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https://d.docs.live.net/1f5fe913bd258826/Pulpit/FBO różne tematy/Nadpłaty kredytu YT 2026.05/"/>
    </mc:Choice>
  </mc:AlternateContent>
  <xr:revisionPtr revIDLastSave="6" documentId="8_{0A761A13-8007-4C57-8C2B-698B74EC0431}" xr6:coauthVersionLast="47" xr6:coauthVersionMax="47" xr10:uidLastSave="{1B857CF1-846C-4D2E-B3DC-6A68D0EA04B2}"/>
  <bookViews>
    <workbookView xWindow="-120" yWindow="-120" windowWidth="38640" windowHeight="21120" xr2:uid="{00000000-000D-0000-FFFF-FFFF00000000}"/>
  </bookViews>
  <sheets>
    <sheet name="Nadpłata lub Inwestycja" sheetId="18" r:id="rId1"/>
    <sheet name="listy" sheetId="10" state="hidden" r:id="rId2"/>
  </sheets>
  <definedNames>
    <definedName name="miesiace" localSheetId="0">OFFSET('Nadpłata lub Inwestycja'!#REF!,0,0,COUNTA('Nadpłata lub Inwestycja'!#REF!),1)+'Nadpłata lub Inwestycja'!#REF!</definedName>
    <definedName name="miesiace">OFFSET(#REF!,0,0,COUNTA(#REF!),1)+#REF!</definedName>
    <definedName name="osx" localSheetId="0">OFFSET('Nadpłata lub Inwestycja'!#REF!,0,0,COUNTA('Nadpłata lub Inwestycja'!#REF!),1)</definedName>
    <definedName name="osx">OFFSET(#REF!,0,0,COUNTA(#REF!),1)</definedName>
    <definedName name="osy" localSheetId="0">OFFSET('Nadpłata lub Inwestycja'!#REF!,0,0,COUNTA('Nadpłata lub Inwestycja'!#REF!),5)</definedName>
    <definedName name="osy">OFFSET(#REF!,0,0,COUNTA(#REF!),5)</definedName>
    <definedName name="raty" localSheetId="0">OFFSET('Nadpłata lub Inwestycja'!#REF!,0,0,COUNTA('Nadpłata lub Inwestycja'!#REF!),5)</definedName>
    <definedName name="raty">OFFSET(#REF!,0,0,COUNTA(#REF!),5)</definedName>
    <definedName name="wykres_kapital_1" localSheetId="0">OFFSET('Nadpłata lub Inwestycja'!#REF!,0,0,COUNT('Nadpłata lub Inwestycja'!#REF!),1)</definedName>
    <definedName name="wykres_kapital_1">OFFSET(#REF!,0,0,COUNT(#REF!),1)</definedName>
    <definedName name="wykres_kapital_2" localSheetId="0">OFFSET('Nadpłata lub Inwestycja'!#REF!,0,0,COUNT('Nadpłata lub Inwestycja'!#REF!),1)</definedName>
    <definedName name="wykres_kapital_2">OFFSET(#REF!,0,0,COUNT(#REF!),1)</definedName>
    <definedName name="wykres_kapital_3" localSheetId="0">OFFSET('Nadpłata lub Inwestycja'!#REF!,0,0,COUNT('Nadpłata lub Inwestycja'!#REF!),1)</definedName>
    <definedName name="wykres_kapital_3">OFFSET(#REF!,0,0,COUNT(#REF!),1)</definedName>
    <definedName name="wykres_kapital_4" localSheetId="0">OFFSET('Nadpłata lub Inwestycja'!#REF!,0,0,COUNT('Nadpłata lub Inwestycja'!#REF!),1)</definedName>
    <definedName name="wykres_kapital_4">OFFSET(#REF!,0,0,COUNT(#REF!),1)</definedName>
    <definedName name="wykres_kapital_5" localSheetId="0">OFFSET('Nadpłata lub Inwestycja'!#REF!,0,0,COUNT('Nadpłata lub Inwestycja'!#REF!),1)</definedName>
    <definedName name="wykres_kapital_5">OFFSET(#REF!,0,0,COUNT(#REF!),1)</definedName>
    <definedName name="wykres_kapital_6" localSheetId="0">OFFSET('Nadpłata lub Inwestycja'!#REF!,0,0,COUNT('Nadpłata lub Inwestycja'!#REF!),1)</definedName>
    <definedName name="wykres_kapital_6">OFFSET(#REF!,0,0,COUNT(#REF!),1)</definedName>
    <definedName name="wykres_raty_1" localSheetId="0">OFFSET('Nadpłata lub Inwestycja'!#REF!,0,0,COUNT('Nadpłata lub Inwestycja'!#REF!),1)</definedName>
    <definedName name="wykres_raty_1">OFFSET(#REF!,0,0,COUNT(#REF!),1)</definedName>
    <definedName name="wykres_raty_2" localSheetId="0">OFFSET('Nadpłata lub Inwestycja'!#REF!,0,0,COUNT('Nadpłata lub Inwestycja'!#REF!),1)</definedName>
    <definedName name="wykres_raty_2">OFFSET(#REF!,0,0,COUNT(#REF!),1)</definedName>
    <definedName name="wykres_raty_3" localSheetId="0">OFFSET('Nadpłata lub Inwestycja'!#REF!,0,0,COUNT('Nadpłata lub Inwestycja'!#REF!),1)</definedName>
    <definedName name="wykres_raty_3">OFFSET(#REF!,0,0,COUNT(#REF!),1)</definedName>
    <definedName name="wykres_raty_4" localSheetId="0">OFFSET('Nadpłata lub Inwestycja'!#REF!,0,0,COUNT('Nadpłata lub Inwestycja'!#REF!),1)</definedName>
    <definedName name="wykres_raty_4">OFFSET(#REF!,0,0,COUNT(#REF!),1)</definedName>
    <definedName name="wykres_raty_5" localSheetId="0">OFFSET('Nadpłata lub Inwestycja'!#REF!,0,0,COUNT('Nadpłata lub Inwestycja'!#REF!),1)</definedName>
    <definedName name="wykres_raty_5">OFFSET(#REF!,0,0,COUNT(#REF!),1)</definedName>
    <definedName name="wykres_raty_6" localSheetId="0">OFFSET('Nadpłata lub Inwestycja'!#REF!,0,0,COUNT('Nadpłata lub Inwestycja'!#REF!),1)</definedName>
    <definedName name="wykres_raty_6">OFFSET(#REF!,0,0,COUNT(#REF!),1)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8" l="1"/>
  <c r="AQ28" i="18" l="1"/>
  <c r="AG3" i="18"/>
  <c r="AF28" i="18"/>
  <c r="AA29" i="18" s="1"/>
  <c r="W28" i="18"/>
  <c r="N28" i="18"/>
  <c r="H28" i="18"/>
  <c r="H6" i="18"/>
  <c r="P3" i="18"/>
  <c r="O3" i="18"/>
  <c r="AH3" i="18" l="1"/>
  <c r="AI3" i="18"/>
  <c r="A29" i="18"/>
  <c r="A30" i="18" s="1"/>
  <c r="H17" i="18"/>
  <c r="R29" i="18" l="1"/>
  <c r="N29" i="18"/>
  <c r="AL29" i="18"/>
  <c r="C29" i="18"/>
  <c r="K29" i="18" s="1"/>
  <c r="J29" i="18"/>
  <c r="I29" i="18"/>
  <c r="O29" i="18"/>
  <c r="O30" i="18"/>
  <c r="L29" i="18"/>
  <c r="AO29" i="18" s="1"/>
  <c r="C30" i="18"/>
  <c r="N30" i="18"/>
  <c r="J30" i="18"/>
  <c r="I30" i="18"/>
  <c r="A31" i="18"/>
  <c r="B29" i="18" l="1"/>
  <c r="B30" i="18" s="1"/>
  <c r="D29" i="18"/>
  <c r="O31" i="18"/>
  <c r="K30" i="18"/>
  <c r="AD29" i="18"/>
  <c r="L30" i="18"/>
  <c r="U29" i="18"/>
  <c r="G29" i="18"/>
  <c r="C31" i="18"/>
  <c r="D30" i="18"/>
  <c r="A32" i="18"/>
  <c r="I31" i="18"/>
  <c r="N31" i="18"/>
  <c r="J31" i="18"/>
  <c r="O32" i="18" l="1"/>
  <c r="K31" i="18"/>
  <c r="B31" i="18"/>
  <c r="L31" i="18"/>
  <c r="D31" i="18"/>
  <c r="C32" i="18"/>
  <c r="J32" i="18"/>
  <c r="I32" i="18"/>
  <c r="A33" i="18"/>
  <c r="N32" i="18"/>
  <c r="O33" i="18" l="1"/>
  <c r="K32" i="18"/>
  <c r="B32" i="18"/>
  <c r="D32" i="18"/>
  <c r="L32" i="18"/>
  <c r="C33" i="18"/>
  <c r="N33" i="18"/>
  <c r="A34" i="18"/>
  <c r="J33" i="18"/>
  <c r="I33" i="18"/>
  <c r="O34" i="18" l="1"/>
  <c r="K33" i="18"/>
  <c r="B33" i="18"/>
  <c r="D33" i="18"/>
  <c r="L33" i="18"/>
  <c r="C34" i="18"/>
  <c r="A35" i="18"/>
  <c r="I34" i="18"/>
  <c r="J34" i="18"/>
  <c r="N34" i="18"/>
  <c r="O35" i="18" l="1"/>
  <c r="K34" i="18"/>
  <c r="B34" i="18"/>
  <c r="D34" i="18"/>
  <c r="L34" i="18"/>
  <c r="C35" i="18"/>
  <c r="J35" i="18"/>
  <c r="I35" i="18"/>
  <c r="N35" i="18"/>
  <c r="A36" i="18"/>
  <c r="O36" i="18" l="1"/>
  <c r="K35" i="18"/>
  <c r="B35" i="18"/>
  <c r="D35" i="18"/>
  <c r="C36" i="18"/>
  <c r="L35" i="18"/>
  <c r="N36" i="18"/>
  <c r="A37" i="18"/>
  <c r="J36" i="18"/>
  <c r="I36" i="18"/>
  <c r="O37" i="18" l="1"/>
  <c r="K36" i="18"/>
  <c r="B36" i="18"/>
  <c r="L36" i="18"/>
  <c r="D36" i="18"/>
  <c r="C37" i="18"/>
  <c r="I37" i="18"/>
  <c r="J37" i="18"/>
  <c r="A38" i="18"/>
  <c r="N37" i="18"/>
  <c r="O38" i="18" l="1"/>
  <c r="K37" i="18"/>
  <c r="B37" i="18"/>
  <c r="D37" i="18"/>
  <c r="C38" i="18"/>
  <c r="L37" i="18"/>
  <c r="N38" i="18"/>
  <c r="J38" i="18"/>
  <c r="I38" i="18"/>
  <c r="A39" i="18"/>
  <c r="O39" i="18" l="1"/>
  <c r="K38" i="18"/>
  <c r="B38" i="18"/>
  <c r="D38" i="18"/>
  <c r="L38" i="18"/>
  <c r="C39" i="18"/>
  <c r="A40" i="18"/>
  <c r="A41" i="18" s="1"/>
  <c r="I39" i="18"/>
  <c r="N39" i="18"/>
  <c r="J39" i="18"/>
  <c r="I41" i="18" l="1"/>
  <c r="L41" i="18" s="1"/>
  <c r="J41" i="18"/>
  <c r="A42" i="18"/>
  <c r="C41" i="18"/>
  <c r="N41" i="18"/>
  <c r="O41" i="18"/>
  <c r="O40" i="18"/>
  <c r="K39" i="18"/>
  <c r="B39" i="18"/>
  <c r="D39" i="18"/>
  <c r="L39" i="18"/>
  <c r="C40" i="18"/>
  <c r="J40" i="18"/>
  <c r="I40" i="18"/>
  <c r="N40" i="18"/>
  <c r="K41" i="18" l="1"/>
  <c r="I42" i="18"/>
  <c r="J42" i="18"/>
  <c r="A43" i="18"/>
  <c r="L42" i="18"/>
  <c r="C42" i="18"/>
  <c r="N42" i="18"/>
  <c r="O42" i="18"/>
  <c r="K40" i="18"/>
  <c r="B40" i="18"/>
  <c r="B41" i="18" s="1"/>
  <c r="D40" i="18"/>
  <c r="D41" i="18" s="1"/>
  <c r="L40" i="18"/>
  <c r="K42" i="18" l="1"/>
  <c r="D42" i="18"/>
  <c r="B42" i="18"/>
  <c r="I43" i="18"/>
  <c r="C43" i="18"/>
  <c r="J43" i="18"/>
  <c r="A44" i="18"/>
  <c r="L43" i="18"/>
  <c r="N43" i="18"/>
  <c r="O43" i="18"/>
  <c r="B43" i="18" l="1"/>
  <c r="O44" i="18"/>
  <c r="J44" i="18"/>
  <c r="L44" i="18" s="1"/>
  <c r="A45" i="18"/>
  <c r="I44" i="18"/>
  <c r="C44" i="18"/>
  <c r="N44" i="18"/>
  <c r="K43" i="18"/>
  <c r="D43" i="18"/>
  <c r="K44" i="18" l="1"/>
  <c r="D44" i="18"/>
  <c r="N45" i="18"/>
  <c r="I45" i="18"/>
  <c r="J45" i="18"/>
  <c r="A46" i="18"/>
  <c r="L45" i="18"/>
  <c r="C45" i="18"/>
  <c r="O45" i="18"/>
  <c r="B44" i="18"/>
  <c r="K45" i="18" l="1"/>
  <c r="D45" i="18"/>
  <c r="B45" i="18"/>
  <c r="O46" i="18"/>
  <c r="I46" i="18"/>
  <c r="L46" i="18" s="1"/>
  <c r="C46" i="18"/>
  <c r="J46" i="18"/>
  <c r="N46" i="18"/>
  <c r="A47" i="18"/>
  <c r="D46" i="18" l="1"/>
  <c r="B46" i="18"/>
  <c r="K46" i="18"/>
  <c r="C47" i="18"/>
  <c r="N47" i="18"/>
  <c r="O47" i="18"/>
  <c r="I47" i="18"/>
  <c r="L47" i="18" s="1"/>
  <c r="J47" i="18"/>
  <c r="A48" i="18"/>
  <c r="K47" i="18" l="1"/>
  <c r="B47" i="18"/>
  <c r="D47" i="18"/>
  <c r="J48" i="18"/>
  <c r="A49" i="18"/>
  <c r="L48" i="18"/>
  <c r="O48" i="18"/>
  <c r="N48" i="18"/>
  <c r="I48" i="18"/>
  <c r="C48" i="18"/>
  <c r="B48" i="18" l="1"/>
  <c r="K48" i="18"/>
  <c r="D48" i="18"/>
  <c r="I49" i="18"/>
  <c r="C49" i="18"/>
  <c r="D49" i="18" s="1"/>
  <c r="L49" i="18"/>
  <c r="N49" i="18"/>
  <c r="J49" i="18"/>
  <c r="A50" i="18"/>
  <c r="O49" i="18"/>
  <c r="B49" i="18" l="1"/>
  <c r="J50" i="18"/>
  <c r="A51" i="18"/>
  <c r="L50" i="18"/>
  <c r="C50" i="18"/>
  <c r="I50" i="18"/>
  <c r="N50" i="18"/>
  <c r="O50" i="18"/>
  <c r="K49" i="18"/>
  <c r="K50" i="18" l="1"/>
  <c r="B50" i="18"/>
  <c r="D50" i="18"/>
  <c r="I51" i="18"/>
  <c r="L51" i="18" s="1"/>
  <c r="C51" i="18"/>
  <c r="J51" i="18"/>
  <c r="O51" i="18"/>
  <c r="N51" i="18"/>
  <c r="A52" i="18"/>
  <c r="K51" i="18" l="1"/>
  <c r="B51" i="18"/>
  <c r="D51" i="18"/>
  <c r="J52" i="18"/>
  <c r="C52" i="18"/>
  <c r="A53" i="18"/>
  <c r="I52" i="18"/>
  <c r="L52" i="18" s="1"/>
  <c r="O52" i="18"/>
  <c r="N52" i="18"/>
  <c r="B52" i="18" l="1"/>
  <c r="K52" i="18"/>
  <c r="D52" i="18"/>
  <c r="I53" i="18"/>
  <c r="L53" i="18" s="1"/>
  <c r="A54" i="18"/>
  <c r="J53" i="18"/>
  <c r="O53" i="18"/>
  <c r="N53" i="18"/>
  <c r="C53" i="18"/>
  <c r="K53" i="18" l="1"/>
  <c r="B53" i="18"/>
  <c r="D53" i="18"/>
  <c r="N54" i="18"/>
  <c r="O54" i="18"/>
  <c r="J54" i="18"/>
  <c r="C54" i="18"/>
  <c r="I54" i="18"/>
  <c r="L54" i="18" s="1"/>
  <c r="A55" i="18"/>
  <c r="K54" i="18" l="1"/>
  <c r="B54" i="18"/>
  <c r="D54" i="18"/>
  <c r="N55" i="18"/>
  <c r="O55" i="18"/>
  <c r="J55" i="18"/>
  <c r="I55" i="18"/>
  <c r="A56" i="18"/>
  <c r="C55" i="18"/>
  <c r="L55" i="18"/>
  <c r="K55" i="18" l="1"/>
  <c r="D55" i="18"/>
  <c r="B55" i="18"/>
  <c r="C56" i="18"/>
  <c r="J56" i="18"/>
  <c r="O56" i="18"/>
  <c r="A57" i="18"/>
  <c r="N56" i="18"/>
  <c r="I56" i="18"/>
  <c r="L56" i="18" s="1"/>
  <c r="K56" i="18" l="1"/>
  <c r="B56" i="18"/>
  <c r="C57" i="18"/>
  <c r="O57" i="18"/>
  <c r="J57" i="18"/>
  <c r="N57" i="18"/>
  <c r="A58" i="18"/>
  <c r="I57" i="18"/>
  <c r="L57" i="18"/>
  <c r="D56" i="18"/>
  <c r="D57" i="18" l="1"/>
  <c r="B57" i="18"/>
  <c r="J58" i="18"/>
  <c r="L58" i="18" s="1"/>
  <c r="O58" i="18"/>
  <c r="C58" i="18"/>
  <c r="K58" i="18" s="1"/>
  <c r="A59" i="18"/>
  <c r="N58" i="18"/>
  <c r="I58" i="18"/>
  <c r="K57" i="18"/>
  <c r="B58" i="18" l="1"/>
  <c r="D58" i="18"/>
  <c r="C59" i="18"/>
  <c r="A60" i="18"/>
  <c r="J59" i="18"/>
  <c r="I59" i="18"/>
  <c r="N59" i="18"/>
  <c r="O59" i="18"/>
  <c r="L59" i="18"/>
  <c r="K59" i="18" l="1"/>
  <c r="B59" i="18"/>
  <c r="D59" i="18"/>
  <c r="C60" i="18"/>
  <c r="N60" i="18"/>
  <c r="I60" i="18"/>
  <c r="L60" i="18" s="1"/>
  <c r="J60" i="18"/>
  <c r="O60" i="18"/>
  <c r="A61" i="18"/>
  <c r="B60" i="18" l="1"/>
  <c r="I61" i="18"/>
  <c r="L61" i="18" s="1"/>
  <c r="O61" i="18"/>
  <c r="J61" i="18"/>
  <c r="A62" i="18"/>
  <c r="C61" i="18"/>
  <c r="N61" i="18"/>
  <c r="K60" i="18"/>
  <c r="D60" i="18"/>
  <c r="B61" i="18" l="1"/>
  <c r="K61" i="18"/>
  <c r="D61" i="18"/>
  <c r="O62" i="18"/>
  <c r="N62" i="18"/>
  <c r="J62" i="18"/>
  <c r="C62" i="18"/>
  <c r="D62" i="18" s="1"/>
  <c r="A63" i="18"/>
  <c r="I62" i="18"/>
  <c r="L62" i="18" s="1"/>
  <c r="B62" i="18" l="1"/>
  <c r="K62" i="18"/>
  <c r="O63" i="18"/>
  <c r="I63" i="18"/>
  <c r="C63" i="18"/>
  <c r="N63" i="18"/>
  <c r="A64" i="18"/>
  <c r="J63" i="18"/>
  <c r="L63" i="18"/>
  <c r="K63" i="18" l="1"/>
  <c r="D63" i="18"/>
  <c r="O64" i="18"/>
  <c r="J64" i="18"/>
  <c r="A65" i="18"/>
  <c r="N64" i="18"/>
  <c r="I64" i="18"/>
  <c r="C64" i="18"/>
  <c r="K64" i="18" s="1"/>
  <c r="L64" i="18"/>
  <c r="B63" i="18"/>
  <c r="B64" i="18" l="1"/>
  <c r="D64" i="18"/>
  <c r="J65" i="18"/>
  <c r="C65" i="18"/>
  <c r="A66" i="18"/>
  <c r="O65" i="18"/>
  <c r="I65" i="18"/>
  <c r="N65" i="18"/>
  <c r="L65" i="18" l="1"/>
  <c r="B65" i="18"/>
  <c r="D65" i="18"/>
  <c r="I66" i="18"/>
  <c r="C66" i="18"/>
  <c r="D66" i="18" s="1"/>
  <c r="N66" i="18"/>
  <c r="O66" i="18"/>
  <c r="A67" i="18"/>
  <c r="J66" i="18"/>
  <c r="K65" i="18"/>
  <c r="B66" i="18" l="1"/>
  <c r="L66" i="18"/>
  <c r="O67" i="18"/>
  <c r="J67" i="18"/>
  <c r="I67" i="18"/>
  <c r="C67" i="18"/>
  <c r="D67" i="18" s="1"/>
  <c r="N67" i="18"/>
  <c r="A68" i="18"/>
  <c r="K66" i="18"/>
  <c r="L67" i="18" l="1"/>
  <c r="B67" i="18"/>
  <c r="K67" i="18"/>
  <c r="N68" i="18"/>
  <c r="I68" i="18"/>
  <c r="J68" i="18"/>
  <c r="C68" i="18"/>
  <c r="O68" i="18"/>
  <c r="A69" i="18"/>
  <c r="K68" i="18" l="1"/>
  <c r="B68" i="18"/>
  <c r="L68" i="18"/>
  <c r="A70" i="18"/>
  <c r="N69" i="18"/>
  <c r="C69" i="18"/>
  <c r="O69" i="18"/>
  <c r="I69" i="18"/>
  <c r="L69" i="18" s="1"/>
  <c r="J69" i="18"/>
  <c r="D68" i="18"/>
  <c r="B69" i="18" l="1"/>
  <c r="D69" i="18"/>
  <c r="K69" i="18"/>
  <c r="O70" i="18"/>
  <c r="A71" i="18"/>
  <c r="J70" i="18"/>
  <c r="I70" i="18"/>
  <c r="L70" i="18" s="1"/>
  <c r="N70" i="18"/>
  <c r="C70" i="18"/>
  <c r="K70" i="18" l="1"/>
  <c r="J71" i="18"/>
  <c r="I71" i="18"/>
  <c r="N71" i="18"/>
  <c r="O71" i="18"/>
  <c r="A72" i="18"/>
  <c r="C71" i="18"/>
  <c r="B70" i="18"/>
  <c r="D70" i="18"/>
  <c r="D71" i="18" l="1"/>
  <c r="K71" i="18"/>
  <c r="L71" i="18"/>
  <c r="B71" i="18"/>
  <c r="A73" i="18"/>
  <c r="I72" i="18"/>
  <c r="N72" i="18"/>
  <c r="J72" i="18"/>
  <c r="L72" i="18" s="1"/>
  <c r="O72" i="18"/>
  <c r="C72" i="18"/>
  <c r="B72" i="18" l="1"/>
  <c r="D72" i="18"/>
  <c r="K72" i="18"/>
  <c r="I73" i="18"/>
  <c r="O73" i="18"/>
  <c r="N73" i="18"/>
  <c r="C73" i="18"/>
  <c r="J73" i="18"/>
  <c r="A74" i="18"/>
  <c r="L73" i="18" l="1"/>
  <c r="B73" i="18"/>
  <c r="A75" i="18"/>
  <c r="O74" i="18"/>
  <c r="I74" i="18"/>
  <c r="C74" i="18"/>
  <c r="J74" i="18"/>
  <c r="N74" i="18"/>
  <c r="D73" i="18"/>
  <c r="K73" i="18"/>
  <c r="B74" i="18" l="1"/>
  <c r="L74" i="18"/>
  <c r="D74" i="18"/>
  <c r="K74" i="18"/>
  <c r="A76" i="18"/>
  <c r="N75" i="18"/>
  <c r="O75" i="18"/>
  <c r="J75" i="18"/>
  <c r="C75" i="18"/>
  <c r="I75" i="18"/>
  <c r="L75" i="18" l="1"/>
  <c r="K75" i="18"/>
  <c r="B75" i="18"/>
  <c r="D75" i="18"/>
  <c r="N76" i="18"/>
  <c r="J76" i="18"/>
  <c r="I76" i="18"/>
  <c r="L76" i="18" s="1"/>
  <c r="O76" i="18"/>
  <c r="A77" i="18"/>
  <c r="C76" i="18"/>
  <c r="K76" i="18" l="1"/>
  <c r="B76" i="18"/>
  <c r="D76" i="18"/>
  <c r="A78" i="18"/>
  <c r="O77" i="18"/>
  <c r="J77" i="18"/>
  <c r="C77" i="18"/>
  <c r="N77" i="18"/>
  <c r="I77" i="18"/>
  <c r="K77" i="18" l="1"/>
  <c r="L77" i="18"/>
  <c r="B77" i="18"/>
  <c r="D77" i="18"/>
  <c r="J78" i="18"/>
  <c r="O78" i="18"/>
  <c r="I78" i="18"/>
  <c r="A79" i="18"/>
  <c r="N78" i="18"/>
  <c r="C78" i="18"/>
  <c r="L78" i="18" l="1"/>
  <c r="K78" i="18"/>
  <c r="A80" i="18"/>
  <c r="N79" i="18"/>
  <c r="I79" i="18"/>
  <c r="L79" i="18" s="1"/>
  <c r="O79" i="18"/>
  <c r="J79" i="18"/>
  <c r="C79" i="18"/>
  <c r="B78" i="18"/>
  <c r="D78" i="18"/>
  <c r="K79" i="18" l="1"/>
  <c r="B79" i="18"/>
  <c r="D79" i="18"/>
  <c r="A81" i="18"/>
  <c r="J80" i="18"/>
  <c r="O80" i="18"/>
  <c r="I80" i="18"/>
  <c r="C80" i="18"/>
  <c r="N80" i="18"/>
  <c r="K80" i="18" l="1"/>
  <c r="L80" i="18"/>
  <c r="B80" i="18"/>
  <c r="J81" i="18"/>
  <c r="C81" i="18"/>
  <c r="O81" i="18"/>
  <c r="N81" i="18"/>
  <c r="A82" i="18"/>
  <c r="I81" i="18"/>
  <c r="L81" i="18" s="1"/>
  <c r="D80" i="18"/>
  <c r="B81" i="18" l="1"/>
  <c r="D81" i="18"/>
  <c r="A83" i="18"/>
  <c r="J82" i="18"/>
  <c r="O82" i="18"/>
  <c r="I82" i="18"/>
  <c r="L82" i="18" s="1"/>
  <c r="N82" i="18"/>
  <c r="C82" i="18"/>
  <c r="K82" i="18" s="1"/>
  <c r="K81" i="18"/>
  <c r="B82" i="18" l="1"/>
  <c r="D82" i="18"/>
  <c r="I83" i="18"/>
  <c r="A84" i="18"/>
  <c r="C83" i="18"/>
  <c r="J83" i="18"/>
  <c r="L83" i="18" s="1"/>
  <c r="O83" i="18"/>
  <c r="N83" i="18"/>
  <c r="B83" i="18" l="1"/>
  <c r="D83" i="18"/>
  <c r="K83" i="18"/>
  <c r="I84" i="18"/>
  <c r="C84" i="18"/>
  <c r="N84" i="18"/>
  <c r="O84" i="18"/>
  <c r="J84" i="18"/>
  <c r="A85" i="18"/>
  <c r="B84" i="18" l="1"/>
  <c r="L84" i="18"/>
  <c r="J85" i="18"/>
  <c r="O85" i="18"/>
  <c r="N85" i="18"/>
  <c r="C85" i="18"/>
  <c r="I85" i="18"/>
  <c r="L85" i="18" s="1"/>
  <c r="A86" i="18"/>
  <c r="D84" i="18"/>
  <c r="K84" i="18"/>
  <c r="B85" i="18" l="1"/>
  <c r="I86" i="18"/>
  <c r="L86" i="18" s="1"/>
  <c r="O86" i="18"/>
  <c r="A87" i="18"/>
  <c r="N86" i="18"/>
  <c r="J86" i="18"/>
  <c r="C86" i="18"/>
  <c r="D85" i="18"/>
  <c r="K85" i="18"/>
  <c r="B86" i="18" l="1"/>
  <c r="D86" i="18"/>
  <c r="K86" i="18"/>
  <c r="I87" i="18"/>
  <c r="J87" i="18"/>
  <c r="A88" i="18"/>
  <c r="O87" i="18"/>
  <c r="N87" i="18"/>
  <c r="C87" i="18"/>
  <c r="B87" i="18" l="1"/>
  <c r="L87" i="18"/>
  <c r="J88" i="18"/>
  <c r="I88" i="18"/>
  <c r="L88" i="18" s="1"/>
  <c r="A89" i="18"/>
  <c r="C88" i="18"/>
  <c r="O88" i="18"/>
  <c r="N88" i="18"/>
  <c r="D87" i="18"/>
  <c r="K87" i="18"/>
  <c r="B88" i="18" l="1"/>
  <c r="D88" i="18"/>
  <c r="K88" i="18"/>
  <c r="J89" i="18"/>
  <c r="O89" i="18"/>
  <c r="A90" i="18"/>
  <c r="N89" i="18"/>
  <c r="I89" i="18"/>
  <c r="L89" i="18" s="1"/>
  <c r="C89" i="18"/>
  <c r="B89" i="18" l="1"/>
  <c r="A91" i="18"/>
  <c r="N90" i="18"/>
  <c r="O90" i="18"/>
  <c r="I90" i="18"/>
  <c r="L90" i="18" s="1"/>
  <c r="C90" i="18"/>
  <c r="J90" i="18"/>
  <c r="D89" i="18"/>
  <c r="K89" i="18"/>
  <c r="B90" i="18" l="1"/>
  <c r="D90" i="18"/>
  <c r="K90" i="18"/>
  <c r="A92" i="18"/>
  <c r="O91" i="18"/>
  <c r="J91" i="18"/>
  <c r="C91" i="18"/>
  <c r="I91" i="18"/>
  <c r="L91" i="18" s="1"/>
  <c r="N91" i="18"/>
  <c r="B91" i="18" l="1"/>
  <c r="D91" i="18"/>
  <c r="K91" i="18"/>
  <c r="A93" i="18"/>
  <c r="N92" i="18"/>
  <c r="J92" i="18"/>
  <c r="O92" i="18"/>
  <c r="I92" i="18"/>
  <c r="L92" i="18" s="1"/>
  <c r="C92" i="18"/>
  <c r="B92" i="18" l="1"/>
  <c r="D92" i="18"/>
  <c r="K92" i="18"/>
  <c r="J93" i="18"/>
  <c r="I93" i="18"/>
  <c r="A94" i="18"/>
  <c r="N93" i="18"/>
  <c r="O93" i="18"/>
  <c r="C93" i="18"/>
  <c r="L93" i="18" l="1"/>
  <c r="B93" i="18"/>
  <c r="D93" i="18"/>
  <c r="K93" i="18"/>
  <c r="N94" i="18"/>
  <c r="J94" i="18"/>
  <c r="C94" i="18"/>
  <c r="A95" i="18"/>
  <c r="O94" i="18"/>
  <c r="I94" i="18"/>
  <c r="B94" i="18" l="1"/>
  <c r="L94" i="18"/>
  <c r="I95" i="18"/>
  <c r="A96" i="18"/>
  <c r="O95" i="18"/>
  <c r="N95" i="18"/>
  <c r="C95" i="18"/>
  <c r="J95" i="18"/>
  <c r="L95" i="18" s="1"/>
  <c r="D94" i="18"/>
  <c r="K94" i="18"/>
  <c r="B95" i="18" l="1"/>
  <c r="D95" i="18"/>
  <c r="K95" i="18"/>
  <c r="J96" i="18"/>
  <c r="A97" i="18"/>
  <c r="C96" i="18"/>
  <c r="I96" i="18"/>
  <c r="L96" i="18" s="1"/>
  <c r="O96" i="18"/>
  <c r="N96" i="18"/>
  <c r="B96" i="18" l="1"/>
  <c r="K96" i="18"/>
  <c r="D96" i="18"/>
  <c r="A98" i="18"/>
  <c r="O97" i="18"/>
  <c r="J97" i="18"/>
  <c r="C97" i="18"/>
  <c r="N97" i="18"/>
  <c r="I97" i="18"/>
  <c r="K97" i="18" l="1"/>
  <c r="L97" i="18"/>
  <c r="B97" i="18"/>
  <c r="D97" i="18"/>
  <c r="J98" i="18"/>
  <c r="A99" i="18"/>
  <c r="N98" i="18"/>
  <c r="I98" i="18"/>
  <c r="L98" i="18" s="1"/>
  <c r="O98" i="18"/>
  <c r="C98" i="18"/>
  <c r="K98" i="18" l="1"/>
  <c r="B98" i="18"/>
  <c r="D98" i="18"/>
  <c r="N99" i="18"/>
  <c r="I99" i="18"/>
  <c r="O99" i="18"/>
  <c r="J99" i="18"/>
  <c r="A100" i="18"/>
  <c r="C99" i="18"/>
  <c r="L99" i="18" l="1"/>
  <c r="K99" i="18"/>
  <c r="D99" i="18"/>
  <c r="B99" i="18"/>
  <c r="I100" i="18"/>
  <c r="O100" i="18"/>
  <c r="N100" i="18"/>
  <c r="A101" i="18"/>
  <c r="C100" i="18"/>
  <c r="J100" i="18"/>
  <c r="K100" i="18" l="1"/>
  <c r="L100" i="18"/>
  <c r="B100" i="18"/>
  <c r="N101" i="18"/>
  <c r="J101" i="18"/>
  <c r="I101" i="18"/>
  <c r="A102" i="18"/>
  <c r="C101" i="18"/>
  <c r="O101" i="18"/>
  <c r="D100" i="18"/>
  <c r="L101" i="18" l="1"/>
  <c r="B101" i="18"/>
  <c r="D101" i="18"/>
  <c r="K101" i="18"/>
  <c r="N102" i="18"/>
  <c r="O102" i="18"/>
  <c r="I102" i="18"/>
  <c r="C102" i="18"/>
  <c r="J102" i="18"/>
  <c r="A103" i="18"/>
  <c r="L102" i="18" l="1"/>
  <c r="B102" i="18"/>
  <c r="D102" i="18"/>
  <c r="K102" i="18"/>
  <c r="I103" i="18"/>
  <c r="A104" i="18"/>
  <c r="O103" i="18"/>
  <c r="N103" i="18"/>
  <c r="C103" i="18"/>
  <c r="J103" i="18"/>
  <c r="B103" i="18" l="1"/>
  <c r="L103" i="18"/>
  <c r="K103" i="18"/>
  <c r="D103" i="18"/>
  <c r="C104" i="18"/>
  <c r="N104" i="18"/>
  <c r="J104" i="18"/>
  <c r="A105" i="18"/>
  <c r="I104" i="18"/>
  <c r="L104" i="18" s="1"/>
  <c r="O104" i="18"/>
  <c r="B104" i="18" l="1"/>
  <c r="K104" i="18"/>
  <c r="A106" i="18"/>
  <c r="J105" i="18"/>
  <c r="O105" i="18"/>
  <c r="I105" i="18"/>
  <c r="L105" i="18" s="1"/>
  <c r="N105" i="18"/>
  <c r="C105" i="18"/>
  <c r="D104" i="18"/>
  <c r="K105" i="18" l="1"/>
  <c r="D105" i="18"/>
  <c r="J106" i="18"/>
  <c r="I106" i="18"/>
  <c r="L106" i="18" s="1"/>
  <c r="O106" i="18"/>
  <c r="A107" i="18"/>
  <c r="N106" i="18"/>
  <c r="C106" i="18"/>
  <c r="K106" i="18" s="1"/>
  <c r="B105" i="18"/>
  <c r="B106" i="18" l="1"/>
  <c r="D106" i="18"/>
  <c r="I107" i="18"/>
  <c r="J107" i="18"/>
  <c r="A108" i="18"/>
  <c r="O107" i="18"/>
  <c r="C107" i="18"/>
  <c r="N107" i="18"/>
  <c r="K107" i="18" l="1"/>
  <c r="L107" i="18"/>
  <c r="B107" i="18"/>
  <c r="C108" i="18"/>
  <c r="I108" i="18"/>
  <c r="O108" i="18"/>
  <c r="B108" i="18" s="1"/>
  <c r="J108" i="18"/>
  <c r="L108" i="18" s="1"/>
  <c r="A109" i="18"/>
  <c r="N108" i="18"/>
  <c r="D107" i="18"/>
  <c r="D108" i="18" l="1"/>
  <c r="D109" i="18" s="1"/>
  <c r="J109" i="18"/>
  <c r="I109" i="18"/>
  <c r="L109" i="18" s="1"/>
  <c r="C109" i="18"/>
  <c r="O109" i="18"/>
  <c r="B109" i="18" s="1"/>
  <c r="A110" i="18"/>
  <c r="N109" i="18"/>
  <c r="K108" i="18"/>
  <c r="A111" i="18" l="1"/>
  <c r="J110" i="18"/>
  <c r="N110" i="18"/>
  <c r="O110" i="18"/>
  <c r="C110" i="18"/>
  <c r="I110" i="18"/>
  <c r="K109" i="18"/>
  <c r="B110" i="18" l="1"/>
  <c r="L110" i="18"/>
  <c r="D110" i="18"/>
  <c r="K110" i="18"/>
  <c r="J111" i="18"/>
  <c r="I111" i="18"/>
  <c r="L111" i="18" s="1"/>
  <c r="A112" i="18"/>
  <c r="N111" i="18"/>
  <c r="O111" i="18"/>
  <c r="C111" i="18"/>
  <c r="K111" i="18" l="1"/>
  <c r="B111" i="18"/>
  <c r="D111" i="18"/>
  <c r="N112" i="18"/>
  <c r="O112" i="18"/>
  <c r="A113" i="18"/>
  <c r="J112" i="18"/>
  <c r="C112" i="18"/>
  <c r="K112" i="18" s="1"/>
  <c r="I112" i="18"/>
  <c r="L112" i="18" s="1"/>
  <c r="B112" i="18" l="1"/>
  <c r="D112" i="18"/>
  <c r="C113" i="18"/>
  <c r="O113" i="18"/>
  <c r="A114" i="18"/>
  <c r="J113" i="18"/>
  <c r="N113" i="18"/>
  <c r="I113" i="18"/>
  <c r="L113" i="18" s="1"/>
  <c r="B113" i="18" l="1"/>
  <c r="K113" i="18"/>
  <c r="I114" i="18"/>
  <c r="A115" i="18"/>
  <c r="N114" i="18"/>
  <c r="J114" i="18"/>
  <c r="O114" i="18"/>
  <c r="C114" i="18"/>
  <c r="D113" i="18"/>
  <c r="K114" i="18" l="1"/>
  <c r="B114" i="18"/>
  <c r="L114" i="18"/>
  <c r="N115" i="18"/>
  <c r="I115" i="18"/>
  <c r="C115" i="18"/>
  <c r="J115" i="18"/>
  <c r="O115" i="18"/>
  <c r="A116" i="18"/>
  <c r="D114" i="18"/>
  <c r="D115" i="18" l="1"/>
  <c r="B115" i="18"/>
  <c r="L115" i="18"/>
  <c r="I116" i="18"/>
  <c r="A117" i="18"/>
  <c r="N116" i="18"/>
  <c r="O116" i="18"/>
  <c r="C116" i="18"/>
  <c r="J116" i="18"/>
  <c r="L116" i="18" s="1"/>
  <c r="K115" i="18"/>
  <c r="B116" i="18" l="1"/>
  <c r="D116" i="18"/>
  <c r="K116" i="18"/>
  <c r="J117" i="18"/>
  <c r="I117" i="18"/>
  <c r="L117" i="18" s="1"/>
  <c r="N117" i="18"/>
  <c r="O117" i="18"/>
  <c r="C117" i="18"/>
  <c r="A118" i="18"/>
  <c r="B117" i="18" l="1"/>
  <c r="D117" i="18"/>
  <c r="K117" i="18"/>
  <c r="J118" i="18"/>
  <c r="A119" i="18"/>
  <c r="N118" i="18"/>
  <c r="O118" i="18"/>
  <c r="I118" i="18"/>
  <c r="L118" i="18" s="1"/>
  <c r="C118" i="18"/>
  <c r="B118" i="18" l="1"/>
  <c r="D118" i="18"/>
  <c r="K118" i="18"/>
  <c r="J119" i="18"/>
  <c r="I119" i="18"/>
  <c r="L119" i="18" s="1"/>
  <c r="N119" i="18"/>
  <c r="A120" i="18"/>
  <c r="O119" i="18"/>
  <c r="C119" i="18"/>
  <c r="B119" i="18" l="1"/>
  <c r="D119" i="18"/>
  <c r="K119" i="18"/>
  <c r="J120" i="18"/>
  <c r="A121" i="18"/>
  <c r="I120" i="18"/>
  <c r="L120" i="18" s="1"/>
  <c r="O120" i="18"/>
  <c r="C120" i="18"/>
  <c r="N120" i="18"/>
  <c r="B120" i="18" l="1"/>
  <c r="D120" i="18"/>
  <c r="K120" i="18"/>
  <c r="J121" i="18"/>
  <c r="A122" i="18"/>
  <c r="N121" i="18"/>
  <c r="O121" i="18"/>
  <c r="B121" i="18" s="1"/>
  <c r="I121" i="18"/>
  <c r="C121" i="18"/>
  <c r="L121" i="18" l="1"/>
  <c r="D121" i="18"/>
  <c r="K121" i="18"/>
  <c r="J122" i="18"/>
  <c r="O122" i="18"/>
  <c r="N122" i="18"/>
  <c r="I122" i="18"/>
  <c r="L122" i="18" s="1"/>
  <c r="A123" i="18"/>
  <c r="C122" i="18"/>
  <c r="B122" i="18" l="1"/>
  <c r="I123" i="18"/>
  <c r="L123" i="18" s="1"/>
  <c r="C123" i="18"/>
  <c r="N123" i="18"/>
  <c r="A124" i="18"/>
  <c r="J123" i="18"/>
  <c r="O123" i="18"/>
  <c r="D122" i="18"/>
  <c r="K122" i="18"/>
  <c r="B123" i="18" l="1"/>
  <c r="N124" i="18"/>
  <c r="J124" i="18"/>
  <c r="C124" i="18"/>
  <c r="I124" i="18"/>
  <c r="L124" i="18" s="1"/>
  <c r="A125" i="18"/>
  <c r="O124" i="18"/>
  <c r="D123" i="18"/>
  <c r="K123" i="18"/>
  <c r="B124" i="18" l="1"/>
  <c r="J125" i="18"/>
  <c r="I125" i="18"/>
  <c r="L125" i="18" s="1"/>
  <c r="O125" i="18"/>
  <c r="A126" i="18"/>
  <c r="C125" i="18"/>
  <c r="N125" i="18"/>
  <c r="D124" i="18"/>
  <c r="K124" i="18"/>
  <c r="B125" i="18" l="1"/>
  <c r="D125" i="18"/>
  <c r="K125" i="18"/>
  <c r="N126" i="18"/>
  <c r="O126" i="18"/>
  <c r="I126" i="18"/>
  <c r="J126" i="18"/>
  <c r="C126" i="18"/>
  <c r="A127" i="18"/>
  <c r="L126" i="18" l="1"/>
  <c r="B126" i="18"/>
  <c r="I127" i="18"/>
  <c r="O127" i="18"/>
  <c r="N127" i="18"/>
  <c r="J127" i="18"/>
  <c r="A128" i="18"/>
  <c r="C127" i="18"/>
  <c r="D126" i="18"/>
  <c r="K126" i="18"/>
  <c r="L127" i="18" l="1"/>
  <c r="B127" i="18"/>
  <c r="J128" i="18"/>
  <c r="O128" i="18"/>
  <c r="A129" i="18"/>
  <c r="I128" i="18"/>
  <c r="L128" i="18" s="1"/>
  <c r="N128" i="18"/>
  <c r="C128" i="18"/>
  <c r="K128" i="18" s="1"/>
  <c r="D127" i="18"/>
  <c r="K127" i="18"/>
  <c r="D128" i="18" l="1"/>
  <c r="B128" i="18"/>
  <c r="A130" i="18"/>
  <c r="J129" i="18"/>
  <c r="O129" i="18"/>
  <c r="N129" i="18"/>
  <c r="I129" i="18"/>
  <c r="L129" i="18" s="1"/>
  <c r="C129" i="18"/>
  <c r="K129" i="18" l="1"/>
  <c r="B129" i="18"/>
  <c r="D129" i="18"/>
  <c r="J130" i="18"/>
  <c r="I130" i="18"/>
  <c r="L130" i="18" s="1"/>
  <c r="O130" i="18"/>
  <c r="N130" i="18"/>
  <c r="C130" i="18"/>
  <c r="A131" i="18"/>
  <c r="B130" i="18" l="1"/>
  <c r="J131" i="18"/>
  <c r="L131" i="18" s="1"/>
  <c r="O131" i="18"/>
  <c r="A132" i="18"/>
  <c r="N131" i="18"/>
  <c r="I131" i="18"/>
  <c r="C131" i="18"/>
  <c r="D130" i="18"/>
  <c r="K130" i="18"/>
  <c r="D131" i="18" l="1"/>
  <c r="K131" i="18"/>
  <c r="A133" i="18"/>
  <c r="N132" i="18"/>
  <c r="C132" i="18"/>
  <c r="O132" i="18"/>
  <c r="J132" i="18"/>
  <c r="I132" i="18"/>
  <c r="B131" i="18"/>
  <c r="L132" i="18" l="1"/>
  <c r="B132" i="18"/>
  <c r="J133" i="18"/>
  <c r="O133" i="18"/>
  <c r="C133" i="18"/>
  <c r="I133" i="18"/>
  <c r="L133" i="18" s="1"/>
  <c r="A134" i="18"/>
  <c r="N133" i="18"/>
  <c r="D132" i="18"/>
  <c r="K132" i="18"/>
  <c r="K133" i="18" l="1"/>
  <c r="B133" i="18"/>
  <c r="D133" i="18"/>
  <c r="A135" i="18"/>
  <c r="J134" i="18"/>
  <c r="N134" i="18"/>
  <c r="O134" i="18"/>
  <c r="I134" i="18"/>
  <c r="C134" i="18"/>
  <c r="K134" i="18" l="1"/>
  <c r="L134" i="18"/>
  <c r="B134" i="18"/>
  <c r="D134" i="18"/>
  <c r="J135" i="18"/>
  <c r="O135" i="18"/>
  <c r="N135" i="18"/>
  <c r="I135" i="18"/>
  <c r="A136" i="18"/>
  <c r="C135" i="18"/>
  <c r="K135" i="18" l="1"/>
  <c r="L135" i="18"/>
  <c r="B135" i="18"/>
  <c r="D135" i="18"/>
  <c r="C136" i="18"/>
  <c r="N136" i="18"/>
  <c r="J136" i="18"/>
  <c r="O136" i="18"/>
  <c r="I136" i="18"/>
  <c r="L136" i="18" s="1"/>
  <c r="A137" i="18"/>
  <c r="B136" i="18" l="1"/>
  <c r="D136" i="18"/>
  <c r="A138" i="18"/>
  <c r="J137" i="18"/>
  <c r="N137" i="18"/>
  <c r="O137" i="18"/>
  <c r="I137" i="18"/>
  <c r="L137" i="18" s="1"/>
  <c r="C137" i="18"/>
  <c r="K136" i="18"/>
  <c r="B137" i="18" l="1"/>
  <c r="D137" i="18"/>
  <c r="K137" i="18"/>
  <c r="O138" i="18"/>
  <c r="A139" i="18"/>
  <c r="J138" i="18"/>
  <c r="C138" i="18"/>
  <c r="I138" i="18"/>
  <c r="L138" i="18" s="1"/>
  <c r="N138" i="18"/>
  <c r="K138" i="18" l="1"/>
  <c r="B138" i="18"/>
  <c r="N139" i="18"/>
  <c r="O139" i="18"/>
  <c r="J139" i="18"/>
  <c r="A140" i="18"/>
  <c r="I139" i="18"/>
  <c r="L139" i="18" s="1"/>
  <c r="C139" i="18"/>
  <c r="K139" i="18" s="1"/>
  <c r="D138" i="18"/>
  <c r="B139" i="18" l="1"/>
  <c r="D139" i="18"/>
  <c r="C140" i="18"/>
  <c r="A141" i="18"/>
  <c r="I140" i="18"/>
  <c r="N140" i="18"/>
  <c r="O140" i="18"/>
  <c r="B140" i="18" s="1"/>
  <c r="J140" i="18"/>
  <c r="L140" i="18" l="1"/>
  <c r="N141" i="18"/>
  <c r="J141" i="18"/>
  <c r="I141" i="18"/>
  <c r="O141" i="18"/>
  <c r="A142" i="18"/>
  <c r="C141" i="18"/>
  <c r="B141" i="18" s="1"/>
  <c r="D140" i="18"/>
  <c r="K140" i="18"/>
  <c r="L141" i="18" l="1"/>
  <c r="J142" i="18"/>
  <c r="O142" i="18"/>
  <c r="I142" i="18"/>
  <c r="C142" i="18"/>
  <c r="A143" i="18"/>
  <c r="N142" i="18"/>
  <c r="L142" i="18"/>
  <c r="D141" i="18"/>
  <c r="K141" i="18"/>
  <c r="K142" i="18" l="1"/>
  <c r="B142" i="18"/>
  <c r="D142" i="18"/>
  <c r="J143" i="18"/>
  <c r="I143" i="18"/>
  <c r="L143" i="18" s="1"/>
  <c r="A144" i="18"/>
  <c r="O143" i="18"/>
  <c r="N143" i="18"/>
  <c r="C143" i="18"/>
  <c r="K143" i="18" l="1"/>
  <c r="B143" i="18"/>
  <c r="N144" i="18"/>
  <c r="O144" i="18"/>
  <c r="A145" i="18"/>
  <c r="I144" i="18"/>
  <c r="J144" i="18"/>
  <c r="C144" i="18"/>
  <c r="K144" i="18" s="1"/>
  <c r="L144" i="18"/>
  <c r="D143" i="18"/>
  <c r="B144" i="18" l="1"/>
  <c r="D144" i="18"/>
  <c r="J145" i="18"/>
  <c r="O145" i="18"/>
  <c r="I145" i="18"/>
  <c r="L145" i="18" s="1"/>
  <c r="N145" i="18"/>
  <c r="C145" i="18"/>
  <c r="A146" i="18"/>
  <c r="K145" i="18" l="1"/>
  <c r="B145" i="18"/>
  <c r="C146" i="18"/>
  <c r="J146" i="18"/>
  <c r="I146" i="18"/>
  <c r="O146" i="18"/>
  <c r="N146" i="18"/>
  <c r="A147" i="18"/>
  <c r="D145" i="18"/>
  <c r="B146" i="18" l="1"/>
  <c r="L146" i="18"/>
  <c r="D146" i="18"/>
  <c r="N147" i="18"/>
  <c r="J147" i="18"/>
  <c r="A148" i="18"/>
  <c r="I147" i="18"/>
  <c r="L147" i="18" s="1"/>
  <c r="O147" i="18"/>
  <c r="C147" i="18"/>
  <c r="K146" i="18"/>
  <c r="K147" i="18" l="1"/>
  <c r="B147" i="18"/>
  <c r="O148" i="18"/>
  <c r="N148" i="18"/>
  <c r="J148" i="18"/>
  <c r="C148" i="18"/>
  <c r="K148" i="18" s="1"/>
  <c r="I148" i="18"/>
  <c r="A149" i="18"/>
  <c r="L148" i="18"/>
  <c r="D147" i="18"/>
  <c r="B148" i="18" l="1"/>
  <c r="D148" i="18"/>
  <c r="N149" i="18"/>
  <c r="O149" i="18"/>
  <c r="J149" i="18"/>
  <c r="I149" i="18"/>
  <c r="L149" i="18" s="1"/>
  <c r="A150" i="18"/>
  <c r="C149" i="18"/>
  <c r="K149" i="18" l="1"/>
  <c r="B149" i="18"/>
  <c r="A151" i="18"/>
  <c r="O150" i="18"/>
  <c r="N150" i="18"/>
  <c r="C150" i="18"/>
  <c r="K150" i="18" s="1"/>
  <c r="J150" i="18"/>
  <c r="I150" i="18"/>
  <c r="L150" i="18" s="1"/>
  <c r="D149" i="18"/>
  <c r="B150" i="18" l="1"/>
  <c r="D150" i="18"/>
  <c r="I151" i="18"/>
  <c r="A152" i="18"/>
  <c r="C151" i="18"/>
  <c r="J151" i="18"/>
  <c r="O151" i="18"/>
  <c r="N151" i="18"/>
  <c r="B151" i="18" l="1"/>
  <c r="L151" i="18"/>
  <c r="N152" i="18"/>
  <c r="J152" i="18"/>
  <c r="A153" i="18"/>
  <c r="C152" i="18"/>
  <c r="O152" i="18"/>
  <c r="I152" i="18"/>
  <c r="L152" i="18"/>
  <c r="D151" i="18"/>
  <c r="K151" i="18"/>
  <c r="B152" i="18" l="1"/>
  <c r="D152" i="18"/>
  <c r="K152" i="18"/>
  <c r="N153" i="18"/>
  <c r="A154" i="18"/>
  <c r="J153" i="18"/>
  <c r="O153" i="18"/>
  <c r="I153" i="18"/>
  <c r="L153" i="18" s="1"/>
  <c r="C153" i="18"/>
  <c r="K153" i="18" l="1"/>
  <c r="B153" i="18"/>
  <c r="J154" i="18"/>
  <c r="O154" i="18"/>
  <c r="I154" i="18"/>
  <c r="L154" i="18" s="1"/>
  <c r="A155" i="18"/>
  <c r="N154" i="18"/>
  <c r="C154" i="18"/>
  <c r="D153" i="18"/>
  <c r="K154" i="18" l="1"/>
  <c r="B154" i="18"/>
  <c r="D154" i="18"/>
  <c r="N155" i="18"/>
  <c r="I155" i="18"/>
  <c r="A156" i="18"/>
  <c r="O155" i="18"/>
  <c r="J155" i="18"/>
  <c r="C155" i="18"/>
  <c r="K155" i="18" l="1"/>
  <c r="L155" i="18"/>
  <c r="B155" i="18"/>
  <c r="I156" i="18"/>
  <c r="N156" i="18"/>
  <c r="J156" i="18"/>
  <c r="A157" i="18"/>
  <c r="O156" i="18"/>
  <c r="C156" i="18"/>
  <c r="D155" i="18"/>
  <c r="L156" i="18" l="1"/>
  <c r="B156" i="18"/>
  <c r="I157" i="18"/>
  <c r="O157" i="18"/>
  <c r="A158" i="18"/>
  <c r="C157" i="18"/>
  <c r="B157" i="18" s="1"/>
  <c r="N157" i="18"/>
  <c r="J157" i="18"/>
  <c r="D156" i="18"/>
  <c r="K156" i="18"/>
  <c r="L157" i="18" l="1"/>
  <c r="D157" i="18"/>
  <c r="K157" i="18"/>
  <c r="N158" i="18"/>
  <c r="I158" i="18"/>
  <c r="J158" i="18"/>
  <c r="C158" i="18"/>
  <c r="O158" i="18"/>
  <c r="A159" i="18"/>
  <c r="B158" i="18" l="1"/>
  <c r="L158" i="18"/>
  <c r="O159" i="18"/>
  <c r="N159" i="18"/>
  <c r="J159" i="18"/>
  <c r="I159" i="18"/>
  <c r="L159" i="18" s="1"/>
  <c r="C159" i="18"/>
  <c r="A160" i="18"/>
  <c r="D158" i="18"/>
  <c r="K158" i="18"/>
  <c r="K159" i="18" l="1"/>
  <c r="B159" i="18"/>
  <c r="D159" i="18"/>
  <c r="A161" i="18"/>
  <c r="N160" i="18"/>
  <c r="J160" i="18"/>
  <c r="I160" i="18"/>
  <c r="L160" i="18" s="1"/>
  <c r="O160" i="18"/>
  <c r="C160" i="18"/>
  <c r="K160" i="18" l="1"/>
  <c r="B160" i="18"/>
  <c r="D160" i="18"/>
  <c r="C161" i="18"/>
  <c r="D161" i="18" s="1"/>
  <c r="J161" i="18"/>
  <c r="A162" i="18"/>
  <c r="O161" i="18"/>
  <c r="N161" i="18"/>
  <c r="I161" i="18"/>
  <c r="L161" i="18" l="1"/>
  <c r="B161" i="18"/>
  <c r="K161" i="18"/>
  <c r="A163" i="18"/>
  <c r="O162" i="18"/>
  <c r="J162" i="18"/>
  <c r="I162" i="18"/>
  <c r="C162" i="18"/>
  <c r="N162" i="18"/>
  <c r="L162" i="18" l="1"/>
  <c r="B162" i="18"/>
  <c r="D162" i="18"/>
  <c r="K162" i="18"/>
  <c r="A164" i="18"/>
  <c r="N163" i="18"/>
  <c r="O163" i="18"/>
  <c r="C163" i="18"/>
  <c r="J163" i="18"/>
  <c r="I163" i="18"/>
  <c r="B163" i="18" l="1"/>
  <c r="L163" i="18"/>
  <c r="D163" i="18"/>
  <c r="K163" i="18"/>
  <c r="I164" i="18"/>
  <c r="J164" i="18"/>
  <c r="C164" i="18"/>
  <c r="O164" i="18"/>
  <c r="A165" i="18"/>
  <c r="N164" i="18"/>
  <c r="B164" i="18" l="1"/>
  <c r="L164" i="18"/>
  <c r="A166" i="18"/>
  <c r="J165" i="18"/>
  <c r="N165" i="18"/>
  <c r="O165" i="18"/>
  <c r="C165" i="18"/>
  <c r="I165" i="18"/>
  <c r="L165" i="18" s="1"/>
  <c r="D164" i="18"/>
  <c r="K164" i="18"/>
  <c r="D165" i="18" l="1"/>
  <c r="K165" i="18"/>
  <c r="B165" i="18"/>
  <c r="J166" i="18"/>
  <c r="A167" i="18"/>
  <c r="I166" i="18"/>
  <c r="O166" i="18"/>
  <c r="C166" i="18"/>
  <c r="N166" i="18"/>
  <c r="L166" i="18" l="1"/>
  <c r="B166" i="18"/>
  <c r="I167" i="18"/>
  <c r="A168" i="18"/>
  <c r="C167" i="18"/>
  <c r="J167" i="18"/>
  <c r="O167" i="18"/>
  <c r="N167" i="18"/>
  <c r="D166" i="18"/>
  <c r="K166" i="18"/>
  <c r="B167" i="18" l="1"/>
  <c r="L167" i="18"/>
  <c r="N168" i="18"/>
  <c r="J168" i="18"/>
  <c r="I168" i="18"/>
  <c r="L168" i="18" s="1"/>
  <c r="A169" i="18"/>
  <c r="O168" i="18"/>
  <c r="C168" i="18"/>
  <c r="D167" i="18"/>
  <c r="K167" i="18"/>
  <c r="D168" i="18" l="1"/>
  <c r="K168" i="18"/>
  <c r="B168" i="18"/>
  <c r="J169" i="18"/>
  <c r="O169" i="18"/>
  <c r="I169" i="18"/>
  <c r="A170" i="18"/>
  <c r="C169" i="18"/>
  <c r="N169" i="18"/>
  <c r="L169" i="18" l="1"/>
  <c r="B169" i="18"/>
  <c r="J170" i="18"/>
  <c r="I170" i="18"/>
  <c r="A171" i="18"/>
  <c r="O170" i="18"/>
  <c r="C170" i="18"/>
  <c r="N170" i="18"/>
  <c r="D169" i="18"/>
  <c r="K169" i="18"/>
  <c r="B170" i="18" l="1"/>
  <c r="L170" i="18"/>
  <c r="D170" i="18"/>
  <c r="K170" i="18"/>
  <c r="I171" i="18"/>
  <c r="O171" i="18"/>
  <c r="C171" i="18"/>
  <c r="J171" i="18"/>
  <c r="A172" i="18"/>
  <c r="N171" i="18"/>
  <c r="B171" i="18" l="1"/>
  <c r="L171" i="18"/>
  <c r="J172" i="18"/>
  <c r="I172" i="18"/>
  <c r="O172" i="18"/>
  <c r="A173" i="18"/>
  <c r="N172" i="18"/>
  <c r="C172" i="18"/>
  <c r="D171" i="18"/>
  <c r="K171" i="18"/>
  <c r="L172" i="18" l="1"/>
  <c r="B172" i="18"/>
  <c r="D172" i="18"/>
  <c r="K172" i="18"/>
  <c r="J173" i="18"/>
  <c r="I173" i="18"/>
  <c r="L173" i="18" s="1"/>
  <c r="N173" i="18"/>
  <c r="O173" i="18"/>
  <c r="A174" i="18"/>
  <c r="C173" i="18"/>
  <c r="B173" i="18" l="1"/>
  <c r="D173" i="18"/>
  <c r="K173" i="18"/>
  <c r="I174" i="18"/>
  <c r="N174" i="18"/>
  <c r="A175" i="18"/>
  <c r="O174" i="18"/>
  <c r="C174" i="18"/>
  <c r="J174" i="18"/>
  <c r="L174" i="18" l="1"/>
  <c r="B174" i="18"/>
  <c r="I175" i="18"/>
  <c r="J175" i="18"/>
  <c r="A176" i="18"/>
  <c r="O175" i="18"/>
  <c r="N175" i="18"/>
  <c r="C175" i="18"/>
  <c r="D174" i="18"/>
  <c r="K174" i="18"/>
  <c r="B175" i="18" l="1"/>
  <c r="L175" i="18"/>
  <c r="A177" i="18"/>
  <c r="N176" i="18"/>
  <c r="C176" i="18"/>
  <c r="I176" i="18"/>
  <c r="O176" i="18"/>
  <c r="J176" i="18"/>
  <c r="D175" i="18"/>
  <c r="K175" i="18"/>
  <c r="B176" i="18" l="1"/>
  <c r="L176" i="18"/>
  <c r="D176" i="18"/>
  <c r="K176" i="18"/>
  <c r="N177" i="18"/>
  <c r="I177" i="18"/>
  <c r="J177" i="18"/>
  <c r="A178" i="18"/>
  <c r="O177" i="18"/>
  <c r="C177" i="18"/>
  <c r="L177" i="18" l="1"/>
  <c r="B177" i="18"/>
  <c r="D177" i="18"/>
  <c r="K177" i="18"/>
  <c r="N178" i="18"/>
  <c r="J178" i="18"/>
  <c r="A179" i="18"/>
  <c r="I178" i="18"/>
  <c r="L178" i="18" s="1"/>
  <c r="O178" i="18"/>
  <c r="C178" i="18"/>
  <c r="B178" i="18" l="1"/>
  <c r="K178" i="18"/>
  <c r="J179" i="18"/>
  <c r="I179" i="18"/>
  <c r="L179" i="18" s="1"/>
  <c r="A180" i="18"/>
  <c r="N179" i="18"/>
  <c r="C179" i="18"/>
  <c r="O179" i="18"/>
  <c r="D178" i="18"/>
  <c r="B179" i="18" l="1"/>
  <c r="J180" i="18"/>
  <c r="O180" i="18"/>
  <c r="I180" i="18"/>
  <c r="A181" i="18"/>
  <c r="C180" i="18"/>
  <c r="N180" i="18"/>
  <c r="L180" i="18"/>
  <c r="D179" i="18"/>
  <c r="K179" i="18"/>
  <c r="B180" i="18" l="1"/>
  <c r="D180" i="18"/>
  <c r="K180" i="18"/>
  <c r="J181" i="18"/>
  <c r="N181" i="18"/>
  <c r="I181" i="18"/>
  <c r="O181" i="18"/>
  <c r="C181" i="18"/>
  <c r="A182" i="18"/>
  <c r="L181" i="18" l="1"/>
  <c r="B181" i="18"/>
  <c r="D181" i="18"/>
  <c r="K181" i="18"/>
  <c r="I182" i="18"/>
  <c r="A183" i="18"/>
  <c r="J182" i="18"/>
  <c r="O182" i="18"/>
  <c r="N182" i="18"/>
  <c r="C182" i="18"/>
  <c r="B182" i="18" l="1"/>
  <c r="L182" i="18"/>
  <c r="K182" i="18"/>
  <c r="N183" i="18"/>
  <c r="I183" i="18"/>
  <c r="O183" i="18"/>
  <c r="J183" i="18"/>
  <c r="C183" i="18"/>
  <c r="A184" i="18"/>
  <c r="D182" i="18"/>
  <c r="L183" i="18" l="1"/>
  <c r="B183" i="18"/>
  <c r="D183" i="18"/>
  <c r="I184" i="18"/>
  <c r="A185" i="18"/>
  <c r="O184" i="18"/>
  <c r="N184" i="18"/>
  <c r="J184" i="18"/>
  <c r="C184" i="18"/>
  <c r="K183" i="18"/>
  <c r="L184" i="18" l="1"/>
  <c r="K184" i="18"/>
  <c r="B184" i="18"/>
  <c r="N185" i="18"/>
  <c r="J185" i="18"/>
  <c r="O185" i="18"/>
  <c r="I185" i="18"/>
  <c r="A186" i="18"/>
  <c r="C185" i="18"/>
  <c r="D184" i="18"/>
  <c r="L185" i="18" l="1"/>
  <c r="K185" i="18"/>
  <c r="B185" i="18"/>
  <c r="D185" i="18"/>
  <c r="C186" i="18"/>
  <c r="D186" i="18" s="1"/>
  <c r="A187" i="18"/>
  <c r="N186" i="18"/>
  <c r="J186" i="18"/>
  <c r="I186" i="18"/>
  <c r="O186" i="18"/>
  <c r="L186" i="18" l="1"/>
  <c r="B186" i="18"/>
  <c r="I187" i="18"/>
  <c r="A188" i="18"/>
  <c r="O187" i="18"/>
  <c r="N187" i="18"/>
  <c r="C187" i="18"/>
  <c r="J187" i="18"/>
  <c r="K186" i="18"/>
  <c r="L187" i="18" l="1"/>
  <c r="B187" i="18"/>
  <c r="J188" i="18"/>
  <c r="A189" i="18"/>
  <c r="O188" i="18"/>
  <c r="I188" i="18"/>
  <c r="L188" i="18" s="1"/>
  <c r="C188" i="18"/>
  <c r="B188" i="18" s="1"/>
  <c r="N188" i="18"/>
  <c r="D187" i="18"/>
  <c r="K187" i="18"/>
  <c r="J189" i="18" l="1"/>
  <c r="I189" i="18"/>
  <c r="O189" i="18"/>
  <c r="N189" i="18"/>
  <c r="A190" i="18"/>
  <c r="C189" i="18"/>
  <c r="D188" i="18"/>
  <c r="K188" i="18"/>
  <c r="B189" i="18" l="1"/>
  <c r="L189" i="18"/>
  <c r="D189" i="18"/>
  <c r="K189" i="18"/>
  <c r="J190" i="18"/>
  <c r="O190" i="18"/>
  <c r="I190" i="18"/>
  <c r="A191" i="18"/>
  <c r="N190" i="18"/>
  <c r="C190" i="18"/>
  <c r="L190" i="18" l="1"/>
  <c r="B190" i="18"/>
  <c r="D190" i="18"/>
  <c r="K190" i="18"/>
  <c r="I191" i="18"/>
  <c r="A192" i="18"/>
  <c r="O191" i="18"/>
  <c r="J191" i="18"/>
  <c r="L191" i="18" s="1"/>
  <c r="N191" i="18"/>
  <c r="C191" i="18"/>
  <c r="B191" i="18" l="1"/>
  <c r="A193" i="18"/>
  <c r="C192" i="18"/>
  <c r="N192" i="18"/>
  <c r="O192" i="18"/>
  <c r="J192" i="18"/>
  <c r="I192" i="18"/>
  <c r="L192" i="18"/>
  <c r="D191" i="18"/>
  <c r="K191" i="18"/>
  <c r="B192" i="18" l="1"/>
  <c r="D192" i="18"/>
  <c r="K192" i="18"/>
  <c r="N193" i="18"/>
  <c r="J193" i="18"/>
  <c r="O193" i="18"/>
  <c r="I193" i="18"/>
  <c r="L193" i="18" s="1"/>
  <c r="A194" i="18"/>
  <c r="C193" i="18"/>
  <c r="B193" i="18" l="1"/>
  <c r="B194" i="18" s="1"/>
  <c r="I194" i="18"/>
  <c r="O194" i="18"/>
  <c r="C194" i="18"/>
  <c r="N194" i="18"/>
  <c r="A195" i="18"/>
  <c r="J194" i="18"/>
  <c r="D193" i="18"/>
  <c r="K193" i="18"/>
  <c r="N195" i="18" l="1"/>
  <c r="O195" i="18"/>
  <c r="I195" i="18"/>
  <c r="A196" i="18"/>
  <c r="C195" i="18"/>
  <c r="J195" i="18"/>
  <c r="D194" i="18"/>
  <c r="K194" i="18"/>
  <c r="L194" i="18"/>
  <c r="L195" i="18" l="1"/>
  <c r="B195" i="18"/>
  <c r="D195" i="18"/>
  <c r="K195" i="18"/>
  <c r="J196" i="18"/>
  <c r="A197" i="18"/>
  <c r="I196" i="18"/>
  <c r="C196" i="18"/>
  <c r="N196" i="18"/>
  <c r="O196" i="18"/>
  <c r="L196" i="18" l="1"/>
  <c r="B196" i="18"/>
  <c r="D196" i="18"/>
  <c r="K196" i="18"/>
  <c r="J197" i="18"/>
  <c r="O197" i="18"/>
  <c r="I197" i="18"/>
  <c r="L197" i="18" s="1"/>
  <c r="C197" i="18"/>
  <c r="A198" i="18"/>
  <c r="N197" i="18"/>
  <c r="K197" i="18" l="1"/>
  <c r="B197" i="18"/>
  <c r="A199" i="18"/>
  <c r="J198" i="18"/>
  <c r="I198" i="18"/>
  <c r="N198" i="18"/>
  <c r="O198" i="18"/>
  <c r="C198" i="18"/>
  <c r="L198" i="18"/>
  <c r="D197" i="18"/>
  <c r="B198" i="18" l="1"/>
  <c r="D198" i="18"/>
  <c r="K198" i="18"/>
  <c r="I199" i="18"/>
  <c r="N199" i="18"/>
  <c r="A200" i="18"/>
  <c r="J199" i="18"/>
  <c r="O199" i="18"/>
  <c r="C199" i="18"/>
  <c r="B199" i="18" l="1"/>
  <c r="L199" i="18"/>
  <c r="J200" i="18"/>
  <c r="A201" i="18"/>
  <c r="N200" i="18"/>
  <c r="O200" i="18"/>
  <c r="I200" i="18"/>
  <c r="L200" i="18" s="1"/>
  <c r="C200" i="18"/>
  <c r="D199" i="18"/>
  <c r="K199" i="18"/>
  <c r="B200" i="18" l="1"/>
  <c r="N201" i="18"/>
  <c r="O201" i="18"/>
  <c r="J201" i="18"/>
  <c r="I201" i="18"/>
  <c r="C201" i="18"/>
  <c r="A202" i="18"/>
  <c r="L201" i="18"/>
  <c r="D200" i="18"/>
  <c r="K200" i="18"/>
  <c r="B201" i="18" l="1"/>
  <c r="D201" i="18"/>
  <c r="K201" i="18"/>
  <c r="I202" i="18"/>
  <c r="O202" i="18"/>
  <c r="A203" i="18"/>
  <c r="N202" i="18"/>
  <c r="J202" i="18"/>
  <c r="C202" i="18"/>
  <c r="L202" i="18" l="1"/>
  <c r="B202" i="18"/>
  <c r="D202" i="18"/>
  <c r="K202" i="18"/>
  <c r="A204" i="18"/>
  <c r="N203" i="18"/>
  <c r="J203" i="18"/>
  <c r="O203" i="18"/>
  <c r="I203" i="18"/>
  <c r="C203" i="18"/>
  <c r="B203" i="18" l="1"/>
  <c r="K203" i="18"/>
  <c r="L203" i="18"/>
  <c r="D203" i="18"/>
  <c r="J204" i="18"/>
  <c r="I204" i="18"/>
  <c r="A205" i="18"/>
  <c r="C204" i="18"/>
  <c r="O204" i="18"/>
  <c r="N204" i="18"/>
  <c r="L204" i="18" l="1"/>
  <c r="B204" i="18"/>
  <c r="C205" i="18"/>
  <c r="A206" i="18"/>
  <c r="N205" i="18"/>
  <c r="J205" i="18"/>
  <c r="I205" i="18"/>
  <c r="O205" i="18"/>
  <c r="B205" i="18" s="1"/>
  <c r="D205" i="18"/>
  <c r="K204" i="18"/>
  <c r="D204" i="18"/>
  <c r="L205" i="18" l="1"/>
  <c r="J206" i="18"/>
  <c r="L206" i="18" s="1"/>
  <c r="N206" i="18"/>
  <c r="A207" i="18"/>
  <c r="O206" i="18"/>
  <c r="I206" i="18"/>
  <c r="C206" i="18"/>
  <c r="K205" i="18"/>
  <c r="D206" i="18" l="1"/>
  <c r="K206" i="18"/>
  <c r="B206" i="18"/>
  <c r="I207" i="18"/>
  <c r="C207" i="18"/>
  <c r="A208" i="18"/>
  <c r="N207" i="18"/>
  <c r="O207" i="18"/>
  <c r="J207" i="18"/>
  <c r="L207" i="18" l="1"/>
  <c r="B207" i="18"/>
  <c r="D207" i="18"/>
  <c r="K207" i="18"/>
  <c r="I208" i="18"/>
  <c r="J208" i="18"/>
  <c r="O208" i="18"/>
  <c r="A209" i="18"/>
  <c r="N208" i="18"/>
  <c r="C208" i="18"/>
  <c r="B208" i="18" l="1"/>
  <c r="L208" i="18"/>
  <c r="D208" i="18"/>
  <c r="K208" i="18"/>
  <c r="A210" i="18"/>
  <c r="N209" i="18"/>
  <c r="O209" i="18"/>
  <c r="J209" i="18"/>
  <c r="C209" i="18"/>
  <c r="I209" i="18"/>
  <c r="L209" i="18" l="1"/>
  <c r="B209" i="18"/>
  <c r="D209" i="18"/>
  <c r="K209" i="18"/>
  <c r="J210" i="18"/>
  <c r="N210" i="18"/>
  <c r="I210" i="18"/>
  <c r="L210" i="18" s="1"/>
  <c r="A211" i="18"/>
  <c r="O210" i="18"/>
  <c r="C210" i="18"/>
  <c r="B210" i="18" l="1"/>
  <c r="D210" i="18"/>
  <c r="K210" i="18"/>
  <c r="A212" i="18"/>
  <c r="N211" i="18"/>
  <c r="J211" i="18"/>
  <c r="O211" i="18"/>
  <c r="I211" i="18"/>
  <c r="C211" i="18"/>
  <c r="L211" i="18" l="1"/>
  <c r="B211" i="18"/>
  <c r="I212" i="18"/>
  <c r="L212" i="18" s="1"/>
  <c r="A213" i="18"/>
  <c r="O212" i="18"/>
  <c r="N212" i="18"/>
  <c r="C212" i="18"/>
  <c r="J212" i="18"/>
  <c r="D211" i="18"/>
  <c r="K211" i="18"/>
  <c r="K212" i="18" l="1"/>
  <c r="B212" i="18"/>
  <c r="D212" i="18"/>
  <c r="C213" i="18"/>
  <c r="N213" i="18"/>
  <c r="J213" i="18"/>
  <c r="O213" i="18"/>
  <c r="A214" i="18"/>
  <c r="I213" i="18"/>
  <c r="L213" i="18" s="1"/>
  <c r="B213" i="18" l="1"/>
  <c r="D213" i="18"/>
  <c r="J214" i="18"/>
  <c r="I214" i="18"/>
  <c r="L214" i="18" s="1"/>
  <c r="O214" i="18"/>
  <c r="N214" i="18"/>
  <c r="C214" i="18"/>
  <c r="A215" i="18"/>
  <c r="K213" i="18"/>
  <c r="K214" i="18" l="1"/>
  <c r="B214" i="18"/>
  <c r="C215" i="18"/>
  <c r="O215" i="18"/>
  <c r="N215" i="18"/>
  <c r="J215" i="18"/>
  <c r="I215" i="18"/>
  <c r="L215" i="18" s="1"/>
  <c r="A216" i="18"/>
  <c r="D214" i="18"/>
  <c r="D215" i="18" l="1"/>
  <c r="B215" i="18"/>
  <c r="N216" i="18"/>
  <c r="I216" i="18"/>
  <c r="A217" i="18"/>
  <c r="J216" i="18"/>
  <c r="C216" i="18"/>
  <c r="O216" i="18"/>
  <c r="K215" i="18"/>
  <c r="L216" i="18" l="1"/>
  <c r="B216" i="18"/>
  <c r="A218" i="18"/>
  <c r="N217" i="18"/>
  <c r="J217" i="18"/>
  <c r="C217" i="18"/>
  <c r="I217" i="18"/>
  <c r="O217" i="18"/>
  <c r="D216" i="18"/>
  <c r="K216" i="18"/>
  <c r="L217" i="18" l="1"/>
  <c r="B217" i="18"/>
  <c r="D217" i="18"/>
  <c r="K217" i="18"/>
  <c r="J218" i="18"/>
  <c r="I218" i="18"/>
  <c r="L218" i="18" s="1"/>
  <c r="O218" i="18"/>
  <c r="A219" i="18"/>
  <c r="N218" i="18"/>
  <c r="C218" i="18"/>
  <c r="B218" i="18" l="1"/>
  <c r="D218" i="18"/>
  <c r="K218" i="18"/>
  <c r="N219" i="18"/>
  <c r="O219" i="18"/>
  <c r="J219" i="18"/>
  <c r="I219" i="18"/>
  <c r="L219" i="18" s="1"/>
  <c r="C219" i="18"/>
  <c r="A220" i="18"/>
  <c r="B219" i="18" l="1"/>
  <c r="D219" i="18"/>
  <c r="K219" i="18"/>
  <c r="J220" i="18"/>
  <c r="I220" i="18"/>
  <c r="L220" i="18" s="1"/>
  <c r="N220" i="18"/>
  <c r="C220" i="18"/>
  <c r="A221" i="18"/>
  <c r="O220" i="18"/>
  <c r="B220" i="18" l="1"/>
  <c r="A222" i="18"/>
  <c r="J221" i="18"/>
  <c r="O221" i="18"/>
  <c r="I221" i="18"/>
  <c r="L221" i="18" s="1"/>
  <c r="C221" i="18"/>
  <c r="K221" i="18" s="1"/>
  <c r="N221" i="18"/>
  <c r="D220" i="18"/>
  <c r="K220" i="18"/>
  <c r="B221" i="18" l="1"/>
  <c r="D221" i="18"/>
  <c r="A223" i="18"/>
  <c r="C222" i="18"/>
  <c r="J222" i="18"/>
  <c r="I222" i="18"/>
  <c r="O222" i="18"/>
  <c r="N222" i="18"/>
  <c r="B222" i="18" l="1"/>
  <c r="L222" i="18"/>
  <c r="D222" i="18"/>
  <c r="K222" i="18"/>
  <c r="J223" i="18"/>
  <c r="O223" i="18"/>
  <c r="C223" i="18"/>
  <c r="D223" i="18" s="1"/>
  <c r="I223" i="18"/>
  <c r="N223" i="18"/>
  <c r="A224" i="18"/>
  <c r="L223" i="18" l="1"/>
  <c r="K223" i="18"/>
  <c r="B223" i="18"/>
  <c r="I224" i="18"/>
  <c r="O224" i="18"/>
  <c r="A225" i="18"/>
  <c r="J224" i="18"/>
  <c r="C224" i="18"/>
  <c r="N224" i="18"/>
  <c r="K224" i="18" l="1"/>
  <c r="L224" i="18"/>
  <c r="D224" i="18"/>
  <c r="B224" i="18"/>
  <c r="I225" i="18"/>
  <c r="A226" i="18"/>
  <c r="O225" i="18"/>
  <c r="N225" i="18"/>
  <c r="J225" i="18"/>
  <c r="C225" i="18"/>
  <c r="L225" i="18" l="1"/>
  <c r="K225" i="18"/>
  <c r="N226" i="18"/>
  <c r="O226" i="18"/>
  <c r="I226" i="18"/>
  <c r="C226" i="18"/>
  <c r="J226" i="18"/>
  <c r="A227" i="18"/>
  <c r="B225" i="18"/>
  <c r="D225" i="18"/>
  <c r="L226" i="18" l="1"/>
  <c r="B226" i="18"/>
  <c r="N227" i="18"/>
  <c r="J227" i="18"/>
  <c r="I227" i="18"/>
  <c r="A228" i="18"/>
  <c r="O227" i="18"/>
  <c r="C227" i="18"/>
  <c r="D226" i="18"/>
  <c r="K226" i="18"/>
  <c r="L227" i="18" l="1"/>
  <c r="B227" i="18"/>
  <c r="D227" i="18"/>
  <c r="K227" i="18"/>
  <c r="I228" i="18"/>
  <c r="N228" i="18"/>
  <c r="A229" i="18"/>
  <c r="C228" i="18"/>
  <c r="J228" i="18"/>
  <c r="O228" i="18"/>
  <c r="B228" i="18" l="1"/>
  <c r="L228" i="18"/>
  <c r="D228" i="18"/>
  <c r="K228" i="18"/>
  <c r="N229" i="18"/>
  <c r="I229" i="18"/>
  <c r="O229" i="18"/>
  <c r="J229" i="18"/>
  <c r="A230" i="18"/>
  <c r="C229" i="18"/>
  <c r="B229" i="18" l="1"/>
  <c r="L229" i="18"/>
  <c r="D229" i="18"/>
  <c r="K229" i="18"/>
  <c r="N230" i="18"/>
  <c r="I230" i="18"/>
  <c r="O230" i="18"/>
  <c r="A231" i="18"/>
  <c r="C230" i="18"/>
  <c r="J230" i="18"/>
  <c r="L230" i="18" l="1"/>
  <c r="B230" i="18"/>
  <c r="D230" i="18"/>
  <c r="K230" i="18"/>
  <c r="J231" i="18"/>
  <c r="O231" i="18"/>
  <c r="C231" i="18"/>
  <c r="A232" i="18"/>
  <c r="I231" i="18"/>
  <c r="N231" i="18"/>
  <c r="L231" i="18" l="1"/>
  <c r="B231" i="18"/>
  <c r="D231" i="18"/>
  <c r="K231" i="18"/>
  <c r="N232" i="18"/>
  <c r="I232" i="18"/>
  <c r="O232" i="18"/>
  <c r="C232" i="18"/>
  <c r="A233" i="18"/>
  <c r="J232" i="18"/>
  <c r="L232" i="18" l="1"/>
  <c r="B232" i="18"/>
  <c r="D232" i="18"/>
  <c r="K232" i="18"/>
  <c r="N233" i="18"/>
  <c r="A234" i="18"/>
  <c r="I233" i="18"/>
  <c r="L233" i="18" s="1"/>
  <c r="O233" i="18"/>
  <c r="C233" i="18"/>
  <c r="J233" i="18"/>
  <c r="B233" i="18" l="1"/>
  <c r="D233" i="18"/>
  <c r="K233" i="18"/>
  <c r="I234" i="18"/>
  <c r="A235" i="18"/>
  <c r="J234" i="18"/>
  <c r="C234" i="18"/>
  <c r="N234" i="18"/>
  <c r="O234" i="18"/>
  <c r="L234" i="18" l="1"/>
  <c r="B234" i="18"/>
  <c r="D234" i="18"/>
  <c r="K234" i="18"/>
  <c r="N235" i="18"/>
  <c r="J235" i="18"/>
  <c r="O235" i="18"/>
  <c r="I235" i="18"/>
  <c r="L235" i="18" s="1"/>
  <c r="C235" i="18"/>
  <c r="A236" i="18"/>
  <c r="K235" i="18" l="1"/>
  <c r="B235" i="18"/>
  <c r="J236" i="18"/>
  <c r="I236" i="18"/>
  <c r="L236" i="18" s="1"/>
  <c r="O236" i="18"/>
  <c r="A237" i="18"/>
  <c r="C236" i="18"/>
  <c r="N236" i="18"/>
  <c r="D235" i="18"/>
  <c r="B236" i="18" l="1"/>
  <c r="D236" i="18"/>
  <c r="K236" i="18"/>
  <c r="I237" i="18"/>
  <c r="A238" i="18"/>
  <c r="O237" i="18"/>
  <c r="J237" i="18"/>
  <c r="N237" i="18"/>
  <c r="C237" i="18"/>
  <c r="L237" i="18" l="1"/>
  <c r="B237" i="18"/>
  <c r="D237" i="18"/>
  <c r="K237" i="18"/>
  <c r="A239" i="18"/>
  <c r="N238" i="18"/>
  <c r="O238" i="18"/>
  <c r="J238" i="18"/>
  <c r="C238" i="18"/>
  <c r="I238" i="18"/>
  <c r="B238" i="18" l="1"/>
  <c r="L238" i="18"/>
  <c r="D238" i="18"/>
  <c r="K238" i="18"/>
  <c r="J239" i="18"/>
  <c r="A240" i="18"/>
  <c r="O239" i="18"/>
  <c r="I239" i="18"/>
  <c r="L239" i="18" s="1"/>
  <c r="C239" i="18"/>
  <c r="N239" i="18"/>
  <c r="B239" i="18" l="1"/>
  <c r="D239" i="18"/>
  <c r="K239" i="18"/>
  <c r="J240" i="18"/>
  <c r="N240" i="18"/>
  <c r="C240" i="18"/>
  <c r="O240" i="18"/>
  <c r="I240" i="18"/>
  <c r="A241" i="18"/>
  <c r="L240" i="18" l="1"/>
  <c r="B240" i="18"/>
  <c r="I241" i="18"/>
  <c r="N241" i="18"/>
  <c r="O241" i="18"/>
  <c r="A242" i="18"/>
  <c r="C241" i="18"/>
  <c r="K241" i="18" s="1"/>
  <c r="J241" i="18"/>
  <c r="L241" i="18"/>
  <c r="D240" i="18"/>
  <c r="K240" i="18"/>
  <c r="B241" i="18" l="1"/>
  <c r="D241" i="18"/>
  <c r="N242" i="18"/>
  <c r="I242" i="18"/>
  <c r="O242" i="18"/>
  <c r="A243" i="18"/>
  <c r="J242" i="18"/>
  <c r="L242" i="18" s="1"/>
  <c r="C242" i="18"/>
  <c r="B242" i="18" l="1"/>
  <c r="A244" i="18"/>
  <c r="O243" i="18"/>
  <c r="N243" i="18"/>
  <c r="J243" i="18"/>
  <c r="C243" i="18"/>
  <c r="I243" i="18"/>
  <c r="D242" i="18"/>
  <c r="K242" i="18"/>
  <c r="L243" i="18" l="1"/>
  <c r="K243" i="18"/>
  <c r="D243" i="18"/>
  <c r="B243" i="18"/>
  <c r="O244" i="18"/>
  <c r="A245" i="18"/>
  <c r="N244" i="18"/>
  <c r="J244" i="18"/>
  <c r="C244" i="18"/>
  <c r="I244" i="18"/>
  <c r="L244" i="18" s="1"/>
  <c r="K244" i="18" l="1"/>
  <c r="D244" i="18"/>
  <c r="N245" i="18"/>
  <c r="O245" i="18"/>
  <c r="C245" i="18"/>
  <c r="J245" i="18"/>
  <c r="I245" i="18"/>
  <c r="A246" i="18"/>
  <c r="B244" i="18"/>
  <c r="K245" i="18" l="1"/>
  <c r="L245" i="18"/>
  <c r="D245" i="18"/>
  <c r="B245" i="18"/>
  <c r="I246" i="18"/>
  <c r="A247" i="18"/>
  <c r="O246" i="18"/>
  <c r="N246" i="18"/>
  <c r="C246" i="18"/>
  <c r="J246" i="18"/>
  <c r="L246" i="18" l="1"/>
  <c r="B246" i="18"/>
  <c r="J247" i="18"/>
  <c r="A248" i="18"/>
  <c r="O247" i="18"/>
  <c r="I247" i="18"/>
  <c r="L247" i="18" s="1"/>
  <c r="C247" i="18"/>
  <c r="N247" i="18"/>
  <c r="D246" i="18"/>
  <c r="K246" i="18"/>
  <c r="B247" i="18" l="1"/>
  <c r="J248" i="18"/>
  <c r="I248" i="18"/>
  <c r="L248" i="18" s="1"/>
  <c r="O248" i="18"/>
  <c r="N248" i="18"/>
  <c r="C248" i="18"/>
  <c r="A249" i="18"/>
  <c r="D247" i="18"/>
  <c r="K247" i="18"/>
  <c r="B248" i="18" l="1"/>
  <c r="D248" i="18"/>
  <c r="K248" i="18"/>
  <c r="I249" i="18"/>
  <c r="A250" i="18"/>
  <c r="N249" i="18"/>
  <c r="O249" i="18"/>
  <c r="C249" i="18"/>
  <c r="J249" i="18"/>
  <c r="B249" i="18" l="1"/>
  <c r="L249" i="18"/>
  <c r="D249" i="18"/>
  <c r="K249" i="18"/>
  <c r="O250" i="18"/>
  <c r="C250" i="18"/>
  <c r="N250" i="18"/>
  <c r="A251" i="18"/>
  <c r="J250" i="18"/>
  <c r="I250" i="18"/>
  <c r="B250" i="18" l="1"/>
  <c r="L250" i="18"/>
  <c r="A252" i="18"/>
  <c r="N251" i="18"/>
  <c r="I251" i="18"/>
  <c r="O251" i="18"/>
  <c r="J251" i="18"/>
  <c r="C251" i="18"/>
  <c r="D250" i="18"/>
  <c r="K250" i="18"/>
  <c r="K251" i="18" l="1"/>
  <c r="B251" i="18"/>
  <c r="D251" i="18"/>
  <c r="L251" i="18"/>
  <c r="I252" i="18"/>
  <c r="A253" i="18"/>
  <c r="N252" i="18"/>
  <c r="J252" i="18"/>
  <c r="O252" i="18"/>
  <c r="C252" i="18"/>
  <c r="B252" i="18" l="1"/>
  <c r="L252" i="18"/>
  <c r="K252" i="18"/>
  <c r="D252" i="18"/>
  <c r="N253" i="18"/>
  <c r="J253" i="18"/>
  <c r="I253" i="18"/>
  <c r="L253" i="18" s="1"/>
  <c r="O253" i="18"/>
  <c r="A254" i="18"/>
  <c r="C253" i="18"/>
  <c r="B253" i="18" l="1"/>
  <c r="N254" i="18"/>
  <c r="I254" i="18"/>
  <c r="O254" i="18"/>
  <c r="C254" i="18"/>
  <c r="J254" i="18"/>
  <c r="A255" i="18"/>
  <c r="D253" i="18"/>
  <c r="K253" i="18"/>
  <c r="K254" i="18" l="1"/>
  <c r="L254" i="18"/>
  <c r="B254" i="18"/>
  <c r="D254" i="18"/>
  <c r="N255" i="18"/>
  <c r="J255" i="18"/>
  <c r="O255" i="18"/>
  <c r="A256" i="18"/>
  <c r="I255" i="18"/>
  <c r="C255" i="18"/>
  <c r="L255" i="18" l="1"/>
  <c r="K255" i="18"/>
  <c r="B255" i="18"/>
  <c r="D255" i="18"/>
  <c r="J256" i="18"/>
  <c r="O256" i="18"/>
  <c r="N256" i="18"/>
  <c r="I256" i="18"/>
  <c r="L256" i="18" s="1"/>
  <c r="A257" i="18"/>
  <c r="C256" i="18"/>
  <c r="K256" i="18" l="1"/>
  <c r="B256" i="18"/>
  <c r="D256" i="18"/>
  <c r="I257" i="18"/>
  <c r="L257" i="18" s="1"/>
  <c r="A258" i="18"/>
  <c r="C257" i="18"/>
  <c r="O257" i="18"/>
  <c r="N257" i="18"/>
  <c r="J257" i="18"/>
  <c r="B257" i="18" l="1"/>
  <c r="N258" i="18"/>
  <c r="I258" i="18"/>
  <c r="L258" i="18" s="1"/>
  <c r="J258" i="18"/>
  <c r="A259" i="18"/>
  <c r="C258" i="18"/>
  <c r="O258" i="18"/>
  <c r="D257" i="18"/>
  <c r="K257" i="18"/>
  <c r="B258" i="18" l="1"/>
  <c r="D258" i="18"/>
  <c r="K258" i="18"/>
  <c r="I259" i="18"/>
  <c r="J259" i="18"/>
  <c r="A260" i="18"/>
  <c r="N259" i="18"/>
  <c r="O259" i="18"/>
  <c r="C259" i="18"/>
  <c r="L259" i="18" l="1"/>
  <c r="B259" i="18"/>
  <c r="D259" i="18"/>
  <c r="K259" i="18"/>
  <c r="J260" i="18"/>
  <c r="A261" i="18"/>
  <c r="O260" i="18"/>
  <c r="I260" i="18"/>
  <c r="C260" i="18"/>
  <c r="N260" i="18"/>
  <c r="L260" i="18" l="1"/>
  <c r="B260" i="18"/>
  <c r="D260" i="18"/>
  <c r="K260" i="18"/>
  <c r="I261" i="18"/>
  <c r="C261" i="18"/>
  <c r="O261" i="18"/>
  <c r="A262" i="18"/>
  <c r="N261" i="18"/>
  <c r="J261" i="18"/>
  <c r="L261" i="18" l="1"/>
  <c r="B261" i="18"/>
  <c r="D261" i="18"/>
  <c r="K261" i="18"/>
  <c r="A263" i="18"/>
  <c r="N262" i="18"/>
  <c r="I262" i="18"/>
  <c r="C262" i="18"/>
  <c r="O262" i="18"/>
  <c r="J262" i="18"/>
  <c r="B262" i="18" l="1"/>
  <c r="L262" i="18"/>
  <c r="D262" i="18"/>
  <c r="K262" i="18"/>
  <c r="I263" i="18"/>
  <c r="O263" i="18"/>
  <c r="N263" i="18"/>
  <c r="C263" i="18"/>
  <c r="J263" i="18"/>
  <c r="A264" i="18"/>
  <c r="L263" i="18" l="1"/>
  <c r="B263" i="18"/>
  <c r="D263" i="18"/>
  <c r="K263" i="18"/>
  <c r="I264" i="18"/>
  <c r="N264" i="18"/>
  <c r="A265" i="18"/>
  <c r="C264" i="18"/>
  <c r="O264" i="18"/>
  <c r="J264" i="18"/>
  <c r="L264" i="18" l="1"/>
  <c r="B264" i="18"/>
  <c r="N265" i="18"/>
  <c r="O265" i="18"/>
  <c r="A266" i="18"/>
  <c r="C265" i="18"/>
  <c r="K265" i="18" s="1"/>
  <c r="I265" i="18"/>
  <c r="J265" i="18"/>
  <c r="K264" i="18"/>
  <c r="D264" i="18"/>
  <c r="L265" i="18" l="1"/>
  <c r="D265" i="18"/>
  <c r="N266" i="18"/>
  <c r="I266" i="18"/>
  <c r="A267" i="18"/>
  <c r="C266" i="18"/>
  <c r="O266" i="18"/>
  <c r="J266" i="18"/>
  <c r="B265" i="18"/>
  <c r="L266" i="18" l="1"/>
  <c r="B266" i="18"/>
  <c r="N267" i="18"/>
  <c r="C267" i="18"/>
  <c r="A268" i="18"/>
  <c r="J267" i="18"/>
  <c r="O267" i="18"/>
  <c r="I267" i="18"/>
  <c r="D266" i="18"/>
  <c r="K266" i="18"/>
  <c r="L267" i="18" l="1"/>
  <c r="B267" i="18"/>
  <c r="D267" i="18"/>
  <c r="J268" i="18"/>
  <c r="I268" i="18"/>
  <c r="L268" i="18" s="1"/>
  <c r="A269" i="18"/>
  <c r="O268" i="18"/>
  <c r="C268" i="18"/>
  <c r="N268" i="18"/>
  <c r="K267" i="18"/>
  <c r="K268" i="18" l="1"/>
  <c r="D268" i="18"/>
  <c r="B268" i="18"/>
  <c r="N269" i="18"/>
  <c r="O269" i="18"/>
  <c r="I269" i="18"/>
  <c r="J269" i="18"/>
  <c r="C269" i="18"/>
  <c r="K269" i="18" s="1"/>
  <c r="A270" i="18"/>
  <c r="D269" i="18" l="1"/>
  <c r="B269" i="18"/>
  <c r="L269" i="18"/>
  <c r="A271" i="18"/>
  <c r="C270" i="18"/>
  <c r="D270" i="18" s="1"/>
  <c r="N270" i="18"/>
  <c r="J270" i="18"/>
  <c r="I270" i="18"/>
  <c r="L270" i="18" s="1"/>
  <c r="O270" i="18"/>
  <c r="B270" i="18" l="1"/>
  <c r="K270" i="18"/>
  <c r="A272" i="18"/>
  <c r="N271" i="18"/>
  <c r="I271" i="18"/>
  <c r="O271" i="18"/>
  <c r="J271" i="18"/>
  <c r="C271" i="18"/>
  <c r="K271" i="18" l="1"/>
  <c r="B271" i="18"/>
  <c r="L271" i="18"/>
  <c r="D271" i="18"/>
  <c r="C272" i="18"/>
  <c r="D272" i="18" s="1"/>
  <c r="J272" i="18"/>
  <c r="I272" i="18"/>
  <c r="L272" i="18" s="1"/>
  <c r="N272" i="18"/>
  <c r="O272" i="18"/>
  <c r="A273" i="18"/>
  <c r="B272" i="18" l="1"/>
  <c r="K272" i="18"/>
  <c r="C273" i="18"/>
  <c r="A274" i="18"/>
  <c r="J273" i="18"/>
  <c r="O273" i="18"/>
  <c r="B273" i="18" s="1"/>
  <c r="I273" i="18"/>
  <c r="L273" i="18" s="1"/>
  <c r="N273" i="18"/>
  <c r="D273" i="18" l="1"/>
  <c r="K273" i="18"/>
  <c r="A275" i="18"/>
  <c r="J274" i="18"/>
  <c r="O274" i="18"/>
  <c r="N274" i="18"/>
  <c r="I274" i="18"/>
  <c r="L274" i="18" s="1"/>
  <c r="C274" i="18"/>
  <c r="B274" i="18" l="1"/>
  <c r="A276" i="18"/>
  <c r="I275" i="18"/>
  <c r="L275" i="18" s="1"/>
  <c r="N275" i="18"/>
  <c r="J275" i="18"/>
  <c r="O275" i="18"/>
  <c r="C275" i="18"/>
  <c r="D274" i="18"/>
  <c r="K274" i="18"/>
  <c r="B275" i="18" l="1"/>
  <c r="D275" i="18"/>
  <c r="K275" i="18"/>
  <c r="I276" i="18"/>
  <c r="N276" i="18"/>
  <c r="A277" i="18"/>
  <c r="O276" i="18"/>
  <c r="C276" i="18"/>
  <c r="J276" i="18"/>
  <c r="B276" i="18" l="1"/>
  <c r="L276" i="18"/>
  <c r="D276" i="18"/>
  <c r="K276" i="18"/>
  <c r="A278" i="18"/>
  <c r="C277" i="18"/>
  <c r="O277" i="18"/>
  <c r="N277" i="18"/>
  <c r="J277" i="18"/>
  <c r="I277" i="18"/>
  <c r="B277" i="18" l="1"/>
  <c r="L277" i="18"/>
  <c r="I278" i="18"/>
  <c r="O278" i="18"/>
  <c r="C278" i="18"/>
  <c r="K278" i="18" s="1"/>
  <c r="N278" i="18"/>
  <c r="J278" i="18"/>
  <c r="A279" i="18"/>
  <c r="D277" i="18"/>
  <c r="K277" i="18"/>
  <c r="L278" i="18" l="1"/>
  <c r="D278" i="18"/>
  <c r="B278" i="18"/>
  <c r="J279" i="18"/>
  <c r="A280" i="18"/>
  <c r="N279" i="18"/>
  <c r="O279" i="18"/>
  <c r="I279" i="18"/>
  <c r="C279" i="18"/>
  <c r="L279" i="18" l="1"/>
  <c r="K279" i="18"/>
  <c r="B279" i="18"/>
  <c r="D279" i="18"/>
  <c r="J280" i="18"/>
  <c r="I280" i="18"/>
  <c r="L280" i="18" s="1"/>
  <c r="N280" i="18"/>
  <c r="O280" i="18"/>
  <c r="C280" i="18"/>
  <c r="K280" i="18" s="1"/>
  <c r="A281" i="18"/>
  <c r="D280" i="18" l="1"/>
  <c r="A282" i="18"/>
  <c r="J281" i="18"/>
  <c r="C281" i="18"/>
  <c r="I281" i="18"/>
  <c r="N281" i="18"/>
  <c r="O281" i="18"/>
  <c r="L281" i="18"/>
  <c r="B280" i="18"/>
  <c r="B281" i="18" l="1"/>
  <c r="K281" i="18"/>
  <c r="D281" i="18"/>
  <c r="N282" i="18"/>
  <c r="I282" i="18"/>
  <c r="A283" i="18"/>
  <c r="O282" i="18"/>
  <c r="C282" i="18"/>
  <c r="J282" i="18"/>
  <c r="K282" i="18" l="1"/>
  <c r="L282" i="18"/>
  <c r="B282" i="18"/>
  <c r="A284" i="18"/>
  <c r="N283" i="18"/>
  <c r="J283" i="18"/>
  <c r="O283" i="18"/>
  <c r="C283" i="18"/>
  <c r="I283" i="18"/>
  <c r="L283" i="18" s="1"/>
  <c r="D282" i="18"/>
  <c r="K283" i="18" l="1"/>
  <c r="B283" i="18"/>
  <c r="D283" i="18"/>
  <c r="A285" i="18"/>
  <c r="N284" i="18"/>
  <c r="O284" i="18"/>
  <c r="C284" i="18"/>
  <c r="I284" i="18"/>
  <c r="J284" i="18"/>
  <c r="K284" i="18" l="1"/>
  <c r="L284" i="18"/>
  <c r="B284" i="18"/>
  <c r="D284" i="18"/>
  <c r="C285" i="18"/>
  <c r="D285" i="18" s="1"/>
  <c r="A286" i="18"/>
  <c r="I285" i="18"/>
  <c r="J285" i="18"/>
  <c r="N285" i="18"/>
  <c r="O285" i="18"/>
  <c r="L285" i="18" l="1"/>
  <c r="N286" i="18"/>
  <c r="J286" i="18"/>
  <c r="A287" i="18"/>
  <c r="O286" i="18"/>
  <c r="C286" i="18"/>
  <c r="I286" i="18"/>
  <c r="L286" i="18" s="1"/>
  <c r="B285" i="18"/>
  <c r="K285" i="18"/>
  <c r="B286" i="18" l="1"/>
  <c r="K286" i="18"/>
  <c r="J287" i="18"/>
  <c r="N287" i="18"/>
  <c r="I287" i="18"/>
  <c r="L287" i="18" s="1"/>
  <c r="O287" i="18"/>
  <c r="C287" i="18"/>
  <c r="A288" i="18"/>
  <c r="D286" i="18"/>
  <c r="K287" i="18" l="1"/>
  <c r="D287" i="18"/>
  <c r="B287" i="18"/>
  <c r="N288" i="18"/>
  <c r="I288" i="18"/>
  <c r="C288" i="18"/>
  <c r="A289" i="18"/>
  <c r="O288" i="18"/>
  <c r="J288" i="18"/>
  <c r="L288" i="18" s="1"/>
  <c r="D288" i="18" l="1"/>
  <c r="B288" i="18"/>
  <c r="I289" i="18"/>
  <c r="J289" i="18"/>
  <c r="A290" i="18"/>
  <c r="N289" i="18"/>
  <c r="O289" i="18"/>
  <c r="C289" i="18"/>
  <c r="L289" i="18"/>
  <c r="K288" i="18"/>
  <c r="D289" i="18" l="1"/>
  <c r="K289" i="18"/>
  <c r="N290" i="18"/>
  <c r="J290" i="18"/>
  <c r="A291" i="18"/>
  <c r="O290" i="18"/>
  <c r="C290" i="18"/>
  <c r="I290" i="18"/>
  <c r="L290" i="18" s="1"/>
  <c r="B289" i="18"/>
  <c r="B290" i="18" l="1"/>
  <c r="A292" i="18"/>
  <c r="J291" i="18"/>
  <c r="N291" i="18"/>
  <c r="O291" i="18"/>
  <c r="C291" i="18"/>
  <c r="I291" i="18"/>
  <c r="D290" i="18"/>
  <c r="K290" i="18"/>
  <c r="L291" i="18" l="1"/>
  <c r="B291" i="18"/>
  <c r="D291" i="18"/>
  <c r="K291" i="18"/>
  <c r="I292" i="18"/>
  <c r="A293" i="18"/>
  <c r="C292" i="18"/>
  <c r="N292" i="18"/>
  <c r="J292" i="18"/>
  <c r="O292" i="18"/>
  <c r="B292" i="18" l="1"/>
  <c r="L292" i="18"/>
  <c r="D292" i="18"/>
  <c r="K292" i="18"/>
  <c r="J293" i="18"/>
  <c r="O293" i="18"/>
  <c r="N293" i="18"/>
  <c r="C293" i="18"/>
  <c r="I293" i="18"/>
  <c r="A294" i="18"/>
  <c r="L293" i="18" l="1"/>
  <c r="B293" i="18"/>
  <c r="N294" i="18"/>
  <c r="J294" i="18"/>
  <c r="O294" i="18"/>
  <c r="I294" i="18"/>
  <c r="A295" i="18"/>
  <c r="C294" i="18"/>
  <c r="D293" i="18"/>
  <c r="K293" i="18"/>
  <c r="K294" i="18" l="1"/>
  <c r="L294" i="18"/>
  <c r="B294" i="18"/>
  <c r="D294" i="18"/>
  <c r="A296" i="18"/>
  <c r="J295" i="18"/>
  <c r="N295" i="18"/>
  <c r="I295" i="18"/>
  <c r="O295" i="18"/>
  <c r="C295" i="18"/>
  <c r="K295" i="18" l="1"/>
  <c r="L295" i="18"/>
  <c r="B295" i="18"/>
  <c r="D295" i="18"/>
  <c r="A297" i="18"/>
  <c r="N296" i="18"/>
  <c r="O296" i="18"/>
  <c r="C296" i="18"/>
  <c r="I296" i="18"/>
  <c r="J296" i="18"/>
  <c r="K296" i="18" l="1"/>
  <c r="L296" i="18"/>
  <c r="D296" i="18"/>
  <c r="B296" i="18"/>
  <c r="A298" i="18"/>
  <c r="N297" i="18"/>
  <c r="J297" i="18"/>
  <c r="O297" i="18"/>
  <c r="C297" i="18"/>
  <c r="I297" i="18"/>
  <c r="L297" i="18" l="1"/>
  <c r="D297" i="18"/>
  <c r="K297" i="18"/>
  <c r="B297" i="18"/>
  <c r="N298" i="18"/>
  <c r="A299" i="18"/>
  <c r="I298" i="18"/>
  <c r="C298" i="18"/>
  <c r="J298" i="18"/>
  <c r="O298" i="18"/>
  <c r="L298" i="18" l="1"/>
  <c r="D298" i="18"/>
  <c r="K298" i="18"/>
  <c r="A300" i="18"/>
  <c r="N299" i="18"/>
  <c r="J299" i="18"/>
  <c r="O299" i="18"/>
  <c r="I299" i="18"/>
  <c r="L299" i="18" s="1"/>
  <c r="C299" i="18"/>
  <c r="B298" i="18"/>
  <c r="B299" i="18" l="1"/>
  <c r="D299" i="18"/>
  <c r="K299" i="18"/>
  <c r="J300" i="18"/>
  <c r="O300" i="18"/>
  <c r="I300" i="18"/>
  <c r="L300" i="18" s="1"/>
  <c r="A301" i="18"/>
  <c r="N300" i="18"/>
  <c r="C300" i="18"/>
  <c r="B300" i="18" l="1"/>
  <c r="D300" i="18"/>
  <c r="K300" i="18"/>
  <c r="A302" i="18"/>
  <c r="N301" i="18"/>
  <c r="O301" i="18"/>
  <c r="C301" i="18"/>
  <c r="I301" i="18"/>
  <c r="J301" i="18"/>
  <c r="L301" i="18" l="1"/>
  <c r="B301" i="18"/>
  <c r="N302" i="18"/>
  <c r="O302" i="18"/>
  <c r="C302" i="18"/>
  <c r="J302" i="18"/>
  <c r="A303" i="18"/>
  <c r="I302" i="18"/>
  <c r="D301" i="18"/>
  <c r="K301" i="18"/>
  <c r="L302" i="18" l="1"/>
  <c r="K302" i="18"/>
  <c r="B302" i="18"/>
  <c r="D302" i="18"/>
  <c r="J303" i="18"/>
  <c r="N303" i="18"/>
  <c r="O303" i="18"/>
  <c r="I303" i="18"/>
  <c r="L303" i="18" s="1"/>
  <c r="C303" i="18"/>
  <c r="A304" i="18"/>
  <c r="K303" i="18" l="1"/>
  <c r="B303" i="18"/>
  <c r="D303" i="18"/>
  <c r="A305" i="18"/>
  <c r="I304" i="18"/>
  <c r="O304" i="18"/>
  <c r="C304" i="18"/>
  <c r="N304" i="18"/>
  <c r="J304" i="18"/>
  <c r="K304" i="18" l="1"/>
  <c r="B304" i="18"/>
  <c r="L304" i="18"/>
  <c r="D304" i="18"/>
  <c r="A306" i="18"/>
  <c r="O305" i="18"/>
  <c r="C305" i="18"/>
  <c r="I305" i="18"/>
  <c r="N305" i="18"/>
  <c r="J305" i="18"/>
  <c r="L305" i="18" l="1"/>
  <c r="K305" i="18"/>
  <c r="B305" i="18"/>
  <c r="D305" i="18"/>
  <c r="C306" i="18"/>
  <c r="N306" i="18"/>
  <c r="A307" i="18"/>
  <c r="I306" i="18"/>
  <c r="O306" i="18"/>
  <c r="J306" i="18"/>
  <c r="B306" i="18" l="1"/>
  <c r="D306" i="18"/>
  <c r="L306" i="18"/>
  <c r="C307" i="18"/>
  <c r="N307" i="18"/>
  <c r="I307" i="18"/>
  <c r="A308" i="18"/>
  <c r="O307" i="18"/>
  <c r="J307" i="18"/>
  <c r="K306" i="18"/>
  <c r="B307" i="18" l="1"/>
  <c r="L307" i="18"/>
  <c r="J308" i="18"/>
  <c r="I308" i="18"/>
  <c r="L308" i="18" s="1"/>
  <c r="A309" i="18"/>
  <c r="O308" i="18"/>
  <c r="C308" i="18"/>
  <c r="B308" i="18" s="1"/>
  <c r="N308" i="18"/>
  <c r="D307" i="18"/>
  <c r="K307" i="18"/>
  <c r="A310" i="18" l="1"/>
  <c r="N309" i="18"/>
  <c r="J309" i="18"/>
  <c r="C309" i="18"/>
  <c r="I309" i="18"/>
  <c r="O309" i="18"/>
  <c r="L309" i="18"/>
  <c r="D308" i="18"/>
  <c r="K308" i="18"/>
  <c r="B309" i="18" l="1"/>
  <c r="D309" i="18"/>
  <c r="K309" i="18"/>
  <c r="N310" i="18"/>
  <c r="J310" i="18"/>
  <c r="A311" i="18"/>
  <c r="I310" i="18"/>
  <c r="O310" i="18"/>
  <c r="C310" i="18"/>
  <c r="L310" i="18" l="1"/>
  <c r="K310" i="18"/>
  <c r="B310" i="18"/>
  <c r="D310" i="18"/>
  <c r="J311" i="18"/>
  <c r="I311" i="18"/>
  <c r="L311" i="18" s="1"/>
  <c r="N311" i="18"/>
  <c r="O311" i="18"/>
  <c r="C311" i="18"/>
  <c r="A312" i="18"/>
  <c r="B311" i="18" l="1"/>
  <c r="N312" i="18"/>
  <c r="I312" i="18"/>
  <c r="O312" i="18"/>
  <c r="C312" i="18"/>
  <c r="J312" i="18"/>
  <c r="A313" i="18"/>
  <c r="D311" i="18"/>
  <c r="K311" i="18"/>
  <c r="K312" i="18" l="1"/>
  <c r="L312" i="18"/>
  <c r="D312" i="18"/>
  <c r="B312" i="18"/>
  <c r="I313" i="18"/>
  <c r="A314" i="18"/>
  <c r="N313" i="18"/>
  <c r="J313" i="18"/>
  <c r="O313" i="18"/>
  <c r="C313" i="18"/>
  <c r="L313" i="18" l="1"/>
  <c r="B313" i="18"/>
  <c r="K313" i="18"/>
  <c r="N314" i="18"/>
  <c r="J314" i="18"/>
  <c r="I314" i="18"/>
  <c r="L314" i="18" s="1"/>
  <c r="A315" i="18"/>
  <c r="O314" i="18"/>
  <c r="C314" i="18"/>
  <c r="D313" i="18"/>
  <c r="B314" i="18" l="1"/>
  <c r="J315" i="18"/>
  <c r="L315" i="18" s="1"/>
  <c r="N315" i="18"/>
  <c r="A316" i="18"/>
  <c r="O315" i="18"/>
  <c r="C315" i="18"/>
  <c r="I315" i="18"/>
  <c r="D314" i="18"/>
  <c r="K314" i="18"/>
  <c r="D315" i="18" l="1"/>
  <c r="K315" i="18"/>
  <c r="B315" i="18"/>
  <c r="J316" i="18"/>
  <c r="I316" i="18"/>
  <c r="L316" i="18" s="1"/>
  <c r="C316" i="18"/>
  <c r="A317" i="18"/>
  <c r="O316" i="18"/>
  <c r="N316" i="18"/>
  <c r="B316" i="18" l="1"/>
  <c r="N317" i="18"/>
  <c r="J317" i="18"/>
  <c r="C317" i="18"/>
  <c r="A318" i="18"/>
  <c r="O317" i="18"/>
  <c r="I317" i="18"/>
  <c r="L317" i="18" s="1"/>
  <c r="D316" i="18"/>
  <c r="K316" i="18"/>
  <c r="B317" i="18" l="1"/>
  <c r="N318" i="18"/>
  <c r="J318" i="18"/>
  <c r="A319" i="18"/>
  <c r="I318" i="18"/>
  <c r="O318" i="18"/>
  <c r="C318" i="18"/>
  <c r="D317" i="18"/>
  <c r="K317" i="18"/>
  <c r="L318" i="18" l="1"/>
  <c r="B318" i="18"/>
  <c r="D318" i="18"/>
  <c r="K318" i="18"/>
  <c r="N319" i="18"/>
  <c r="A320" i="18"/>
  <c r="J319" i="18"/>
  <c r="I319" i="18"/>
  <c r="L319" i="18" s="1"/>
  <c r="C319" i="18"/>
  <c r="O319" i="18"/>
  <c r="K319" i="18" l="1"/>
  <c r="B319" i="18"/>
  <c r="C320" i="18"/>
  <c r="A321" i="18"/>
  <c r="J320" i="18"/>
  <c r="N320" i="18"/>
  <c r="I320" i="18"/>
  <c r="L320" i="18" s="1"/>
  <c r="O320" i="18"/>
  <c r="D319" i="18"/>
  <c r="B320" i="18" l="1"/>
  <c r="D320" i="18"/>
  <c r="J321" i="18"/>
  <c r="A322" i="18"/>
  <c r="N321" i="18"/>
  <c r="O321" i="18"/>
  <c r="I321" i="18"/>
  <c r="C321" i="18"/>
  <c r="K320" i="18"/>
  <c r="B321" i="18" l="1"/>
  <c r="L321" i="18"/>
  <c r="D321" i="18"/>
  <c r="K321" i="18"/>
  <c r="J322" i="18"/>
  <c r="I322" i="18"/>
  <c r="L322" i="18" s="1"/>
  <c r="O322" i="18"/>
  <c r="N322" i="18"/>
  <c r="C322" i="18"/>
  <c r="A323" i="18"/>
  <c r="B322" i="18" l="1"/>
  <c r="D322" i="18"/>
  <c r="K322" i="18"/>
  <c r="I323" i="18"/>
  <c r="O323" i="18"/>
  <c r="C323" i="18"/>
  <c r="A324" i="18"/>
  <c r="N323" i="18"/>
  <c r="J323" i="18"/>
  <c r="B323" i="18" l="1"/>
  <c r="D323" i="18"/>
  <c r="K323" i="18"/>
  <c r="A325" i="18"/>
  <c r="O324" i="18"/>
  <c r="J324" i="18"/>
  <c r="C324" i="18"/>
  <c r="N324" i="18"/>
  <c r="I324" i="18"/>
  <c r="L323" i="18"/>
  <c r="B324" i="18" l="1"/>
  <c r="L324" i="18"/>
  <c r="D324" i="18"/>
  <c r="K324" i="18"/>
  <c r="N325" i="18"/>
  <c r="I325" i="18"/>
  <c r="J325" i="18"/>
  <c r="O325" i="18"/>
  <c r="A326" i="18"/>
  <c r="C325" i="18"/>
  <c r="B325" i="18" l="1"/>
  <c r="L325" i="18"/>
  <c r="D325" i="18"/>
  <c r="K325" i="18"/>
  <c r="A327" i="18"/>
  <c r="I326" i="18"/>
  <c r="N326" i="18"/>
  <c r="O326" i="18"/>
  <c r="C326" i="18"/>
  <c r="J326" i="18"/>
  <c r="K326" i="18" l="1"/>
  <c r="B326" i="18"/>
  <c r="L326" i="18"/>
  <c r="C327" i="18"/>
  <c r="J327" i="18"/>
  <c r="I327" i="18"/>
  <c r="L327" i="18" s="1"/>
  <c r="A328" i="18"/>
  <c r="N327" i="18"/>
  <c r="O327" i="18"/>
  <c r="D326" i="18"/>
  <c r="B327" i="18" l="1"/>
  <c r="D327" i="18"/>
  <c r="I328" i="18"/>
  <c r="N328" i="18"/>
  <c r="A329" i="18"/>
  <c r="J328" i="18"/>
  <c r="L328" i="18" s="1"/>
  <c r="C328" i="18"/>
  <c r="O328" i="18"/>
  <c r="K327" i="18"/>
  <c r="D328" i="18" l="1"/>
  <c r="B328" i="18"/>
  <c r="AR329" i="18"/>
  <c r="C329" i="18"/>
  <c r="N329" i="18"/>
  <c r="A330" i="18"/>
  <c r="J329" i="18"/>
  <c r="X329" i="18"/>
  <c r="AS329" i="18"/>
  <c r="I329" i="18"/>
  <c r="L329" i="18" s="1"/>
  <c r="B329" i="18"/>
  <c r="O329" i="18"/>
  <c r="D329" i="18"/>
  <c r="K328" i="18"/>
  <c r="C330" i="18" l="1"/>
  <c r="A331" i="18"/>
  <c r="AR330" i="18"/>
  <c r="N330" i="18"/>
  <c r="AS330" i="18"/>
  <c r="L330" i="18"/>
  <c r="J330" i="18"/>
  <c r="B330" i="18"/>
  <c r="X330" i="18"/>
  <c r="I330" i="18"/>
  <c r="O330" i="18"/>
  <c r="K329" i="18"/>
  <c r="J331" i="18" l="1"/>
  <c r="AR331" i="18"/>
  <c r="I331" i="18"/>
  <c r="L331" i="18" s="1"/>
  <c r="AS331" i="18"/>
  <c r="A332" i="18"/>
  <c r="B331" i="18"/>
  <c r="N331" i="18"/>
  <c r="C331" i="18"/>
  <c r="X331" i="18"/>
  <c r="O331" i="18"/>
  <c r="D330" i="18"/>
  <c r="K330" i="18"/>
  <c r="C332" i="18" l="1"/>
  <c r="N332" i="18"/>
  <c r="AR332" i="18"/>
  <c r="J332" i="18"/>
  <c r="AS332" i="18"/>
  <c r="I332" i="18"/>
  <c r="L332" i="18" s="1"/>
  <c r="B332" i="18"/>
  <c r="X332" i="18"/>
  <c r="O332" i="18"/>
  <c r="A333" i="18"/>
  <c r="D331" i="18"/>
  <c r="K331" i="18"/>
  <c r="C333" i="18" l="1"/>
  <c r="N333" i="18"/>
  <c r="AS333" i="18"/>
  <c r="J333" i="18"/>
  <c r="L333" i="18" s="1"/>
  <c r="O333" i="18"/>
  <c r="X333" i="18"/>
  <c r="A334" i="18"/>
  <c r="B333" i="18"/>
  <c r="I333" i="18"/>
  <c r="AR333" i="18"/>
  <c r="D332" i="18"/>
  <c r="K332" i="18"/>
  <c r="X334" i="18" l="1"/>
  <c r="J334" i="18"/>
  <c r="N334" i="18"/>
  <c r="I334" i="18"/>
  <c r="L334" i="18" s="1"/>
  <c r="C334" i="18"/>
  <c r="AS334" i="18"/>
  <c r="A335" i="18"/>
  <c r="AR334" i="18"/>
  <c r="B334" i="18"/>
  <c r="O334" i="18"/>
  <c r="D334" i="18"/>
  <c r="D333" i="18"/>
  <c r="K333" i="18"/>
  <c r="K334" i="18" l="1"/>
  <c r="C335" i="18"/>
  <c r="J335" i="18"/>
  <c r="B335" i="18"/>
  <c r="AR335" i="18"/>
  <c r="I335" i="18"/>
  <c r="L335" i="18" s="1"/>
  <c r="A336" i="18"/>
  <c r="X335" i="18"/>
  <c r="O335" i="18"/>
  <c r="AS335" i="18"/>
  <c r="N335" i="18"/>
  <c r="D335" i="18"/>
  <c r="AS336" i="18" l="1"/>
  <c r="J336" i="18"/>
  <c r="AR336" i="18"/>
  <c r="C336" i="18"/>
  <c r="B336" i="18"/>
  <c r="I336" i="18"/>
  <c r="L336" i="18" s="1"/>
  <c r="A337" i="18"/>
  <c r="X336" i="18"/>
  <c r="O336" i="18"/>
  <c r="N336" i="18"/>
  <c r="D336" i="18"/>
  <c r="K335" i="18"/>
  <c r="K336" i="18" l="1"/>
  <c r="X337" i="18"/>
  <c r="N337" i="18"/>
  <c r="B337" i="18"/>
  <c r="I337" i="18"/>
  <c r="AS337" i="18"/>
  <c r="C337" i="18"/>
  <c r="AR337" i="18"/>
  <c r="J337" i="18"/>
  <c r="L337" i="18" s="1"/>
  <c r="A338" i="18"/>
  <c r="O337" i="18"/>
  <c r="D337" i="18" l="1"/>
  <c r="K337" i="18"/>
  <c r="O338" i="18"/>
  <c r="C338" i="18"/>
  <c r="AR338" i="18"/>
  <c r="B338" i="18"/>
  <c r="X338" i="18"/>
  <c r="N338" i="18"/>
  <c r="A339" i="18"/>
  <c r="AS338" i="18"/>
  <c r="I338" i="18"/>
  <c r="L338" i="18" s="1"/>
  <c r="J338" i="18"/>
  <c r="D338" i="18" l="1"/>
  <c r="K338" i="18"/>
  <c r="X339" i="18"/>
  <c r="AR339" i="18"/>
  <c r="C339" i="18"/>
  <c r="J339" i="18"/>
  <c r="N339" i="18"/>
  <c r="A340" i="18"/>
  <c r="AS339" i="18"/>
  <c r="B339" i="18"/>
  <c r="I339" i="18"/>
  <c r="L339" i="18" s="1"/>
  <c r="O339" i="18"/>
  <c r="D339" i="18" l="1"/>
  <c r="K339" i="18"/>
  <c r="X340" i="18"/>
  <c r="J340" i="18"/>
  <c r="I340" i="18"/>
  <c r="A341" i="18"/>
  <c r="C340" i="18"/>
  <c r="AR340" i="18"/>
  <c r="AS340" i="18"/>
  <c r="B340" i="18"/>
  <c r="O340" i="18"/>
  <c r="N340" i="18"/>
  <c r="L340" i="18"/>
  <c r="X341" i="18" l="1"/>
  <c r="N341" i="18"/>
  <c r="AR341" i="18"/>
  <c r="I341" i="18"/>
  <c r="L341" i="18" s="1"/>
  <c r="AS341" i="18"/>
  <c r="J341" i="18"/>
  <c r="A342" i="18"/>
  <c r="O341" i="18"/>
  <c r="B341" i="18"/>
  <c r="C341" i="18"/>
  <c r="D340" i="18"/>
  <c r="K340" i="18"/>
  <c r="D341" i="18" l="1"/>
  <c r="K341" i="18"/>
  <c r="O342" i="18"/>
  <c r="J342" i="18"/>
  <c r="X342" i="18"/>
  <c r="C342" i="18"/>
  <c r="AR342" i="18"/>
  <c r="L342" i="18"/>
  <c r="I342" i="18"/>
  <c r="AS342" i="18"/>
  <c r="A343" i="18"/>
  <c r="N342" i="18"/>
  <c r="B342" i="18"/>
  <c r="D342" i="18"/>
  <c r="K342" i="18" l="1"/>
  <c r="D343" i="18"/>
  <c r="AR343" i="18"/>
  <c r="L343" i="18"/>
  <c r="J343" i="18"/>
  <c r="A344" i="18"/>
  <c r="I343" i="18"/>
  <c r="C343" i="18"/>
  <c r="AS343" i="18"/>
  <c r="B343" i="18"/>
  <c r="N343" i="18"/>
  <c r="O343" i="18"/>
  <c r="X343" i="18"/>
  <c r="K343" i="18" l="1"/>
  <c r="O344" i="18"/>
  <c r="C344" i="18"/>
  <c r="X344" i="18"/>
  <c r="D344" i="18"/>
  <c r="I344" i="18"/>
  <c r="L344" i="18" s="1"/>
  <c r="N344" i="18"/>
  <c r="AS344" i="18"/>
  <c r="AR344" i="18"/>
  <c r="J344" i="18"/>
  <c r="B344" i="18"/>
  <c r="A345" i="18"/>
  <c r="K344" i="18" l="1"/>
  <c r="D345" i="18"/>
  <c r="AS345" i="18"/>
  <c r="L345" i="18"/>
  <c r="C345" i="18"/>
  <c r="J345" i="18"/>
  <c r="I345" i="18"/>
  <c r="B345" i="18"/>
  <c r="AR345" i="18"/>
  <c r="N345" i="18"/>
  <c r="O345" i="18"/>
  <c r="A346" i="18"/>
  <c r="X345" i="18"/>
  <c r="K345" i="18" l="1"/>
  <c r="O346" i="18"/>
  <c r="C346" i="18"/>
  <c r="N346" i="18"/>
  <c r="I346" i="18"/>
  <c r="L346" i="18" s="1"/>
  <c r="J346" i="18"/>
  <c r="B346" i="18"/>
  <c r="X346" i="18"/>
  <c r="A347" i="18"/>
  <c r="AR346" i="18"/>
  <c r="AS346" i="18"/>
  <c r="O347" i="18" l="1"/>
  <c r="AR347" i="18"/>
  <c r="N347" i="18"/>
  <c r="A348" i="18"/>
  <c r="C347" i="18"/>
  <c r="J347" i="18"/>
  <c r="L347" i="18" s="1"/>
  <c r="AS347" i="18"/>
  <c r="B347" i="18"/>
  <c r="X347" i="18"/>
  <c r="I347" i="18"/>
  <c r="D346" i="18"/>
  <c r="K346" i="18"/>
  <c r="D347" i="18" l="1"/>
  <c r="K347" i="18"/>
  <c r="X348" i="18"/>
  <c r="O348" i="18"/>
  <c r="C348" i="18"/>
  <c r="J348" i="18"/>
  <c r="I348" i="18"/>
  <c r="L348" i="18" s="1"/>
  <c r="AS348" i="18"/>
  <c r="AR348" i="18"/>
  <c r="N348" i="18"/>
  <c r="B348" i="18"/>
  <c r="A349" i="18"/>
  <c r="D348" i="18" l="1"/>
  <c r="K348" i="18"/>
  <c r="X349" i="18"/>
  <c r="C349" i="18"/>
  <c r="N349" i="18"/>
  <c r="AR349" i="18"/>
  <c r="AS349" i="18"/>
  <c r="I349" i="18"/>
  <c r="L349" i="18" s="1"/>
  <c r="J349" i="18"/>
  <c r="A350" i="18"/>
  <c r="O349" i="18"/>
  <c r="B349" i="18"/>
  <c r="D349" i="18" l="1"/>
  <c r="K349" i="18"/>
  <c r="B350" i="18"/>
  <c r="J350" i="18"/>
  <c r="X350" i="18"/>
  <c r="A351" i="18"/>
  <c r="O350" i="18"/>
  <c r="C350" i="18"/>
  <c r="I350" i="18"/>
  <c r="L350" i="18" s="1"/>
  <c r="AS350" i="18"/>
  <c r="AR350" i="18"/>
  <c r="N350" i="18"/>
  <c r="D350" i="18"/>
  <c r="K350" i="18" l="1"/>
  <c r="X351" i="18"/>
  <c r="C351" i="18"/>
  <c r="N351" i="18"/>
  <c r="AS351" i="18"/>
  <c r="A352" i="18"/>
  <c r="I351" i="18"/>
  <c r="L351" i="18" s="1"/>
  <c r="O351" i="18"/>
  <c r="AR351" i="18"/>
  <c r="J351" i="18"/>
  <c r="B351" i="18"/>
  <c r="D351" i="18"/>
  <c r="K351" i="18" l="1"/>
  <c r="X352" i="18"/>
  <c r="A353" i="18"/>
  <c r="B352" i="18"/>
  <c r="AS352" i="18"/>
  <c r="C352" i="18"/>
  <c r="J352" i="18"/>
  <c r="AR352" i="18"/>
  <c r="I352" i="18"/>
  <c r="L352" i="18" s="1"/>
  <c r="N352" i="18"/>
  <c r="O352" i="18"/>
  <c r="D352" i="18"/>
  <c r="K352" i="18" l="1"/>
  <c r="X353" i="18"/>
  <c r="L353" i="18"/>
  <c r="B353" i="18"/>
  <c r="A354" i="18"/>
  <c r="J353" i="18"/>
  <c r="N353" i="18"/>
  <c r="D353" i="18"/>
  <c r="AR353" i="18"/>
  <c r="AS353" i="18"/>
  <c r="C353" i="18"/>
  <c r="I353" i="18"/>
  <c r="O353" i="18"/>
  <c r="C354" i="18" l="1"/>
  <c r="AR354" i="18"/>
  <c r="J354" i="18"/>
  <c r="I354" i="18"/>
  <c r="A355" i="18"/>
  <c r="AS354" i="18"/>
  <c r="L354" i="18"/>
  <c r="B354" i="18"/>
  <c r="O354" i="18"/>
  <c r="X354" i="18"/>
  <c r="N354" i="18"/>
  <c r="K353" i="18"/>
  <c r="X355" i="18" l="1"/>
  <c r="N355" i="18"/>
  <c r="J355" i="18"/>
  <c r="B355" i="18"/>
  <c r="C355" i="18"/>
  <c r="AR355" i="18"/>
  <c r="AS355" i="18"/>
  <c r="A356" i="18"/>
  <c r="I355" i="18"/>
  <c r="L355" i="18" s="1"/>
  <c r="O355" i="18"/>
  <c r="D354" i="18"/>
  <c r="K354" i="18"/>
  <c r="O356" i="18" l="1"/>
  <c r="C356" i="18"/>
  <c r="L356" i="18"/>
  <c r="J356" i="18"/>
  <c r="B356" i="18"/>
  <c r="AR356" i="18"/>
  <c r="AS356" i="18"/>
  <c r="A357" i="18"/>
  <c r="I356" i="18"/>
  <c r="N356" i="18"/>
  <c r="X356" i="18"/>
  <c r="D355" i="18"/>
  <c r="K355" i="18"/>
  <c r="D356" i="18" l="1"/>
  <c r="K356" i="18"/>
  <c r="X357" i="18"/>
  <c r="J357" i="18"/>
  <c r="I357" i="18"/>
  <c r="AS357" i="18"/>
  <c r="N357" i="18"/>
  <c r="A358" i="18"/>
  <c r="C357" i="18"/>
  <c r="B357" i="18"/>
  <c r="L357" i="18"/>
  <c r="O357" i="18"/>
  <c r="AR357" i="18"/>
  <c r="X358" i="18" l="1"/>
  <c r="C358" i="18"/>
  <c r="I358" i="18"/>
  <c r="L358" i="18" s="1"/>
  <c r="O358" i="18"/>
  <c r="AR358" i="18"/>
  <c r="AS358" i="18"/>
  <c r="J358" i="18"/>
  <c r="N358" i="18"/>
  <c r="A359" i="18"/>
  <c r="B358" i="18"/>
  <c r="D358" i="18"/>
  <c r="D357" i="18"/>
  <c r="K357" i="18"/>
  <c r="K358" i="18" l="1"/>
  <c r="C359" i="18"/>
  <c r="A360" i="18"/>
  <c r="AS359" i="18"/>
  <c r="B359" i="18"/>
  <c r="O359" i="18"/>
  <c r="I359" i="18"/>
  <c r="L359" i="18" s="1"/>
  <c r="X359" i="18"/>
  <c r="AR359" i="18"/>
  <c r="N359" i="18"/>
  <c r="J359" i="18"/>
  <c r="O360" i="18" l="1"/>
  <c r="C360" i="18"/>
  <c r="L360" i="18"/>
  <c r="AS360" i="18"/>
  <c r="J360" i="18"/>
  <c r="AR360" i="18"/>
  <c r="X360" i="18"/>
  <c r="B360" i="18"/>
  <c r="A361" i="18"/>
  <c r="N360" i="18"/>
  <c r="I360" i="18"/>
  <c r="D360" i="18"/>
  <c r="D359" i="18"/>
  <c r="K359" i="18"/>
  <c r="K360" i="18" l="1"/>
  <c r="X361" i="18"/>
  <c r="I361" i="18"/>
  <c r="D361" i="18"/>
  <c r="AR361" i="18"/>
  <c r="AS361" i="18"/>
  <c r="L361" i="18"/>
  <c r="C361" i="18"/>
  <c r="K361" i="18" s="1"/>
  <c r="J361" i="18"/>
  <c r="B361" i="18"/>
  <c r="O361" i="18"/>
  <c r="A362" i="18"/>
  <c r="N361" i="18"/>
  <c r="X362" i="18" l="1"/>
  <c r="B362" i="18"/>
  <c r="O362" i="18"/>
  <c r="C362" i="18"/>
  <c r="AR362" i="18"/>
  <c r="A363" i="18"/>
  <c r="L362" i="18"/>
  <c r="J362" i="18"/>
  <c r="I362" i="18"/>
  <c r="AS362" i="18"/>
  <c r="N362" i="18"/>
  <c r="X363" i="18" l="1"/>
  <c r="B363" i="18"/>
  <c r="C363" i="18"/>
  <c r="N363" i="18"/>
  <c r="J363" i="18"/>
  <c r="AS363" i="18"/>
  <c r="I363" i="18"/>
  <c r="L363" i="18" s="1"/>
  <c r="O363" i="18"/>
  <c r="A364" i="18"/>
  <c r="AR363" i="18"/>
  <c r="D362" i="18"/>
  <c r="K362" i="18"/>
  <c r="D363" i="18" l="1"/>
  <c r="K363" i="18"/>
  <c r="O364" i="18"/>
  <c r="I364" i="18"/>
  <c r="C364" i="18"/>
  <c r="L364" i="18"/>
  <c r="X364" i="18"/>
  <c r="A365" i="18"/>
  <c r="AR364" i="18"/>
  <c r="AS364" i="18"/>
  <c r="B364" i="18"/>
  <c r="J364" i="18"/>
  <c r="N364" i="18"/>
  <c r="B365" i="18" l="1"/>
  <c r="O365" i="18"/>
  <c r="AR365" i="18"/>
  <c r="C365" i="18"/>
  <c r="AS365" i="18"/>
  <c r="X365" i="18"/>
  <c r="N365" i="18"/>
  <c r="A366" i="18"/>
  <c r="J365" i="18"/>
  <c r="I365" i="18"/>
  <c r="L365" i="18" s="1"/>
  <c r="D364" i="18"/>
  <c r="K364" i="18"/>
  <c r="X366" i="18" l="1"/>
  <c r="A367" i="18"/>
  <c r="N366" i="18"/>
  <c r="O366" i="18"/>
  <c r="C366" i="18"/>
  <c r="J366" i="18"/>
  <c r="B366" i="18"/>
  <c r="I366" i="18"/>
  <c r="L366" i="18" s="1"/>
  <c r="AS366" i="18"/>
  <c r="AR366" i="18"/>
  <c r="D366" i="18"/>
  <c r="D365" i="18"/>
  <c r="K365" i="18"/>
  <c r="K366" i="18" l="1"/>
  <c r="X367" i="18"/>
  <c r="AS367" i="18"/>
  <c r="C367" i="18"/>
  <c r="O367" i="18"/>
  <c r="AR367" i="18"/>
  <c r="J367" i="18"/>
  <c r="N367" i="18"/>
  <c r="B367" i="18"/>
  <c r="A368" i="18"/>
  <c r="L367" i="18"/>
  <c r="I367" i="18"/>
  <c r="D367" i="18" l="1"/>
  <c r="K367" i="18"/>
  <c r="B368" i="18"/>
  <c r="A369" i="18"/>
  <c r="X368" i="18"/>
  <c r="J368" i="18"/>
  <c r="O368" i="18"/>
  <c r="I368" i="18"/>
  <c r="L368" i="18" s="1"/>
  <c r="N368" i="18"/>
  <c r="D368" i="18"/>
  <c r="C368" i="18"/>
  <c r="AS368" i="18"/>
  <c r="AR368" i="18"/>
  <c r="O369" i="18" l="1"/>
  <c r="AR369" i="18"/>
  <c r="AS369" i="18"/>
  <c r="X369" i="18"/>
  <c r="C369" i="18"/>
  <c r="J369" i="18"/>
  <c r="I369" i="18"/>
  <c r="L369" i="18" s="1"/>
  <c r="B369" i="18"/>
  <c r="A370" i="18"/>
  <c r="N369" i="18"/>
  <c r="K368" i="18"/>
  <c r="D369" i="18" l="1"/>
  <c r="K369" i="18"/>
  <c r="AR370" i="18"/>
  <c r="AS370" i="18"/>
  <c r="A371" i="18"/>
  <c r="I370" i="18"/>
  <c r="O370" i="18"/>
  <c r="C370" i="18"/>
  <c r="N370" i="18"/>
  <c r="J370" i="18"/>
  <c r="L370" i="18" s="1"/>
  <c r="B370" i="18"/>
  <c r="X370" i="18"/>
  <c r="O371" i="18" l="1"/>
  <c r="I371" i="18"/>
  <c r="L371" i="18" s="1"/>
  <c r="C371" i="18"/>
  <c r="A372" i="18"/>
  <c r="N371" i="18"/>
  <c r="J371" i="18"/>
  <c r="B371" i="18"/>
  <c r="AR371" i="18"/>
  <c r="AS371" i="18"/>
  <c r="X371" i="18"/>
  <c r="D370" i="18"/>
  <c r="K370" i="18"/>
  <c r="B372" i="18" l="1"/>
  <c r="O372" i="18"/>
  <c r="AR372" i="18"/>
  <c r="X372" i="18"/>
  <c r="C372" i="18"/>
  <c r="AS372" i="18"/>
  <c r="N372" i="18"/>
  <c r="J372" i="18"/>
  <c r="L372" i="18" s="1"/>
  <c r="I372" i="18"/>
  <c r="A373" i="18"/>
  <c r="D371" i="18"/>
  <c r="K371" i="18"/>
  <c r="D372" i="18" l="1"/>
  <c r="K372" i="18"/>
  <c r="O373" i="18"/>
  <c r="X373" i="18"/>
  <c r="AS373" i="18"/>
  <c r="C373" i="18"/>
  <c r="N373" i="18"/>
  <c r="AR373" i="18"/>
  <c r="J373" i="18"/>
  <c r="A374" i="18"/>
  <c r="I373" i="18"/>
  <c r="L373" i="18" s="1"/>
  <c r="B373" i="18"/>
  <c r="D373" i="18"/>
  <c r="K373" i="18" l="1"/>
  <c r="X374" i="18"/>
  <c r="I374" i="18"/>
  <c r="L374" i="18" s="1"/>
  <c r="C374" i="18"/>
  <c r="A375" i="18"/>
  <c r="J374" i="18"/>
  <c r="O374" i="18"/>
  <c r="AR374" i="18"/>
  <c r="AS374" i="18"/>
  <c r="N374" i="18"/>
  <c r="B374" i="18"/>
  <c r="D374" i="18" l="1"/>
  <c r="K374" i="18"/>
  <c r="J375" i="18"/>
  <c r="AS375" i="18"/>
  <c r="B375" i="18"/>
  <c r="C375" i="18"/>
  <c r="AR375" i="18"/>
  <c r="A376" i="18"/>
  <c r="I375" i="18"/>
  <c r="L375" i="18" s="1"/>
  <c r="N375" i="18"/>
  <c r="X375" i="18"/>
  <c r="O375" i="18"/>
  <c r="D375" i="18"/>
  <c r="K375" i="18" l="1"/>
  <c r="B376" i="18"/>
  <c r="I376" i="18"/>
  <c r="L376" i="18" s="1"/>
  <c r="O376" i="18"/>
  <c r="AR376" i="18"/>
  <c r="A377" i="18"/>
  <c r="J376" i="18"/>
  <c r="X376" i="18"/>
  <c r="C376" i="18"/>
  <c r="N376" i="18"/>
  <c r="AS376" i="18"/>
  <c r="D376" i="18" l="1"/>
  <c r="K376" i="18"/>
  <c r="X377" i="18"/>
  <c r="J377" i="18"/>
  <c r="AS377" i="18"/>
  <c r="D377" i="18"/>
  <c r="C377" i="18"/>
  <c r="AR377" i="18"/>
  <c r="A378" i="18"/>
  <c r="O377" i="18"/>
  <c r="I377" i="18"/>
  <c r="N377" i="18"/>
  <c r="L377" i="18"/>
  <c r="B377" i="18"/>
  <c r="K377" i="18" l="1"/>
  <c r="X378" i="18"/>
  <c r="C378" i="18"/>
  <c r="I378" i="18"/>
  <c r="AR378" i="18"/>
  <c r="A379" i="18"/>
  <c r="N378" i="18"/>
  <c r="J378" i="18"/>
  <c r="B378" i="18"/>
  <c r="O378" i="18"/>
  <c r="AS378" i="18"/>
  <c r="L378" i="18"/>
  <c r="O379" i="18" l="1"/>
  <c r="C379" i="18"/>
  <c r="N379" i="18"/>
  <c r="A380" i="18"/>
  <c r="AS379" i="18"/>
  <c r="J379" i="18"/>
  <c r="I379" i="18"/>
  <c r="L379" i="18" s="1"/>
  <c r="AR379" i="18"/>
  <c r="B379" i="18"/>
  <c r="X379" i="18"/>
  <c r="D378" i="18"/>
  <c r="K378" i="18"/>
  <c r="D379" i="18" l="1"/>
  <c r="K379" i="18"/>
  <c r="O380" i="18"/>
  <c r="C380" i="18"/>
  <c r="AS380" i="18"/>
  <c r="X380" i="18"/>
  <c r="A381" i="18"/>
  <c r="AR380" i="18"/>
  <c r="J380" i="18"/>
  <c r="L380" i="18" s="1"/>
  <c r="N380" i="18"/>
  <c r="I380" i="18"/>
  <c r="B380" i="18"/>
  <c r="D380" i="18" l="1"/>
  <c r="K380" i="18"/>
  <c r="B381" i="18"/>
  <c r="N381" i="18"/>
  <c r="O381" i="18"/>
  <c r="C381" i="18"/>
  <c r="AR381" i="18"/>
  <c r="AS381" i="18"/>
  <c r="X381" i="18"/>
  <c r="I381" i="18"/>
  <c r="A382" i="18"/>
  <c r="J381" i="18"/>
  <c r="L381" i="18"/>
  <c r="D381" i="18" l="1"/>
  <c r="K381" i="18"/>
  <c r="C382" i="18"/>
  <c r="I382" i="18"/>
  <c r="AS382" i="18"/>
  <c r="A383" i="18"/>
  <c r="AR382" i="18"/>
  <c r="J382" i="18"/>
  <c r="L382" i="18"/>
  <c r="B382" i="18"/>
  <c r="X382" i="18"/>
  <c r="O382" i="18"/>
  <c r="N382" i="18"/>
  <c r="D382" i="18"/>
  <c r="O383" i="18" l="1"/>
  <c r="I383" i="18"/>
  <c r="L383" i="18" s="1"/>
  <c r="X383" i="18"/>
  <c r="C383" i="18"/>
  <c r="AS383" i="18"/>
  <c r="J383" i="18"/>
  <c r="B383" i="18"/>
  <c r="AR383" i="18"/>
  <c r="A384" i="18"/>
  <c r="N383" i="18"/>
  <c r="K382" i="18"/>
  <c r="D383" i="18" l="1"/>
  <c r="K383" i="18"/>
  <c r="C384" i="18"/>
  <c r="J384" i="18"/>
  <c r="N384" i="18"/>
  <c r="B384" i="18"/>
  <c r="A385" i="18"/>
  <c r="AR384" i="18"/>
  <c r="AS384" i="18"/>
  <c r="I384" i="18"/>
  <c r="L384" i="18" s="1"/>
  <c r="X384" i="18"/>
  <c r="O384" i="18"/>
  <c r="B385" i="18" l="1"/>
  <c r="N385" i="18"/>
  <c r="X385" i="18"/>
  <c r="A386" i="18"/>
  <c r="O385" i="18"/>
  <c r="C385" i="18"/>
  <c r="AR385" i="18"/>
  <c r="AS385" i="18"/>
  <c r="J385" i="18"/>
  <c r="I385" i="18"/>
  <c r="L385" i="18" s="1"/>
  <c r="D384" i="18"/>
  <c r="K384" i="18"/>
  <c r="D385" i="18" l="1"/>
  <c r="K385" i="18"/>
  <c r="I386" i="18"/>
  <c r="N386" i="18"/>
  <c r="A387" i="18"/>
  <c r="D386" i="18"/>
  <c r="C386" i="18"/>
  <c r="K386" i="18" s="1"/>
  <c r="AR386" i="18"/>
  <c r="AS386" i="18"/>
  <c r="B386" i="18"/>
  <c r="O386" i="18"/>
  <c r="J386" i="18"/>
  <c r="L386" i="18" s="1"/>
  <c r="X386" i="18"/>
  <c r="X387" i="18" l="1"/>
  <c r="C387" i="18"/>
  <c r="N387" i="18"/>
  <c r="AR387" i="18"/>
  <c r="J387" i="18"/>
  <c r="I387" i="18"/>
  <c r="L387" i="18" s="1"/>
  <c r="AS387" i="18"/>
  <c r="B387" i="18"/>
  <c r="A388" i="18"/>
  <c r="O387" i="18"/>
  <c r="D387" i="18" l="1"/>
  <c r="K387" i="18"/>
  <c r="X388" i="18"/>
  <c r="O388" i="18"/>
  <c r="C388" i="18"/>
  <c r="AR388" i="18"/>
  <c r="D388" i="18"/>
  <c r="AS388" i="18"/>
  <c r="B388" i="18"/>
  <c r="J388" i="18"/>
  <c r="A389" i="18"/>
  <c r="I388" i="18"/>
  <c r="L388" i="18" s="1"/>
  <c r="N388" i="18"/>
  <c r="K388" i="18" l="1"/>
  <c r="O389" i="18"/>
  <c r="J389" i="18"/>
  <c r="X389" i="18"/>
  <c r="I389" i="18"/>
  <c r="AH389" i="18"/>
  <c r="A390" i="18"/>
  <c r="D389" i="18"/>
  <c r="L389" i="18"/>
  <c r="C389" i="18"/>
  <c r="AR389" i="18"/>
  <c r="Y389" i="18"/>
  <c r="F389" i="18"/>
  <c r="AI389" i="18"/>
  <c r="B389" i="18"/>
  <c r="G389" i="18"/>
  <c r="H389" i="18"/>
  <c r="AS389" i="18"/>
  <c r="N389" i="18"/>
  <c r="E389" i="18"/>
  <c r="K389" i="18" l="1"/>
  <c r="B390" i="18"/>
  <c r="A391" i="18"/>
  <c r="L390" i="18"/>
  <c r="X390" i="18"/>
  <c r="G390" i="18"/>
  <c r="E390" i="18"/>
  <c r="F390" i="18"/>
  <c r="N390" i="18"/>
  <c r="AI390" i="18"/>
  <c r="AS390" i="18"/>
  <c r="AR390" i="18"/>
  <c r="O390" i="18"/>
  <c r="Y390" i="18"/>
  <c r="AH390" i="18"/>
  <c r="D390" i="18"/>
  <c r="J390" i="18"/>
  <c r="I390" i="18"/>
  <c r="H390" i="18"/>
  <c r="C390" i="18"/>
  <c r="K390" i="18" l="1"/>
  <c r="G391" i="18"/>
  <c r="Y391" i="18"/>
  <c r="AR391" i="18"/>
  <c r="AS391" i="18"/>
  <c r="AH391" i="18"/>
  <c r="F391" i="18"/>
  <c r="D391" i="18"/>
  <c r="C391" i="18"/>
  <c r="N391" i="18"/>
  <c r="B391" i="18"/>
  <c r="X391" i="18"/>
  <c r="O391" i="18"/>
  <c r="H391" i="18"/>
  <c r="E391" i="18"/>
  <c r="J391" i="18"/>
  <c r="L391" i="18"/>
  <c r="AI391" i="18"/>
  <c r="I391" i="18"/>
  <c r="A392" i="18"/>
  <c r="K391" i="18" l="1"/>
  <c r="X392" i="18"/>
  <c r="E392" i="18"/>
  <c r="J392" i="18"/>
  <c r="C392" i="18"/>
  <c r="AH392" i="18"/>
  <c r="H392" i="18"/>
  <c r="A393" i="18"/>
  <c r="B392" i="18"/>
  <c r="N392" i="18"/>
  <c r="L392" i="18"/>
  <c r="D392" i="18"/>
  <c r="F392" i="18"/>
  <c r="AI392" i="18"/>
  <c r="Y392" i="18"/>
  <c r="AS392" i="18"/>
  <c r="O392" i="18"/>
  <c r="I392" i="18"/>
  <c r="AR392" i="18"/>
  <c r="G392" i="18"/>
  <c r="K392" i="18" l="1"/>
  <c r="X393" i="18"/>
  <c r="F393" i="18"/>
  <c r="Y393" i="18"/>
  <c r="D393" i="18"/>
  <c r="G393" i="18"/>
  <c r="AI393" i="18"/>
  <c r="E393" i="18"/>
  <c r="AH393" i="18"/>
  <c r="N393" i="18"/>
  <c r="AR393" i="18"/>
  <c r="L393" i="18"/>
  <c r="AS393" i="18"/>
  <c r="C393" i="18"/>
  <c r="J393" i="18"/>
  <c r="B393" i="18"/>
  <c r="O393" i="18"/>
  <c r="H393" i="18"/>
  <c r="A394" i="18"/>
  <c r="I393" i="18"/>
  <c r="G329" i="18"/>
  <c r="E329" i="18"/>
  <c r="K393" i="18" l="1"/>
  <c r="O394" i="18"/>
  <c r="L394" i="18"/>
  <c r="G394" i="18"/>
  <c r="X394" i="18"/>
  <c r="I394" i="18"/>
  <c r="H394" i="18"/>
  <c r="AH394" i="18"/>
  <c r="D394" i="18"/>
  <c r="AI394" i="18"/>
  <c r="N394" i="18"/>
  <c r="AS394" i="18"/>
  <c r="B394" i="18"/>
  <c r="C394" i="18"/>
  <c r="Y394" i="18"/>
  <c r="E394" i="18"/>
  <c r="J394" i="18"/>
  <c r="F394" i="18"/>
  <c r="A395" i="18"/>
  <c r="AR394" i="18"/>
  <c r="F329" i="18"/>
  <c r="H329" i="18" s="1"/>
  <c r="K394" i="18" l="1"/>
  <c r="AH395" i="18"/>
  <c r="A396" i="18"/>
  <c r="G395" i="18"/>
  <c r="AS395" i="18"/>
  <c r="B395" i="18"/>
  <c r="O395" i="18"/>
  <c r="L395" i="18"/>
  <c r="D395" i="18"/>
  <c r="I395" i="18"/>
  <c r="C395" i="18"/>
  <c r="J395" i="18"/>
  <c r="AR395" i="18"/>
  <c r="H395" i="18"/>
  <c r="E395" i="18"/>
  <c r="F395" i="18"/>
  <c r="AI395" i="18"/>
  <c r="Y395" i="18"/>
  <c r="N395" i="18"/>
  <c r="X395" i="18"/>
  <c r="G330" i="18"/>
  <c r="E330" i="18"/>
  <c r="O396" i="18" l="1"/>
  <c r="A397" i="18"/>
  <c r="H396" i="18"/>
  <c r="X396" i="18"/>
  <c r="AI396" i="18"/>
  <c r="AH396" i="18"/>
  <c r="F396" i="18"/>
  <c r="C396" i="18"/>
  <c r="L396" i="18"/>
  <c r="I396" i="18"/>
  <c r="G396" i="18"/>
  <c r="Y396" i="18"/>
  <c r="E396" i="18"/>
  <c r="AS396" i="18"/>
  <c r="B396" i="18"/>
  <c r="N396" i="18"/>
  <c r="J396" i="18"/>
  <c r="D396" i="18"/>
  <c r="AR396" i="18"/>
  <c r="K395" i="18"/>
  <c r="F330" i="18"/>
  <c r="H330" i="18" s="1"/>
  <c r="K396" i="18" l="1"/>
  <c r="I397" i="18"/>
  <c r="C397" i="18"/>
  <c r="AI397" i="18"/>
  <c r="L397" i="18"/>
  <c r="J397" i="18"/>
  <c r="AH397" i="18"/>
  <c r="H397" i="18"/>
  <c r="G397" i="18"/>
  <c r="AR397" i="18"/>
  <c r="AS397" i="18"/>
  <c r="D397" i="18"/>
  <c r="B397" i="18"/>
  <c r="O397" i="18"/>
  <c r="N397" i="18"/>
  <c r="Y397" i="18"/>
  <c r="F397" i="18"/>
  <c r="X397" i="18"/>
  <c r="E397" i="18"/>
  <c r="A398" i="18"/>
  <c r="G331" i="18"/>
  <c r="E331" i="18"/>
  <c r="K397" i="18" l="1"/>
  <c r="O398" i="18"/>
  <c r="E398" i="18"/>
  <c r="N398" i="18"/>
  <c r="X398" i="18"/>
  <c r="AH398" i="18"/>
  <c r="L398" i="18"/>
  <c r="AR398" i="18"/>
  <c r="H398" i="18"/>
  <c r="A399" i="18"/>
  <c r="B398" i="18"/>
  <c r="AI398" i="18"/>
  <c r="D398" i="18"/>
  <c r="J398" i="18"/>
  <c r="AS398" i="18"/>
  <c r="C398" i="18"/>
  <c r="I398" i="18"/>
  <c r="F398" i="18"/>
  <c r="Y398" i="18"/>
  <c r="G398" i="18"/>
  <c r="F331" i="18"/>
  <c r="H331" i="18" s="1"/>
  <c r="K398" i="18" l="1"/>
  <c r="AI399" i="18"/>
  <c r="I399" i="18"/>
  <c r="AR399" i="18"/>
  <c r="Y399" i="18"/>
  <c r="N399" i="18"/>
  <c r="AH399" i="18"/>
  <c r="L399" i="18"/>
  <c r="D399" i="18"/>
  <c r="C399" i="18"/>
  <c r="X399" i="18"/>
  <c r="B399" i="18"/>
  <c r="O399" i="18"/>
  <c r="E399" i="18"/>
  <c r="F399" i="18"/>
  <c r="AS399" i="18"/>
  <c r="J399" i="18"/>
  <c r="H399" i="18"/>
  <c r="G399" i="18"/>
  <c r="A26" i="18"/>
  <c r="N8" i="18" s="1"/>
  <c r="G332" i="18"/>
  <c r="E332" i="18"/>
  <c r="C26" i="18" l="1"/>
  <c r="N9" i="18" s="1"/>
  <c r="K399" i="18"/>
  <c r="F332" i="18"/>
  <c r="H332" i="18" s="1"/>
  <c r="G333" i="18" l="1"/>
  <c r="E333" i="18"/>
  <c r="F333" i="18" l="1"/>
  <c r="H333" i="18" s="1"/>
  <c r="G334" i="18" l="1"/>
  <c r="E334" i="18"/>
  <c r="F334" i="18" l="1"/>
  <c r="H334" i="18" s="1"/>
  <c r="G335" i="18" l="1"/>
  <c r="E335" i="18"/>
  <c r="F335" i="18" l="1"/>
  <c r="H335" i="18" s="1"/>
  <c r="G336" i="18" l="1"/>
  <c r="E336" i="18"/>
  <c r="F336" i="18" l="1"/>
  <c r="H336" i="18" s="1"/>
  <c r="G337" i="18" l="1"/>
  <c r="E337" i="18"/>
  <c r="F337" i="18" l="1"/>
  <c r="H337" i="18" s="1"/>
  <c r="G338" i="18" l="1"/>
  <c r="E338" i="18"/>
  <c r="F338" i="18" l="1"/>
  <c r="H338" i="18" s="1"/>
  <c r="G339" i="18" l="1"/>
  <c r="E339" i="18"/>
  <c r="F339" i="18" l="1"/>
  <c r="H339" i="18" s="1"/>
  <c r="G340" i="18" l="1"/>
  <c r="E340" i="18"/>
  <c r="F340" i="18" l="1"/>
  <c r="H340" i="18" s="1"/>
  <c r="G341" i="18" l="1"/>
  <c r="E341" i="18"/>
  <c r="F341" i="18" l="1"/>
  <c r="H341" i="18" s="1"/>
  <c r="G342" i="18" l="1"/>
  <c r="E342" i="18"/>
  <c r="F342" i="18" l="1"/>
  <c r="H342" i="18" s="1"/>
  <c r="E343" i="18" l="1"/>
  <c r="G343" i="18"/>
  <c r="F343" i="18" l="1"/>
  <c r="H343" i="18" s="1"/>
  <c r="G344" i="18" l="1"/>
  <c r="E344" i="18"/>
  <c r="F344" i="18" l="1"/>
  <c r="H344" i="18" s="1"/>
  <c r="G345" i="18" l="1"/>
  <c r="E345" i="18"/>
  <c r="F345" i="18" l="1"/>
  <c r="H345" i="18" s="1"/>
  <c r="G346" i="18" l="1"/>
  <c r="E346" i="18"/>
  <c r="F346" i="18" l="1"/>
  <c r="H346" i="18" s="1"/>
  <c r="G347" i="18" l="1"/>
  <c r="E347" i="18"/>
  <c r="F347" i="18" l="1"/>
  <c r="H347" i="18" s="1"/>
  <c r="G348" i="18" l="1"/>
  <c r="E348" i="18"/>
  <c r="F348" i="18" l="1"/>
  <c r="H348" i="18" s="1"/>
  <c r="G349" i="18" l="1"/>
  <c r="E349" i="18"/>
  <c r="F349" i="18" l="1"/>
  <c r="H349" i="18" s="1"/>
  <c r="G350" i="18" l="1"/>
  <c r="E350" i="18"/>
  <c r="F350" i="18" l="1"/>
  <c r="H350" i="18" s="1"/>
  <c r="G351" i="18" l="1"/>
  <c r="E351" i="18"/>
  <c r="F351" i="18" l="1"/>
  <c r="H351" i="18" s="1"/>
  <c r="G352" i="18" l="1"/>
  <c r="E352" i="18"/>
  <c r="F352" i="18" l="1"/>
  <c r="H352" i="18" s="1"/>
  <c r="G353" i="18" l="1"/>
  <c r="E353" i="18"/>
  <c r="F353" i="18" l="1"/>
  <c r="H353" i="18" s="1"/>
  <c r="G354" i="18" l="1"/>
  <c r="E354" i="18"/>
  <c r="F354" i="18" l="1"/>
  <c r="H354" i="18" s="1"/>
  <c r="G355" i="18" l="1"/>
  <c r="E355" i="18"/>
  <c r="F355" i="18" l="1"/>
  <c r="H355" i="18" s="1"/>
  <c r="G356" i="18" l="1"/>
  <c r="E356" i="18"/>
  <c r="F356" i="18" l="1"/>
  <c r="H356" i="18" s="1"/>
  <c r="G357" i="18" l="1"/>
  <c r="E357" i="18"/>
  <c r="F357" i="18" l="1"/>
  <c r="H357" i="18" s="1"/>
  <c r="G358" i="18" l="1"/>
  <c r="E358" i="18"/>
  <c r="F358" i="18" l="1"/>
  <c r="H358" i="18" s="1"/>
  <c r="G359" i="18" l="1"/>
  <c r="E359" i="18"/>
  <c r="F359" i="18" l="1"/>
  <c r="H359" i="18" s="1"/>
  <c r="G360" i="18" l="1"/>
  <c r="E360" i="18"/>
  <c r="F360" i="18" l="1"/>
  <c r="H360" i="18" s="1"/>
  <c r="G361" i="18" l="1"/>
  <c r="E361" i="18"/>
  <c r="F361" i="18" l="1"/>
  <c r="H361" i="18" s="1"/>
  <c r="G362" i="18" l="1"/>
  <c r="E362" i="18"/>
  <c r="F362" i="18" l="1"/>
  <c r="H362" i="18" s="1"/>
  <c r="G363" i="18" l="1"/>
  <c r="E363" i="18"/>
  <c r="F363" i="18" l="1"/>
  <c r="H363" i="18" s="1"/>
  <c r="G364" i="18" l="1"/>
  <c r="E364" i="18"/>
  <c r="F364" i="18" l="1"/>
  <c r="H364" i="18" s="1"/>
  <c r="G365" i="18" l="1"/>
  <c r="E365" i="18"/>
  <c r="F365" i="18" l="1"/>
  <c r="H365" i="18" s="1"/>
  <c r="G366" i="18" l="1"/>
  <c r="E366" i="18"/>
  <c r="F366" i="18" l="1"/>
  <c r="H366" i="18" s="1"/>
  <c r="G367" i="18" l="1"/>
  <c r="E367" i="18"/>
  <c r="F367" i="18" l="1"/>
  <c r="H367" i="18" s="1"/>
  <c r="G368" i="18" l="1"/>
  <c r="E368" i="18"/>
  <c r="F368" i="18" l="1"/>
  <c r="H368" i="18" s="1"/>
  <c r="G369" i="18" l="1"/>
  <c r="E369" i="18"/>
  <c r="F369" i="18" l="1"/>
  <c r="H369" i="18" s="1"/>
  <c r="G370" i="18" l="1"/>
  <c r="E370" i="18"/>
  <c r="F370" i="18" l="1"/>
  <c r="H370" i="18" s="1"/>
  <c r="G371" i="18" l="1"/>
  <c r="E371" i="18"/>
  <c r="F371" i="18" l="1"/>
  <c r="H371" i="18" s="1"/>
  <c r="G372" i="18" l="1"/>
  <c r="E372" i="18"/>
  <c r="F372" i="18" l="1"/>
  <c r="H372" i="18" s="1"/>
  <c r="G373" i="18" l="1"/>
  <c r="E373" i="18"/>
  <c r="F373" i="18" l="1"/>
  <c r="H373" i="18" s="1"/>
  <c r="G374" i="18" l="1"/>
  <c r="E374" i="18"/>
  <c r="F374" i="18" l="1"/>
  <c r="H374" i="18" s="1"/>
  <c r="G375" i="18" l="1"/>
  <c r="E375" i="18"/>
  <c r="F375" i="18" l="1"/>
  <c r="H375" i="18" s="1"/>
  <c r="G376" i="18" l="1"/>
  <c r="E376" i="18"/>
  <c r="F376" i="18" l="1"/>
  <c r="H376" i="18" s="1"/>
  <c r="G377" i="18" l="1"/>
  <c r="E377" i="18"/>
  <c r="F377" i="18" l="1"/>
  <c r="H377" i="18" s="1"/>
  <c r="G378" i="18" l="1"/>
  <c r="E378" i="18"/>
  <c r="F378" i="18" l="1"/>
  <c r="H378" i="18" s="1"/>
  <c r="G379" i="18" l="1"/>
  <c r="E379" i="18"/>
  <c r="F379" i="18" l="1"/>
  <c r="H379" i="18" s="1"/>
  <c r="G380" i="18" l="1"/>
  <c r="E380" i="18"/>
  <c r="F380" i="18" l="1"/>
  <c r="H380" i="18" s="1"/>
  <c r="E381" i="18" l="1"/>
  <c r="G381" i="18"/>
  <c r="F381" i="18" l="1"/>
  <c r="H381" i="18" s="1"/>
  <c r="G382" i="18" l="1"/>
  <c r="E382" i="18"/>
  <c r="F382" i="18" l="1"/>
  <c r="H382" i="18" s="1"/>
  <c r="G383" i="18" l="1"/>
  <c r="E383" i="18"/>
  <c r="F383" i="18" l="1"/>
  <c r="H383" i="18" s="1"/>
  <c r="G384" i="18" l="1"/>
  <c r="E384" i="18"/>
  <c r="F384" i="18" l="1"/>
  <c r="H384" i="18" s="1"/>
  <c r="G385" i="18" l="1"/>
  <c r="E385" i="18"/>
  <c r="F385" i="18" l="1"/>
  <c r="H385" i="18" s="1"/>
  <c r="G386" i="18" l="1"/>
  <c r="E386" i="18"/>
  <c r="F386" i="18" l="1"/>
  <c r="H386" i="18" s="1"/>
  <c r="G387" i="18" l="1"/>
  <c r="E387" i="18"/>
  <c r="F387" i="18" l="1"/>
  <c r="H387" i="18" s="1"/>
  <c r="G388" i="18" l="1"/>
  <c r="E388" i="18"/>
  <c r="F388" i="18" l="1"/>
  <c r="H388" i="18" l="1"/>
  <c r="AI369" i="18" l="1"/>
  <c r="Y331" i="18" l="1"/>
  <c r="Y338" i="18" l="1"/>
  <c r="Y340" i="18" l="1"/>
  <c r="Y342" i="18" l="1"/>
  <c r="Y346" i="18" l="1"/>
  <c r="Y347" i="18" l="1"/>
  <c r="Y363" i="18" l="1"/>
  <c r="Y365" i="18" l="1"/>
  <c r="Y372" i="18" l="1"/>
  <c r="Y373" i="18" l="1"/>
  <c r="Y374" i="18" s="1"/>
  <c r="Y383" i="18" l="1"/>
  <c r="B26" i="18" l="1"/>
  <c r="Y388" i="18"/>
  <c r="N12" i="18" l="1"/>
  <c r="N11" i="18" l="1"/>
  <c r="Y329" i="18"/>
  <c r="Y330" i="18"/>
  <c r="Y332" i="18"/>
  <c r="Y333" i="18"/>
  <c r="Y334" i="18"/>
  <c r="Y335" i="18"/>
  <c r="Y336" i="18"/>
  <c r="Y337" i="18"/>
  <c r="Y339" i="18"/>
  <c r="Y341" i="18"/>
  <c r="Y343" i="18"/>
  <c r="Y344" i="18"/>
  <c r="Y345" i="18"/>
  <c r="Y348" i="18"/>
  <c r="Y349" i="18"/>
  <c r="Y350" i="18"/>
  <c r="Y351" i="18"/>
  <c r="Y352" i="18"/>
  <c r="Y353" i="18"/>
  <c r="Y354" i="18"/>
  <c r="Y355" i="18"/>
  <c r="Y356" i="18"/>
  <c r="Y357" i="18"/>
  <c r="Y358" i="18"/>
  <c r="Y359" i="18"/>
  <c r="Y360" i="18"/>
  <c r="Y361" i="18"/>
  <c r="Y362" i="18"/>
  <c r="Y364" i="18"/>
  <c r="Y366" i="18"/>
  <c r="Y367" i="18"/>
  <c r="Y368" i="18"/>
  <c r="Y369" i="18"/>
  <c r="Y370" i="18"/>
  <c r="Y371" i="18"/>
  <c r="Y375" i="18"/>
  <c r="Y376" i="18"/>
  <c r="Y377" i="18"/>
  <c r="Y378" i="18"/>
  <c r="Y379" i="18"/>
  <c r="Y380" i="18"/>
  <c r="Y381" i="18"/>
  <c r="Y382" i="18"/>
  <c r="Y384" i="18"/>
  <c r="Y385" i="18"/>
  <c r="Y386" i="18"/>
  <c r="Y387" i="18"/>
  <c r="AI329" i="18"/>
  <c r="AI330" i="18"/>
  <c r="AI331" i="18"/>
  <c r="AI332" i="18"/>
  <c r="AI333" i="18"/>
  <c r="AI334" i="18"/>
  <c r="AI335" i="18"/>
  <c r="AI336" i="18"/>
  <c r="AI337" i="18"/>
  <c r="AI338" i="18"/>
  <c r="AI339" i="18"/>
  <c r="AI340" i="18"/>
  <c r="AI341" i="18"/>
  <c r="AI342" i="18"/>
  <c r="AI343" i="18"/>
  <c r="AI344" i="18"/>
  <c r="AI345" i="18"/>
  <c r="AI346" i="18"/>
  <c r="AI347" i="18"/>
  <c r="AI348" i="18"/>
  <c r="AI349" i="18"/>
  <c r="AI350" i="18"/>
  <c r="AI351" i="18"/>
  <c r="AI352" i="18"/>
  <c r="AI353" i="18"/>
  <c r="AI354" i="18"/>
  <c r="AI355" i="18"/>
  <c r="AI356" i="18"/>
  <c r="AI357" i="18"/>
  <c r="AI358" i="18"/>
  <c r="AI359" i="18"/>
  <c r="AI360" i="18"/>
  <c r="AI361" i="18"/>
  <c r="AI362" i="18"/>
  <c r="AI363" i="18"/>
  <c r="AI364" i="18"/>
  <c r="AI365" i="18"/>
  <c r="AI366" i="18"/>
  <c r="AI367" i="18"/>
  <c r="AI368" i="18"/>
  <c r="AI370" i="18"/>
  <c r="AI371" i="18"/>
  <c r="AI372" i="18"/>
  <c r="AI373" i="18"/>
  <c r="AI374" i="18"/>
  <c r="AI375" i="18"/>
  <c r="AI376" i="18"/>
  <c r="AI377" i="18"/>
  <c r="AI378" i="18"/>
  <c r="AI379" i="18"/>
  <c r="AI380" i="18"/>
  <c r="AI381" i="18"/>
  <c r="AI382" i="18"/>
  <c r="AI383" i="18"/>
  <c r="AI384" i="18"/>
  <c r="AI385" i="18"/>
  <c r="AI386" i="18"/>
  <c r="AI387" i="18"/>
  <c r="AI388" i="18"/>
  <c r="AH388" i="18"/>
  <c r="AH387" i="18"/>
  <c r="AH386" i="18"/>
  <c r="AH385" i="18"/>
  <c r="AH384" i="18"/>
  <c r="AH383" i="18"/>
  <c r="AH382" i="18"/>
  <c r="AH381" i="18"/>
  <c r="AH380" i="18"/>
  <c r="AH379" i="18"/>
  <c r="AH378" i="18"/>
  <c r="AH377" i="18"/>
  <c r="AH376" i="18"/>
  <c r="AH375" i="18"/>
  <c r="AH374" i="18"/>
  <c r="AH373" i="18"/>
  <c r="AH372" i="18"/>
  <c r="AH371" i="18"/>
  <c r="AH370" i="18"/>
  <c r="AH369" i="18"/>
  <c r="AH368" i="18"/>
  <c r="AH367" i="18"/>
  <c r="AH366" i="18"/>
  <c r="AH365" i="18"/>
  <c r="AH364" i="18"/>
  <c r="AH363" i="18"/>
  <c r="AH362" i="18"/>
  <c r="AH361" i="18"/>
  <c r="AH360" i="18"/>
  <c r="AH359" i="18"/>
  <c r="AH358" i="18"/>
  <c r="AH357" i="18"/>
  <c r="AH356" i="18"/>
  <c r="AH355" i="18"/>
  <c r="AH354" i="18"/>
  <c r="AH353" i="18"/>
  <c r="AH352" i="18"/>
  <c r="AH351" i="18"/>
  <c r="AH350" i="18"/>
  <c r="AH349" i="18"/>
  <c r="AH348" i="18"/>
  <c r="AH347" i="18"/>
  <c r="AH346" i="18"/>
  <c r="AH345" i="18"/>
  <c r="AH344" i="18"/>
  <c r="AH343" i="18"/>
  <c r="AH342" i="18"/>
  <c r="AH341" i="18"/>
  <c r="AH340" i="18"/>
  <c r="AH339" i="18"/>
  <c r="AH338" i="18"/>
  <c r="AH337" i="18"/>
  <c r="AH336" i="18"/>
  <c r="AH335" i="18"/>
  <c r="AH334" i="18"/>
  <c r="AH333" i="18"/>
  <c r="AH332" i="18"/>
  <c r="AH331" i="18"/>
  <c r="AH330" i="18"/>
  <c r="AH329" i="18"/>
  <c r="E29" i="18" l="1"/>
  <c r="F29" i="18" s="1"/>
  <c r="H29" i="18" s="1"/>
  <c r="G30" i="18" s="1"/>
  <c r="AB29" i="18" l="1"/>
  <c r="AC29" i="18" s="1"/>
  <c r="AE29" i="18" s="1"/>
  <c r="AF29" i="18" s="1"/>
  <c r="AA30" i="18" s="1"/>
  <c r="S29" i="18"/>
  <c r="AG29" i="18" l="1"/>
  <c r="AB30" i="18" s="1"/>
  <c r="AH29" i="18"/>
  <c r="AI29" i="18" s="1"/>
  <c r="T29" i="18"/>
  <c r="AD30" i="18"/>
  <c r="AC30" i="18" l="1"/>
  <c r="V29" i="18"/>
  <c r="AE30" i="18" l="1"/>
  <c r="W29" i="18"/>
  <c r="R30" i="18" s="1"/>
  <c r="X29" i="18"/>
  <c r="Y29" i="18" l="1"/>
  <c r="U30" i="18"/>
  <c r="S30" i="18"/>
  <c r="AF30" i="18"/>
  <c r="AA31" i="18" s="1"/>
  <c r="AG30" i="18" l="1"/>
  <c r="AB31" i="18" s="1"/>
  <c r="AD31" i="18"/>
  <c r="T30" i="18"/>
  <c r="AC31" i="18" l="1"/>
  <c r="V30" i="18"/>
  <c r="AE31" i="18" l="1"/>
  <c r="W30" i="18"/>
  <c r="R31" i="18" s="1"/>
  <c r="AF31" i="18" l="1"/>
  <c r="AA32" i="18" s="1"/>
  <c r="U31" i="18"/>
  <c r="S31" i="18"/>
  <c r="T31" i="18" s="1"/>
  <c r="AG31" i="18" l="1"/>
  <c r="AB32" i="18" s="1"/>
  <c r="V31" i="18"/>
  <c r="AD32" i="18"/>
  <c r="AC32" i="18" l="1"/>
  <c r="W31" i="18"/>
  <c r="R32" i="18" s="1"/>
  <c r="AE32" i="18" l="1"/>
  <c r="S32" i="18"/>
  <c r="U32" i="18"/>
  <c r="AF32" i="18" l="1"/>
  <c r="AA33" i="18" s="1"/>
  <c r="T32" i="18"/>
  <c r="V32" i="18" l="1"/>
  <c r="AD33" i="18"/>
  <c r="AG32" i="18"/>
  <c r="AB33" i="18" s="1"/>
  <c r="AC33" i="18" l="1"/>
  <c r="W32" i="18"/>
  <c r="R33" i="18" s="1"/>
  <c r="U33" i="18" l="1"/>
  <c r="S33" i="18"/>
  <c r="AE33" i="18"/>
  <c r="T33" i="18" l="1"/>
  <c r="V33" i="18" s="1"/>
  <c r="AF33" i="18"/>
  <c r="AA34" i="18" s="1"/>
  <c r="AG33" i="18" l="1"/>
  <c r="AB34" i="18" s="1"/>
  <c r="AD34" i="18"/>
  <c r="W33" i="18"/>
  <c r="R34" i="18" s="1"/>
  <c r="U34" i="18" l="1"/>
  <c r="S34" i="18"/>
  <c r="AC34" i="18"/>
  <c r="T34" i="18" l="1"/>
  <c r="V34" i="18" s="1"/>
  <c r="W34" i="18" s="1"/>
  <c r="R35" i="18" s="1"/>
  <c r="U35" i="18" s="1"/>
  <c r="AE34" i="18"/>
  <c r="S35" i="18" l="1"/>
  <c r="T35" i="18" s="1"/>
  <c r="V35" i="18" s="1"/>
  <c r="W35" i="18" s="1"/>
  <c r="R36" i="18" s="1"/>
  <c r="U36" i="18" s="1"/>
  <c r="AF34" i="18"/>
  <c r="AA35" i="18" s="1"/>
  <c r="S36" i="18" l="1"/>
  <c r="T36" i="18" s="1"/>
  <c r="V36" i="18" s="1"/>
  <c r="W36" i="18" s="1"/>
  <c r="R37" i="18" s="1"/>
  <c r="U37" i="18" s="1"/>
  <c r="AG34" i="18"/>
  <c r="AB35" i="18" s="1"/>
  <c r="AC35" i="18" s="1"/>
  <c r="AD35" i="18"/>
  <c r="S37" i="18" l="1"/>
  <c r="T37" i="18" s="1"/>
  <c r="V37" i="18" s="1"/>
  <c r="W37" i="18" s="1"/>
  <c r="R38" i="18" s="1"/>
  <c r="AE35" i="18"/>
  <c r="U38" i="18" l="1"/>
  <c r="S38" i="18"/>
  <c r="AF35" i="18"/>
  <c r="AA36" i="18" s="1"/>
  <c r="T38" i="18" l="1"/>
  <c r="V38" i="18" s="1"/>
  <c r="W38" i="18" s="1"/>
  <c r="R39" i="18" s="1"/>
  <c r="U39" i="18" s="1"/>
  <c r="AG35" i="18"/>
  <c r="AB36" i="18" s="1"/>
  <c r="AD36" i="18"/>
  <c r="S39" i="18" l="1"/>
  <c r="T39" i="18" s="1"/>
  <c r="V39" i="18" s="1"/>
  <c r="W39" i="18" s="1"/>
  <c r="R40" i="18" s="1"/>
  <c r="U40" i="18" s="1"/>
  <c r="AC36" i="18"/>
  <c r="AE36" i="18" s="1"/>
  <c r="S40" i="18" l="1"/>
  <c r="T40" i="18" s="1"/>
  <c r="V40" i="18" s="1"/>
  <c r="W40" i="18" s="1"/>
  <c r="R41" i="18" s="1"/>
  <c r="AF36" i="18"/>
  <c r="AA37" i="18" s="1"/>
  <c r="U41" i="18" l="1"/>
  <c r="S41" i="18"/>
  <c r="T41" i="18" s="1"/>
  <c r="V41" i="18" s="1"/>
  <c r="W41" i="18" s="1"/>
  <c r="R42" i="18" s="1"/>
  <c r="AG36" i="18"/>
  <c r="AB37" i="18" s="1"/>
  <c r="AC37" i="18" s="1"/>
  <c r="AD37" i="18"/>
  <c r="S42" i="18" l="1"/>
  <c r="U42" i="18"/>
  <c r="AE37" i="18"/>
  <c r="T42" i="18" l="1"/>
  <c r="V42" i="18" s="1"/>
  <c r="W42" i="18" s="1"/>
  <c r="R43" i="18" s="1"/>
  <c r="U43" i="18" s="1"/>
  <c r="AF37" i="18"/>
  <c r="AA38" i="18" s="1"/>
  <c r="S43" i="18" l="1"/>
  <c r="T43" i="18" s="1"/>
  <c r="V43" i="18" s="1"/>
  <c r="W43" i="18" s="1"/>
  <c r="R44" i="18" s="1"/>
  <c r="S44" i="18" s="1"/>
  <c r="AG37" i="18"/>
  <c r="AB38" i="18" s="1"/>
  <c r="AC38" i="18" s="1"/>
  <c r="AD38" i="18"/>
  <c r="U44" i="18" l="1"/>
  <c r="T44" i="18"/>
  <c r="V44" i="18" s="1"/>
  <c r="W44" i="18" s="1"/>
  <c r="R45" i="18" s="1"/>
  <c r="U45" i="18" s="1"/>
  <c r="AE38" i="18"/>
  <c r="S45" i="18" l="1"/>
  <c r="T45" i="18" s="1"/>
  <c r="V45" i="18" s="1"/>
  <c r="W45" i="18" s="1"/>
  <c r="R46" i="18" s="1"/>
  <c r="S46" i="18" s="1"/>
  <c r="AF38" i="18"/>
  <c r="AA39" i="18" s="1"/>
  <c r="U46" i="18" l="1"/>
  <c r="T46" i="18" s="1"/>
  <c r="V46" i="18" s="1"/>
  <c r="W46" i="18" s="1"/>
  <c r="R47" i="18" s="1"/>
  <c r="AG38" i="18"/>
  <c r="AB39" i="18" s="1"/>
  <c r="AD39" i="18"/>
  <c r="AC39" i="18" l="1"/>
  <c r="AE39" i="18" s="1"/>
  <c r="S47" i="18"/>
  <c r="T47" i="18" s="1"/>
  <c r="V47" i="18" s="1"/>
  <c r="W47" i="18" s="1"/>
  <c r="R48" i="18" s="1"/>
  <c r="S48" i="18" s="1"/>
  <c r="U47" i="18"/>
  <c r="U48" i="18" l="1"/>
  <c r="T48" i="18" s="1"/>
  <c r="V48" i="18" s="1"/>
  <c r="W48" i="18" s="1"/>
  <c r="R49" i="18" s="1"/>
  <c r="AF39" i="18"/>
  <c r="AA40" i="18" s="1"/>
  <c r="S49" i="18" l="1"/>
  <c r="U49" i="18"/>
  <c r="AD40" i="18"/>
  <c r="AG39" i="18"/>
  <c r="AB40" i="18" s="1"/>
  <c r="T49" i="18" l="1"/>
  <c r="V49" i="18" s="1"/>
  <c r="W49" i="18" s="1"/>
  <c r="R50" i="18" s="1"/>
  <c r="AC40" i="18"/>
  <c r="S50" i="18" l="1"/>
  <c r="U50" i="18"/>
  <c r="AE40" i="18"/>
  <c r="T50" i="18" l="1"/>
  <c r="V50" i="18" s="1"/>
  <c r="W50" i="18" s="1"/>
  <c r="R51" i="18" s="1"/>
  <c r="U51" i="18"/>
  <c r="S51" i="18"/>
  <c r="T51" i="18" s="1"/>
  <c r="V51" i="18" s="1"/>
  <c r="W51" i="18" s="1"/>
  <c r="R52" i="18" s="1"/>
  <c r="AF40" i="18"/>
  <c r="AA41" i="18" s="1"/>
  <c r="U52" i="18" l="1"/>
  <c r="S52" i="18"/>
  <c r="T52" i="18" s="1"/>
  <c r="V52" i="18" s="1"/>
  <c r="W52" i="18" s="1"/>
  <c r="R53" i="18" s="1"/>
  <c r="AD41" i="18"/>
  <c r="AG40" i="18"/>
  <c r="AB41" i="18" s="1"/>
  <c r="U53" i="18" l="1"/>
  <c r="S53" i="18"/>
  <c r="T53" i="18" s="1"/>
  <c r="V53" i="18" s="1"/>
  <c r="W53" i="18" s="1"/>
  <c r="R54" i="18" s="1"/>
  <c r="AC41" i="18"/>
  <c r="U54" i="18" l="1"/>
  <c r="S54" i="18"/>
  <c r="T54" i="18" s="1"/>
  <c r="V54" i="18" s="1"/>
  <c r="W54" i="18" s="1"/>
  <c r="R55" i="18" s="1"/>
  <c r="AE41" i="18"/>
  <c r="U55" i="18" l="1"/>
  <c r="S55" i="18"/>
  <c r="AF41" i="18"/>
  <c r="AA42" i="18" s="1"/>
  <c r="T55" i="18" l="1"/>
  <c r="V55" i="18" s="1"/>
  <c r="W55" i="18" s="1"/>
  <c r="R56" i="18" s="1"/>
  <c r="U56" i="18" s="1"/>
  <c r="AD42" i="18"/>
  <c r="AG41" i="18"/>
  <c r="AB42" i="18" s="1"/>
  <c r="S56" i="18" l="1"/>
  <c r="T56" i="18" s="1"/>
  <c r="V56" i="18" s="1"/>
  <c r="W56" i="18" s="1"/>
  <c r="R57" i="18" s="1"/>
  <c r="S57" i="18" s="1"/>
  <c r="AC42" i="18"/>
  <c r="U57" i="18" l="1"/>
  <c r="T57" i="18"/>
  <c r="V57" i="18" s="1"/>
  <c r="W57" i="18" s="1"/>
  <c r="R58" i="18" s="1"/>
  <c r="U58" i="18" s="1"/>
  <c r="AE42" i="18"/>
  <c r="S58" i="18" l="1"/>
  <c r="T58" i="18" s="1"/>
  <c r="V58" i="18" s="1"/>
  <c r="W58" i="18" s="1"/>
  <c r="R59" i="18" s="1"/>
  <c r="U59" i="18" s="1"/>
  <c r="AF42" i="18"/>
  <c r="AA43" i="18" s="1"/>
  <c r="S59" i="18" l="1"/>
  <c r="T59" i="18" s="1"/>
  <c r="V59" i="18" s="1"/>
  <c r="W59" i="18" s="1"/>
  <c r="R60" i="18" s="1"/>
  <c r="U60" i="18" s="1"/>
  <c r="AG42" i="18"/>
  <c r="AB43" i="18" s="1"/>
  <c r="AD43" i="18"/>
  <c r="S60" i="18" l="1"/>
  <c r="T60" i="18" s="1"/>
  <c r="V60" i="18" s="1"/>
  <c r="W60" i="18" s="1"/>
  <c r="R61" i="18" s="1"/>
  <c r="U61" i="18" s="1"/>
  <c r="AC43" i="18"/>
  <c r="S61" i="18" l="1"/>
  <c r="T61" i="18" s="1"/>
  <c r="V61" i="18" s="1"/>
  <c r="W61" i="18" s="1"/>
  <c r="R62" i="18" s="1"/>
  <c r="U62" i="18" s="1"/>
  <c r="AE43" i="18"/>
  <c r="S62" i="18" l="1"/>
  <c r="T62" i="18" s="1"/>
  <c r="V62" i="18" s="1"/>
  <c r="W62" i="18" s="1"/>
  <c r="R63" i="18" s="1"/>
  <c r="U63" i="18" s="1"/>
  <c r="AF43" i="18"/>
  <c r="AA44" i="18" s="1"/>
  <c r="S63" i="18" l="1"/>
  <c r="T63" i="18" s="1"/>
  <c r="V63" i="18" s="1"/>
  <c r="W63" i="18" s="1"/>
  <c r="R64" i="18" s="1"/>
  <c r="U64" i="18" s="1"/>
  <c r="AD44" i="18"/>
  <c r="AG43" i="18"/>
  <c r="AB44" i="18" s="1"/>
  <c r="S64" i="18" l="1"/>
  <c r="T64" i="18" s="1"/>
  <c r="V64" i="18" s="1"/>
  <c r="W64" i="18" s="1"/>
  <c r="R65" i="18" s="1"/>
  <c r="U65" i="18" s="1"/>
  <c r="AC44" i="18"/>
  <c r="S65" i="18" l="1"/>
  <c r="T65" i="18" s="1"/>
  <c r="V65" i="18" s="1"/>
  <c r="W65" i="18" s="1"/>
  <c r="R66" i="18" s="1"/>
  <c r="U66" i="18" s="1"/>
  <c r="AE44" i="18"/>
  <c r="S66" i="18" l="1"/>
  <c r="T66" i="18" s="1"/>
  <c r="V66" i="18" s="1"/>
  <c r="W66" i="18" s="1"/>
  <c r="R67" i="18" s="1"/>
  <c r="U67" i="18" s="1"/>
  <c r="AF44" i="18"/>
  <c r="AA45" i="18" s="1"/>
  <c r="S67" i="18" l="1"/>
  <c r="T67" i="18" s="1"/>
  <c r="V67" i="18" s="1"/>
  <c r="W67" i="18" s="1"/>
  <c r="R68" i="18" s="1"/>
  <c r="U68" i="18" s="1"/>
  <c r="AD45" i="18"/>
  <c r="AG44" i="18"/>
  <c r="AB45" i="18" s="1"/>
  <c r="S68" i="18" l="1"/>
  <c r="T68" i="18" s="1"/>
  <c r="V68" i="18" s="1"/>
  <c r="W68" i="18" s="1"/>
  <c r="R69" i="18" s="1"/>
  <c r="U69" i="18" s="1"/>
  <c r="AC45" i="18"/>
  <c r="S69" i="18" l="1"/>
  <c r="T69" i="18" s="1"/>
  <c r="V69" i="18" s="1"/>
  <c r="W69" i="18" s="1"/>
  <c r="R70" i="18" s="1"/>
  <c r="U70" i="18" s="1"/>
  <c r="AE45" i="18"/>
  <c r="S70" i="18" l="1"/>
  <c r="T70" i="18" s="1"/>
  <c r="V70" i="18" s="1"/>
  <c r="W70" i="18" s="1"/>
  <c r="R71" i="18" s="1"/>
  <c r="S71" i="18" s="1"/>
  <c r="AF45" i="18"/>
  <c r="AA46" i="18" s="1"/>
  <c r="U71" i="18" l="1"/>
  <c r="T71" i="18"/>
  <c r="V71" i="18" s="1"/>
  <c r="W71" i="18" s="1"/>
  <c r="R72" i="18" s="1"/>
  <c r="AD46" i="18"/>
  <c r="AG45" i="18"/>
  <c r="AB46" i="18" s="1"/>
  <c r="U72" i="18" l="1"/>
  <c r="S72" i="18"/>
  <c r="T72" i="18" s="1"/>
  <c r="V72" i="18" s="1"/>
  <c r="W72" i="18" s="1"/>
  <c r="R73" i="18" s="1"/>
  <c r="AC46" i="18"/>
  <c r="U73" i="18" l="1"/>
  <c r="S73" i="18"/>
  <c r="T73" i="18" s="1"/>
  <c r="V73" i="18" s="1"/>
  <c r="W73" i="18" s="1"/>
  <c r="R74" i="18" s="1"/>
  <c r="AE46" i="18"/>
  <c r="U74" i="18" l="1"/>
  <c r="S74" i="18"/>
  <c r="T74" i="18" s="1"/>
  <c r="V74" i="18" s="1"/>
  <c r="W74" i="18" s="1"/>
  <c r="R75" i="18" s="1"/>
  <c r="AF46" i="18"/>
  <c r="AA47" i="18" s="1"/>
  <c r="U75" i="18" l="1"/>
  <c r="S75" i="18"/>
  <c r="AD47" i="18"/>
  <c r="AG46" i="18"/>
  <c r="AB47" i="18" s="1"/>
  <c r="T75" i="18" l="1"/>
  <c r="V75" i="18" s="1"/>
  <c r="W75" i="18" s="1"/>
  <c r="R76" i="18" s="1"/>
  <c r="U76" i="18" s="1"/>
  <c r="AC47" i="18"/>
  <c r="S76" i="18" l="1"/>
  <c r="T76" i="18" s="1"/>
  <c r="V76" i="18" s="1"/>
  <c r="W76" i="18" s="1"/>
  <c r="R77" i="18" s="1"/>
  <c r="U77" i="18" s="1"/>
  <c r="AE47" i="18"/>
  <c r="S77" i="18" l="1"/>
  <c r="T77" i="18" s="1"/>
  <c r="V77" i="18" s="1"/>
  <c r="W77" i="18" s="1"/>
  <c r="R78" i="18" s="1"/>
  <c r="U78" i="18" s="1"/>
  <c r="AF47" i="18"/>
  <c r="AA48" i="18" s="1"/>
  <c r="S78" i="18" l="1"/>
  <c r="T78" i="18" s="1"/>
  <c r="V78" i="18" s="1"/>
  <c r="W78" i="18" s="1"/>
  <c r="R79" i="18" s="1"/>
  <c r="U79" i="18" s="1"/>
  <c r="AD48" i="18"/>
  <c r="AG47" i="18"/>
  <c r="AB48" i="18" s="1"/>
  <c r="S79" i="18" l="1"/>
  <c r="T79" i="18" s="1"/>
  <c r="V79" i="18" s="1"/>
  <c r="W79" i="18" s="1"/>
  <c r="R80" i="18" s="1"/>
  <c r="U80" i="18" s="1"/>
  <c r="AC48" i="18"/>
  <c r="S80" i="18" l="1"/>
  <c r="T80" i="18" s="1"/>
  <c r="V80" i="18" s="1"/>
  <c r="W80" i="18" s="1"/>
  <c r="R81" i="18" s="1"/>
  <c r="S81" i="18" s="1"/>
  <c r="AE48" i="18"/>
  <c r="U81" i="18" l="1"/>
  <c r="T81" i="18" s="1"/>
  <c r="V81" i="18" s="1"/>
  <c r="W81" i="18" s="1"/>
  <c r="R82" i="18" s="1"/>
  <c r="U82" i="18" s="1"/>
  <c r="AF48" i="18"/>
  <c r="AA49" i="18" s="1"/>
  <c r="S82" i="18" l="1"/>
  <c r="T82" i="18" s="1"/>
  <c r="V82" i="18" s="1"/>
  <c r="W82" i="18" s="1"/>
  <c r="R83" i="18" s="1"/>
  <c r="U83" i="18" s="1"/>
  <c r="AD49" i="18"/>
  <c r="AG48" i="18"/>
  <c r="AB49" i="18" s="1"/>
  <c r="S83" i="18" l="1"/>
  <c r="T83" i="18" s="1"/>
  <c r="V83" i="18" s="1"/>
  <c r="W83" i="18" s="1"/>
  <c r="R84" i="18" s="1"/>
  <c r="U84" i="18" s="1"/>
  <c r="AC49" i="18"/>
  <c r="S84" i="18" l="1"/>
  <c r="T84" i="18" s="1"/>
  <c r="V84" i="18" s="1"/>
  <c r="W84" i="18" s="1"/>
  <c r="R85" i="18" s="1"/>
  <c r="U85" i="18" s="1"/>
  <c r="AE49" i="18"/>
  <c r="S85" i="18" l="1"/>
  <c r="T85" i="18" s="1"/>
  <c r="V85" i="18" s="1"/>
  <c r="W85" i="18" s="1"/>
  <c r="R86" i="18" s="1"/>
  <c r="U86" i="18" s="1"/>
  <c r="AF49" i="18"/>
  <c r="AA50" i="18" s="1"/>
  <c r="S86" i="18" l="1"/>
  <c r="T86" i="18" s="1"/>
  <c r="V86" i="18" s="1"/>
  <c r="W86" i="18" s="1"/>
  <c r="R87" i="18" s="1"/>
  <c r="U87" i="18" s="1"/>
  <c r="AD50" i="18"/>
  <c r="AG49" i="18"/>
  <c r="AB50" i="18" s="1"/>
  <c r="S87" i="18" l="1"/>
  <c r="T87" i="18" s="1"/>
  <c r="V87" i="18" s="1"/>
  <c r="W87" i="18" s="1"/>
  <c r="R88" i="18" s="1"/>
  <c r="U88" i="18" s="1"/>
  <c r="AC50" i="18"/>
  <c r="S88" i="18" l="1"/>
  <c r="T88" i="18" s="1"/>
  <c r="V88" i="18" s="1"/>
  <c r="W88" i="18" s="1"/>
  <c r="R89" i="18" s="1"/>
  <c r="S89" i="18" s="1"/>
  <c r="AE50" i="18"/>
  <c r="U89" i="18" l="1"/>
  <c r="T89" i="18" s="1"/>
  <c r="V89" i="18" s="1"/>
  <c r="W89" i="18" s="1"/>
  <c r="R90" i="18" s="1"/>
  <c r="AF50" i="18"/>
  <c r="AA51" i="18" s="1"/>
  <c r="S90" i="18" l="1"/>
  <c r="U90" i="18"/>
  <c r="AD51" i="18"/>
  <c r="AG50" i="18"/>
  <c r="AB51" i="18" s="1"/>
  <c r="T90" i="18" l="1"/>
  <c r="V90" i="18" s="1"/>
  <c r="W90" i="18" s="1"/>
  <c r="R91" i="18" s="1"/>
  <c r="U91" i="18" s="1"/>
  <c r="AC51" i="18"/>
  <c r="S91" i="18" l="1"/>
  <c r="T91" i="18" s="1"/>
  <c r="V91" i="18" s="1"/>
  <c r="W91" i="18" s="1"/>
  <c r="R92" i="18" s="1"/>
  <c r="U92" i="18" s="1"/>
  <c r="AE51" i="18"/>
  <c r="S92" i="18" l="1"/>
  <c r="T92" i="18" s="1"/>
  <c r="V92" i="18" s="1"/>
  <c r="W92" i="18" s="1"/>
  <c r="R93" i="18" s="1"/>
  <c r="U93" i="18" s="1"/>
  <c r="AF51" i="18"/>
  <c r="AA52" i="18" s="1"/>
  <c r="S93" i="18" l="1"/>
  <c r="T93" i="18" s="1"/>
  <c r="V93" i="18" s="1"/>
  <c r="W93" i="18" s="1"/>
  <c r="R94" i="18" s="1"/>
  <c r="U94" i="18" s="1"/>
  <c r="AG51" i="18"/>
  <c r="AB52" i="18" s="1"/>
  <c r="AC52" i="18" s="1"/>
  <c r="AE52" i="18" s="1"/>
  <c r="AD52" i="18"/>
  <c r="S94" i="18" l="1"/>
  <c r="T94" i="18" s="1"/>
  <c r="V94" i="18" s="1"/>
  <c r="W94" i="18" s="1"/>
  <c r="R95" i="18" s="1"/>
  <c r="U95" i="18" s="1"/>
  <c r="AF52" i="18"/>
  <c r="AA53" i="18" s="1"/>
  <c r="S95" i="18" l="1"/>
  <c r="T95" i="18" s="1"/>
  <c r="V95" i="18" s="1"/>
  <c r="W95" i="18" s="1"/>
  <c r="R96" i="18" s="1"/>
  <c r="U96" i="18" s="1"/>
  <c r="AD53" i="18"/>
  <c r="AG52" i="18"/>
  <c r="AB53" i="18" s="1"/>
  <c r="AC53" i="18" s="1"/>
  <c r="AE53" i="18" s="1"/>
  <c r="S96" i="18" l="1"/>
  <c r="T96" i="18" s="1"/>
  <c r="V96" i="18" s="1"/>
  <c r="W96" i="18" s="1"/>
  <c r="R97" i="18" s="1"/>
  <c r="U97" i="18" s="1"/>
  <c r="AF53" i="18"/>
  <c r="AA54" i="18" s="1"/>
  <c r="S97" i="18" l="1"/>
  <c r="T97" i="18" s="1"/>
  <c r="V97" i="18" s="1"/>
  <c r="W97" i="18" s="1"/>
  <c r="R98" i="18" s="1"/>
  <c r="S98" i="18" s="1"/>
  <c r="AD54" i="18"/>
  <c r="AG53" i="18"/>
  <c r="AB54" i="18" s="1"/>
  <c r="AC54" i="18" s="1"/>
  <c r="AE54" i="18" s="1"/>
  <c r="U98" i="18" l="1"/>
  <c r="T98" i="18" s="1"/>
  <c r="V98" i="18" s="1"/>
  <c r="W98" i="18" s="1"/>
  <c r="R99" i="18" s="1"/>
  <c r="AF54" i="18"/>
  <c r="AA55" i="18" s="1"/>
  <c r="S99" i="18" l="1"/>
  <c r="U99" i="18"/>
  <c r="AD55" i="18"/>
  <c r="AG54" i="18"/>
  <c r="AB55" i="18" s="1"/>
  <c r="AC55" i="18" s="1"/>
  <c r="AE55" i="18" s="1"/>
  <c r="T99" i="18" l="1"/>
  <c r="V99" i="18" s="1"/>
  <c r="W99" i="18" s="1"/>
  <c r="R100" i="18" s="1"/>
  <c r="S100" i="18" s="1"/>
  <c r="AF55" i="18"/>
  <c r="AA56" i="18" s="1"/>
  <c r="U100" i="18" l="1"/>
  <c r="T100" i="18" s="1"/>
  <c r="V100" i="18" s="1"/>
  <c r="W100" i="18" s="1"/>
  <c r="R101" i="18" s="1"/>
  <c r="AD56" i="18"/>
  <c r="AG55" i="18"/>
  <c r="AB56" i="18" s="1"/>
  <c r="AC56" i="18" s="1"/>
  <c r="AE56" i="18" s="1"/>
  <c r="U101" i="18" l="1"/>
  <c r="S101" i="18"/>
  <c r="T101" i="18" s="1"/>
  <c r="V101" i="18" s="1"/>
  <c r="W101" i="18" s="1"/>
  <c r="R102" i="18" s="1"/>
  <c r="AF56" i="18"/>
  <c r="AA57" i="18" s="1"/>
  <c r="AG56" i="18" l="1"/>
  <c r="U102" i="18"/>
  <c r="S102" i="18"/>
  <c r="T102" i="18" s="1"/>
  <c r="V102" i="18" s="1"/>
  <c r="W102" i="18" s="1"/>
  <c r="R103" i="18" s="1"/>
  <c r="AD57" i="18"/>
  <c r="AB57" i="18"/>
  <c r="AC57" i="18" s="1"/>
  <c r="AE57" i="18" s="1"/>
  <c r="AF57" i="18" s="1"/>
  <c r="AA58" i="18" s="1"/>
  <c r="U103" i="18" l="1"/>
  <c r="S103" i="18"/>
  <c r="T103" i="18" s="1"/>
  <c r="V103" i="18" s="1"/>
  <c r="W103" i="18" s="1"/>
  <c r="R104" i="18" s="1"/>
  <c r="AG57" i="18"/>
  <c r="AB58" i="18" s="1"/>
  <c r="AC58" i="18" s="1"/>
  <c r="AD58" i="18"/>
  <c r="S104" i="18" l="1"/>
  <c r="U104" i="18"/>
  <c r="AE58" i="18"/>
  <c r="T104" i="18" l="1"/>
  <c r="V104" i="18" s="1"/>
  <c r="W104" i="18" s="1"/>
  <c r="R105" i="18" s="1"/>
  <c r="U105" i="18" s="1"/>
  <c r="AF58" i="18"/>
  <c r="AA59" i="18" s="1"/>
  <c r="S105" i="18" l="1"/>
  <c r="T105" i="18" s="1"/>
  <c r="V105" i="18" s="1"/>
  <c r="W105" i="18" s="1"/>
  <c r="R106" i="18" s="1"/>
  <c r="U106" i="18" s="1"/>
  <c r="AG58" i="18"/>
  <c r="AB59" i="18" s="1"/>
  <c r="AD59" i="18"/>
  <c r="S106" i="18" l="1"/>
  <c r="T106" i="18" s="1"/>
  <c r="V106" i="18" s="1"/>
  <c r="W106" i="18" s="1"/>
  <c r="R107" i="18" s="1"/>
  <c r="S107" i="18" s="1"/>
  <c r="AC59" i="18"/>
  <c r="AE59" i="18" s="1"/>
  <c r="U107" i="18" l="1"/>
  <c r="T107" i="18" s="1"/>
  <c r="V107" i="18" s="1"/>
  <c r="W107" i="18" s="1"/>
  <c r="R108" i="18" s="1"/>
  <c r="U108" i="18" s="1"/>
  <c r="AF59" i="18"/>
  <c r="AA60" i="18" s="1"/>
  <c r="S108" i="18" l="1"/>
  <c r="T108" i="18" s="1"/>
  <c r="V108" i="18" s="1"/>
  <c r="W108" i="18" s="1"/>
  <c r="R109" i="18" s="1"/>
  <c r="U109" i="18" s="1"/>
  <c r="AG59" i="18"/>
  <c r="AB60" i="18" s="1"/>
  <c r="AC60" i="18" s="1"/>
  <c r="AD60" i="18"/>
  <c r="S109" i="18" l="1"/>
  <c r="T109" i="18" s="1"/>
  <c r="V109" i="18" s="1"/>
  <c r="W109" i="18" s="1"/>
  <c r="R110" i="18" s="1"/>
  <c r="U110" i="18" s="1"/>
  <c r="AE60" i="18"/>
  <c r="S110" i="18" l="1"/>
  <c r="T110" i="18" s="1"/>
  <c r="V110" i="18" s="1"/>
  <c r="W110" i="18" s="1"/>
  <c r="R111" i="18" s="1"/>
  <c r="U111" i="18" s="1"/>
  <c r="AF60" i="18"/>
  <c r="AA61" i="18" s="1"/>
  <c r="S111" i="18" l="1"/>
  <c r="T111" i="18" s="1"/>
  <c r="V111" i="18" s="1"/>
  <c r="W111" i="18" s="1"/>
  <c r="R112" i="18" s="1"/>
  <c r="U112" i="18" s="1"/>
  <c r="AG60" i="18"/>
  <c r="AB61" i="18" s="1"/>
  <c r="AC61" i="18" s="1"/>
  <c r="AD61" i="18"/>
  <c r="S112" i="18" l="1"/>
  <c r="T112" i="18" s="1"/>
  <c r="V112" i="18" s="1"/>
  <c r="W112" i="18" s="1"/>
  <c r="R113" i="18" s="1"/>
  <c r="U113" i="18" s="1"/>
  <c r="AE61" i="18"/>
  <c r="S113" i="18" l="1"/>
  <c r="T113" i="18" s="1"/>
  <c r="V113" i="18" s="1"/>
  <c r="W113" i="18" s="1"/>
  <c r="R114" i="18" s="1"/>
  <c r="U114" i="18" s="1"/>
  <c r="AF61" i="18"/>
  <c r="AA62" i="18" s="1"/>
  <c r="S114" i="18" l="1"/>
  <c r="T114" i="18" s="1"/>
  <c r="V114" i="18" s="1"/>
  <c r="W114" i="18" s="1"/>
  <c r="R115" i="18" s="1"/>
  <c r="U115" i="18" s="1"/>
  <c r="AG61" i="18"/>
  <c r="AB62" i="18" s="1"/>
  <c r="AC62" i="18" s="1"/>
  <c r="AD62" i="18"/>
  <c r="S115" i="18" l="1"/>
  <c r="T115" i="18" s="1"/>
  <c r="V115" i="18" s="1"/>
  <c r="W115" i="18" s="1"/>
  <c r="R116" i="18" s="1"/>
  <c r="U116" i="18" s="1"/>
  <c r="AE62" i="18"/>
  <c r="S116" i="18" l="1"/>
  <c r="T116" i="18" s="1"/>
  <c r="V116" i="18" s="1"/>
  <c r="W116" i="18" s="1"/>
  <c r="R117" i="18" s="1"/>
  <c r="U117" i="18" s="1"/>
  <c r="AF62" i="18"/>
  <c r="AA63" i="18" s="1"/>
  <c r="S117" i="18" l="1"/>
  <c r="T117" i="18" s="1"/>
  <c r="V117" i="18" s="1"/>
  <c r="W117" i="18" s="1"/>
  <c r="R118" i="18" s="1"/>
  <c r="U118" i="18" s="1"/>
  <c r="AG62" i="18"/>
  <c r="AB63" i="18" s="1"/>
  <c r="AC63" i="18" s="1"/>
  <c r="AD63" i="18"/>
  <c r="S118" i="18" l="1"/>
  <c r="T118" i="18" s="1"/>
  <c r="V118" i="18" s="1"/>
  <c r="W118" i="18" s="1"/>
  <c r="R119" i="18" s="1"/>
  <c r="S119" i="18" s="1"/>
  <c r="AE63" i="18"/>
  <c r="U119" i="18" l="1"/>
  <c r="T119" i="18" s="1"/>
  <c r="V119" i="18" s="1"/>
  <c r="W119" i="18" s="1"/>
  <c r="R120" i="18" s="1"/>
  <c r="AF63" i="18"/>
  <c r="AA64" i="18" s="1"/>
  <c r="AG63" i="18" l="1"/>
  <c r="S120" i="18"/>
  <c r="U120" i="18"/>
  <c r="AB64" i="18"/>
  <c r="AC64" i="18" s="1"/>
  <c r="AD64" i="18"/>
  <c r="T120" i="18" l="1"/>
  <c r="V120" i="18" s="1"/>
  <c r="W120" i="18" s="1"/>
  <c r="R121" i="18" s="1"/>
  <c r="U121" i="18" s="1"/>
  <c r="AE64" i="18"/>
  <c r="S121" i="18" l="1"/>
  <c r="T121" i="18" s="1"/>
  <c r="V121" i="18" s="1"/>
  <c r="W121" i="18" s="1"/>
  <c r="R122" i="18" s="1"/>
  <c r="U122" i="18" s="1"/>
  <c r="AF64" i="18"/>
  <c r="AA65" i="18" s="1"/>
  <c r="AG64" i="18" l="1"/>
  <c r="AB65" i="18" s="1"/>
  <c r="S122" i="18"/>
  <c r="T122" i="18" s="1"/>
  <c r="V122" i="18" s="1"/>
  <c r="W122" i="18" s="1"/>
  <c r="R123" i="18" s="1"/>
  <c r="S123" i="18" s="1"/>
  <c r="AD65" i="18"/>
  <c r="U123" i="18" l="1"/>
  <c r="T123" i="18" s="1"/>
  <c r="V123" i="18" s="1"/>
  <c r="W123" i="18" s="1"/>
  <c r="R124" i="18" s="1"/>
  <c r="AC65" i="18"/>
  <c r="AE65" i="18" s="1"/>
  <c r="U124" i="18" l="1"/>
  <c r="S124" i="18"/>
  <c r="T124" i="18" s="1"/>
  <c r="V124" i="18" s="1"/>
  <c r="W124" i="18" s="1"/>
  <c r="R125" i="18" s="1"/>
  <c r="S125" i="18" s="1"/>
  <c r="AF65" i="18"/>
  <c r="AA66" i="18" s="1"/>
  <c r="AG65" i="18" l="1"/>
  <c r="AB66" i="18" s="1"/>
  <c r="AC66" i="18" s="1"/>
  <c r="U125" i="18"/>
  <c r="T125" i="18" s="1"/>
  <c r="V125" i="18" s="1"/>
  <c r="W125" i="18" s="1"/>
  <c r="R126" i="18" s="1"/>
  <c r="AD66" i="18"/>
  <c r="U126" i="18" l="1"/>
  <c r="S126" i="18"/>
  <c r="AE66" i="18"/>
  <c r="T126" i="18" l="1"/>
  <c r="V126" i="18" s="1"/>
  <c r="W126" i="18" s="1"/>
  <c r="R127" i="18" s="1"/>
  <c r="U127" i="18" s="1"/>
  <c r="AF66" i="18"/>
  <c r="AA67" i="18" s="1"/>
  <c r="AG66" i="18" l="1"/>
  <c r="S127" i="18"/>
  <c r="T127" i="18" s="1"/>
  <c r="V127" i="18" s="1"/>
  <c r="W127" i="18" s="1"/>
  <c r="R128" i="18" s="1"/>
  <c r="U128" i="18" s="1"/>
  <c r="AB67" i="18"/>
  <c r="AD67" i="18"/>
  <c r="S128" i="18" l="1"/>
  <c r="T128" i="18" s="1"/>
  <c r="V128" i="18" s="1"/>
  <c r="W128" i="18" s="1"/>
  <c r="R129" i="18" s="1"/>
  <c r="U129" i="18" s="1"/>
  <c r="AC67" i="18"/>
  <c r="S129" i="18" l="1"/>
  <c r="T129" i="18" s="1"/>
  <c r="V129" i="18" s="1"/>
  <c r="W129" i="18" s="1"/>
  <c r="R130" i="18" s="1"/>
  <c r="U130" i="18" s="1"/>
  <c r="AE67" i="18"/>
  <c r="S130" i="18" l="1"/>
  <c r="T130" i="18" s="1"/>
  <c r="V130" i="18" s="1"/>
  <c r="W130" i="18" s="1"/>
  <c r="R131" i="18" s="1"/>
  <c r="S131" i="18" s="1"/>
  <c r="AF67" i="18"/>
  <c r="AA68" i="18" s="1"/>
  <c r="AG67" i="18" l="1"/>
  <c r="U131" i="18"/>
  <c r="T131" i="18" s="1"/>
  <c r="V131" i="18" s="1"/>
  <c r="W131" i="18" s="1"/>
  <c r="R132" i="18" s="1"/>
  <c r="S132" i="18" s="1"/>
  <c r="AB68" i="18"/>
  <c r="AC68" i="18" s="1"/>
  <c r="AD68" i="18"/>
  <c r="U132" i="18" l="1"/>
  <c r="T132" i="18" s="1"/>
  <c r="V132" i="18" s="1"/>
  <c r="W132" i="18" s="1"/>
  <c r="R133" i="18" s="1"/>
  <c r="AE68" i="18"/>
  <c r="S133" i="18" l="1"/>
  <c r="U133" i="18"/>
  <c r="AF68" i="18"/>
  <c r="AA69" i="18" s="1"/>
  <c r="AG68" i="18" l="1"/>
  <c r="AB69" i="18" s="1"/>
  <c r="T133" i="18"/>
  <c r="V133" i="18" s="1"/>
  <c r="W133" i="18" s="1"/>
  <c r="R134" i="18" s="1"/>
  <c r="AD69" i="18"/>
  <c r="AC69" i="18" l="1"/>
  <c r="U134" i="18"/>
  <c r="S134" i="18"/>
  <c r="T134" i="18" s="1"/>
  <c r="V134" i="18" s="1"/>
  <c r="W134" i="18" s="1"/>
  <c r="R135" i="18" s="1"/>
  <c r="AE69" i="18"/>
  <c r="S135" i="18" l="1"/>
  <c r="U135" i="18"/>
  <c r="AF69" i="18"/>
  <c r="AA70" i="18" s="1"/>
  <c r="AG69" i="18" l="1"/>
  <c r="AB70" i="18" s="1"/>
  <c r="T135" i="18"/>
  <c r="V135" i="18" s="1"/>
  <c r="W135" i="18" s="1"/>
  <c r="R136" i="18" s="1"/>
  <c r="AD70" i="18"/>
  <c r="AC70" i="18" l="1"/>
  <c r="S136" i="18"/>
  <c r="T136" i="18" s="1"/>
  <c r="V136" i="18" s="1"/>
  <c r="W136" i="18" s="1"/>
  <c r="R137" i="18" s="1"/>
  <c r="U136" i="18"/>
  <c r="AE70" i="18"/>
  <c r="U137" i="18" l="1"/>
  <c r="S137" i="18"/>
  <c r="T137" i="18" s="1"/>
  <c r="V137" i="18" s="1"/>
  <c r="W137" i="18" s="1"/>
  <c r="R138" i="18" s="1"/>
  <c r="AF70" i="18"/>
  <c r="AA71" i="18" s="1"/>
  <c r="AG70" i="18" l="1"/>
  <c r="AB71" i="18" s="1"/>
  <c r="AC71" i="18" s="1"/>
  <c r="U138" i="18"/>
  <c r="S138" i="18"/>
  <c r="T138" i="18" s="1"/>
  <c r="V138" i="18" s="1"/>
  <c r="W138" i="18" s="1"/>
  <c r="R139" i="18" s="1"/>
  <c r="AD71" i="18"/>
  <c r="S139" i="18" l="1"/>
  <c r="U139" i="18"/>
  <c r="AE71" i="18"/>
  <c r="T139" i="18" l="1"/>
  <c r="V139" i="18" s="1"/>
  <c r="W139" i="18" s="1"/>
  <c r="R140" i="18" s="1"/>
  <c r="AF71" i="18"/>
  <c r="AA72" i="18" s="1"/>
  <c r="AG71" i="18" l="1"/>
  <c r="AB72" i="18" s="1"/>
  <c r="U140" i="18"/>
  <c r="S140" i="18"/>
  <c r="AD72" i="18"/>
  <c r="T140" i="18" l="1"/>
  <c r="V140" i="18" s="1"/>
  <c r="W140" i="18" s="1"/>
  <c r="R141" i="18" s="1"/>
  <c r="U141" i="18" s="1"/>
  <c r="AC72" i="18"/>
  <c r="AE72" i="18" s="1"/>
  <c r="S141" i="18" l="1"/>
  <c r="T141" i="18" s="1"/>
  <c r="V141" i="18" s="1"/>
  <c r="W141" i="18" s="1"/>
  <c r="R142" i="18" s="1"/>
  <c r="U142" i="18" s="1"/>
  <c r="AF72" i="18"/>
  <c r="AA73" i="18" s="1"/>
  <c r="AG72" i="18" l="1"/>
  <c r="S142" i="18"/>
  <c r="T142" i="18" s="1"/>
  <c r="V142" i="18" s="1"/>
  <c r="W142" i="18" s="1"/>
  <c r="R143" i="18" s="1"/>
  <c r="U143" i="18" s="1"/>
  <c r="AB73" i="18"/>
  <c r="AC73" i="18" s="1"/>
  <c r="AD73" i="18"/>
  <c r="S143" i="18" l="1"/>
  <c r="T143" i="18" s="1"/>
  <c r="V143" i="18" s="1"/>
  <c r="W143" i="18" s="1"/>
  <c r="R144" i="18" s="1"/>
  <c r="U144" i="18" s="1"/>
  <c r="AE73" i="18"/>
  <c r="S144" i="18" l="1"/>
  <c r="T144" i="18" s="1"/>
  <c r="V144" i="18" s="1"/>
  <c r="W144" i="18" s="1"/>
  <c r="R145" i="18" s="1"/>
  <c r="U145" i="18" s="1"/>
  <c r="AF73" i="18"/>
  <c r="AA74" i="18" s="1"/>
  <c r="AG73" i="18" l="1"/>
  <c r="S145" i="18"/>
  <c r="T145" i="18" s="1"/>
  <c r="V145" i="18" s="1"/>
  <c r="W145" i="18" s="1"/>
  <c r="R146" i="18" s="1"/>
  <c r="U146" i="18" s="1"/>
  <c r="AD74" i="18"/>
  <c r="AB74" i="18"/>
  <c r="S146" i="18" l="1"/>
  <c r="T146" i="18" s="1"/>
  <c r="V146" i="18" s="1"/>
  <c r="W146" i="18" s="1"/>
  <c r="R147" i="18" s="1"/>
  <c r="S147" i="18" s="1"/>
  <c r="AC74" i="18"/>
  <c r="U147" i="18" l="1"/>
  <c r="T147" i="18" s="1"/>
  <c r="V147" i="18" s="1"/>
  <c r="W147" i="18" s="1"/>
  <c r="R148" i="18" s="1"/>
  <c r="U148" i="18" s="1"/>
  <c r="AE74" i="18"/>
  <c r="S148" i="18" l="1"/>
  <c r="T148" i="18" s="1"/>
  <c r="V148" i="18" s="1"/>
  <c r="W148" i="18" s="1"/>
  <c r="R149" i="18" s="1"/>
  <c r="S149" i="18" s="1"/>
  <c r="AF74" i="18"/>
  <c r="AA75" i="18" s="1"/>
  <c r="AG74" i="18" l="1"/>
  <c r="AB75" i="18" s="1"/>
  <c r="AC75" i="18" s="1"/>
  <c r="U149" i="18"/>
  <c r="T149" i="18"/>
  <c r="V149" i="18" s="1"/>
  <c r="W149" i="18" s="1"/>
  <c r="R150" i="18" s="1"/>
  <c r="U150" i="18" s="1"/>
  <c r="AD75" i="18"/>
  <c r="S150" i="18" l="1"/>
  <c r="T150" i="18" s="1"/>
  <c r="V150" i="18" s="1"/>
  <c r="W150" i="18" s="1"/>
  <c r="R151" i="18" s="1"/>
  <c r="S151" i="18" s="1"/>
  <c r="AE75" i="18"/>
  <c r="U151" i="18" l="1"/>
  <c r="T151" i="18" s="1"/>
  <c r="V151" i="18" s="1"/>
  <c r="W151" i="18" s="1"/>
  <c r="R152" i="18" s="1"/>
  <c r="AF75" i="18"/>
  <c r="AA76" i="18" s="1"/>
  <c r="AG75" i="18" l="1"/>
  <c r="U152" i="18"/>
  <c r="S152" i="18"/>
  <c r="T152" i="18" s="1"/>
  <c r="V152" i="18" s="1"/>
  <c r="W152" i="18" s="1"/>
  <c r="R153" i="18" s="1"/>
  <c r="U153" i="18" s="1"/>
  <c r="AB76" i="18"/>
  <c r="AC76" i="18" s="1"/>
  <c r="AD76" i="18"/>
  <c r="S153" i="18" l="1"/>
  <c r="T153" i="18" s="1"/>
  <c r="V153" i="18" s="1"/>
  <c r="W153" i="18" s="1"/>
  <c r="R154" i="18" s="1"/>
  <c r="U154" i="18" s="1"/>
  <c r="AE76" i="18"/>
  <c r="S154" i="18" l="1"/>
  <c r="T154" i="18" s="1"/>
  <c r="V154" i="18" s="1"/>
  <c r="W154" i="18" s="1"/>
  <c r="R155" i="18" s="1"/>
  <c r="U155" i="18" s="1"/>
  <c r="AF76" i="18"/>
  <c r="AA77" i="18" s="1"/>
  <c r="AG76" i="18" l="1"/>
  <c r="S155" i="18"/>
  <c r="T155" i="18" s="1"/>
  <c r="V155" i="18" s="1"/>
  <c r="W155" i="18" s="1"/>
  <c r="R156" i="18" s="1"/>
  <c r="U156" i="18" s="1"/>
  <c r="AB77" i="18"/>
  <c r="AC77" i="18" s="1"/>
  <c r="AD77" i="18"/>
  <c r="S156" i="18" l="1"/>
  <c r="T156" i="18" s="1"/>
  <c r="V156" i="18" s="1"/>
  <c r="W156" i="18" s="1"/>
  <c r="R157" i="18" s="1"/>
  <c r="U157" i="18" s="1"/>
  <c r="AE77" i="18"/>
  <c r="S157" i="18" l="1"/>
  <c r="T157" i="18" s="1"/>
  <c r="V157" i="18" s="1"/>
  <c r="W157" i="18" s="1"/>
  <c r="R158" i="18" s="1"/>
  <c r="U158" i="18" s="1"/>
  <c r="AF77" i="18"/>
  <c r="AA78" i="18" s="1"/>
  <c r="AG77" i="18" l="1"/>
  <c r="S158" i="18"/>
  <c r="T158" i="18" s="1"/>
  <c r="V158" i="18" s="1"/>
  <c r="W158" i="18" s="1"/>
  <c r="R159" i="18" s="1"/>
  <c r="U159" i="18" s="1"/>
  <c r="AB78" i="18"/>
  <c r="AD78" i="18"/>
  <c r="AC78" i="18" l="1"/>
  <c r="S159" i="18"/>
  <c r="T159" i="18" s="1"/>
  <c r="V159" i="18" s="1"/>
  <c r="W159" i="18" s="1"/>
  <c r="R160" i="18" s="1"/>
  <c r="S160" i="18" s="1"/>
  <c r="AE78" i="18"/>
  <c r="U160" i="18" l="1"/>
  <c r="T160" i="18" s="1"/>
  <c r="V160" i="18" s="1"/>
  <c r="W160" i="18" s="1"/>
  <c r="R161" i="18" s="1"/>
  <c r="U161" i="18" s="1"/>
  <c r="AF78" i="18"/>
  <c r="AA79" i="18" s="1"/>
  <c r="AG78" i="18" l="1"/>
  <c r="S161" i="18"/>
  <c r="T161" i="18" s="1"/>
  <c r="V161" i="18" s="1"/>
  <c r="W161" i="18" s="1"/>
  <c r="R162" i="18" s="1"/>
  <c r="U162" i="18" s="1"/>
  <c r="AB79" i="18"/>
  <c r="AD79" i="18"/>
  <c r="S162" i="18" l="1"/>
  <c r="T162" i="18" s="1"/>
  <c r="V162" i="18" s="1"/>
  <c r="W162" i="18" s="1"/>
  <c r="R163" i="18" s="1"/>
  <c r="AC79" i="18"/>
  <c r="AE79" i="18" s="1"/>
  <c r="U163" i="18" l="1"/>
  <c r="S163" i="18"/>
  <c r="T163" i="18" s="1"/>
  <c r="V163" i="18" s="1"/>
  <c r="W163" i="18" s="1"/>
  <c r="R164" i="18" s="1"/>
  <c r="AF79" i="18"/>
  <c r="AA80" i="18" s="1"/>
  <c r="AG79" i="18" l="1"/>
  <c r="AB80" i="18" s="1"/>
  <c r="AC80" i="18" s="1"/>
  <c r="U164" i="18"/>
  <c r="S164" i="18"/>
  <c r="T164" i="18" s="1"/>
  <c r="V164" i="18" s="1"/>
  <c r="W164" i="18" s="1"/>
  <c r="R165" i="18" s="1"/>
  <c r="S165" i="18" s="1"/>
  <c r="AD80" i="18"/>
  <c r="U165" i="18" l="1"/>
  <c r="T165" i="18" s="1"/>
  <c r="V165" i="18" s="1"/>
  <c r="W165" i="18" s="1"/>
  <c r="R166" i="18" s="1"/>
  <c r="U166" i="18" s="1"/>
  <c r="AE80" i="18"/>
  <c r="S166" i="18" l="1"/>
  <c r="T166" i="18" s="1"/>
  <c r="V166" i="18" s="1"/>
  <c r="W166" i="18" s="1"/>
  <c r="R167" i="18" s="1"/>
  <c r="U167" i="18" s="1"/>
  <c r="AF80" i="18"/>
  <c r="AA81" i="18" s="1"/>
  <c r="AG80" i="18" l="1"/>
  <c r="S167" i="18"/>
  <c r="T167" i="18" s="1"/>
  <c r="V167" i="18" s="1"/>
  <c r="W167" i="18" s="1"/>
  <c r="R168" i="18" s="1"/>
  <c r="U168" i="18" s="1"/>
  <c r="AB81" i="18"/>
  <c r="AC81" i="18" s="1"/>
  <c r="AD81" i="18"/>
  <c r="S168" i="18" l="1"/>
  <c r="T168" i="18" s="1"/>
  <c r="V168" i="18" s="1"/>
  <c r="W168" i="18" s="1"/>
  <c r="R169" i="18" s="1"/>
  <c r="U169" i="18" s="1"/>
  <c r="AE81" i="18"/>
  <c r="S169" i="18" l="1"/>
  <c r="T169" i="18" s="1"/>
  <c r="V169" i="18" s="1"/>
  <c r="W169" i="18" s="1"/>
  <c r="R170" i="18" s="1"/>
  <c r="U170" i="18" s="1"/>
  <c r="AF81" i="18"/>
  <c r="AA82" i="18" s="1"/>
  <c r="AG81" i="18" l="1"/>
  <c r="S170" i="18"/>
  <c r="T170" i="18" s="1"/>
  <c r="V170" i="18" s="1"/>
  <c r="W170" i="18" s="1"/>
  <c r="R171" i="18" s="1"/>
  <c r="S171" i="18" s="1"/>
  <c r="AB82" i="18"/>
  <c r="AC82" i="18" s="1"/>
  <c r="AD82" i="18"/>
  <c r="U171" i="18" l="1"/>
  <c r="T171" i="18" s="1"/>
  <c r="V171" i="18" s="1"/>
  <c r="W171" i="18" s="1"/>
  <c r="R172" i="18" s="1"/>
  <c r="AE82" i="18"/>
  <c r="S172" i="18" l="1"/>
  <c r="U172" i="18"/>
  <c r="AF82" i="18"/>
  <c r="AA83" i="18" s="1"/>
  <c r="T172" i="18" l="1"/>
  <c r="V172" i="18" s="1"/>
  <c r="W172" i="18" s="1"/>
  <c r="R173" i="18" s="1"/>
  <c r="AG82" i="18"/>
  <c r="S173" i="18"/>
  <c r="U173" i="18"/>
  <c r="AD83" i="18"/>
  <c r="AB83" i="18"/>
  <c r="T173" i="18" l="1"/>
  <c r="V173" i="18" s="1"/>
  <c r="W173" i="18" s="1"/>
  <c r="R174" i="18" s="1"/>
  <c r="U174" i="18" s="1"/>
  <c r="AC83" i="18"/>
  <c r="S174" i="18" l="1"/>
  <c r="T174" i="18" s="1"/>
  <c r="V174" i="18" s="1"/>
  <c r="W174" i="18" s="1"/>
  <c r="R175" i="18" s="1"/>
  <c r="U175" i="18" s="1"/>
  <c r="AE83" i="18"/>
  <c r="S175" i="18" l="1"/>
  <c r="T175" i="18" s="1"/>
  <c r="V175" i="18" s="1"/>
  <c r="W175" i="18" s="1"/>
  <c r="R176" i="18" s="1"/>
  <c r="S176" i="18" s="1"/>
  <c r="AF83" i="18"/>
  <c r="AA84" i="18" s="1"/>
  <c r="AG83" i="18" l="1"/>
  <c r="U176" i="18"/>
  <c r="T176" i="18" s="1"/>
  <c r="V176" i="18" s="1"/>
  <c r="W176" i="18" s="1"/>
  <c r="R177" i="18" s="1"/>
  <c r="U177" i="18" s="1"/>
  <c r="AB84" i="18"/>
  <c r="AC84" i="18" s="1"/>
  <c r="AD84" i="18"/>
  <c r="S177" i="18" l="1"/>
  <c r="T177" i="18" s="1"/>
  <c r="V177" i="18" s="1"/>
  <c r="W177" i="18" s="1"/>
  <c r="R178" i="18" s="1"/>
  <c r="U178" i="18" s="1"/>
  <c r="AE84" i="18"/>
  <c r="S178" i="18" l="1"/>
  <c r="T178" i="18" s="1"/>
  <c r="V178" i="18" s="1"/>
  <c r="W178" i="18" s="1"/>
  <c r="R179" i="18" s="1"/>
  <c r="S179" i="18" s="1"/>
  <c r="AF84" i="18"/>
  <c r="AA85" i="18" s="1"/>
  <c r="AG84" i="18" l="1"/>
  <c r="U179" i="18"/>
  <c r="T179" i="18" s="1"/>
  <c r="V179" i="18" s="1"/>
  <c r="W179" i="18" s="1"/>
  <c r="R180" i="18" s="1"/>
  <c r="S180" i="18" s="1"/>
  <c r="AB85" i="18"/>
  <c r="AD85" i="18"/>
  <c r="U180" i="18" l="1"/>
  <c r="T180" i="18" s="1"/>
  <c r="V180" i="18" s="1"/>
  <c r="W180" i="18" s="1"/>
  <c r="R181" i="18" s="1"/>
  <c r="AC85" i="18"/>
  <c r="U181" i="18" l="1"/>
  <c r="S181" i="18"/>
  <c r="T181" i="18" s="1"/>
  <c r="V181" i="18" s="1"/>
  <c r="W181" i="18" s="1"/>
  <c r="R182" i="18" s="1"/>
  <c r="U182" i="18" s="1"/>
  <c r="AE85" i="18"/>
  <c r="S182" i="18" l="1"/>
  <c r="T182" i="18" s="1"/>
  <c r="V182" i="18" s="1"/>
  <c r="W182" i="18" s="1"/>
  <c r="R183" i="18" s="1"/>
  <c r="U183" i="18" s="1"/>
  <c r="AF85" i="18"/>
  <c r="AA86" i="18" s="1"/>
  <c r="AG85" i="18" l="1"/>
  <c r="AB86" i="18" s="1"/>
  <c r="AC86" i="18" s="1"/>
  <c r="S183" i="18"/>
  <c r="T183" i="18" s="1"/>
  <c r="V183" i="18" s="1"/>
  <c r="W183" i="18" s="1"/>
  <c r="R184" i="18" s="1"/>
  <c r="U184" i="18" s="1"/>
  <c r="AD86" i="18"/>
  <c r="S184" i="18" l="1"/>
  <c r="T184" i="18" s="1"/>
  <c r="V184" i="18" s="1"/>
  <c r="W184" i="18" s="1"/>
  <c r="R185" i="18" s="1"/>
  <c r="U185" i="18" s="1"/>
  <c r="AE86" i="18"/>
  <c r="S185" i="18" l="1"/>
  <c r="T185" i="18" s="1"/>
  <c r="V185" i="18" s="1"/>
  <c r="W185" i="18" s="1"/>
  <c r="R186" i="18" s="1"/>
  <c r="U186" i="18" s="1"/>
  <c r="AF86" i="18"/>
  <c r="AA87" i="18" s="1"/>
  <c r="AG86" i="18" l="1"/>
  <c r="S186" i="18"/>
  <c r="T186" i="18" s="1"/>
  <c r="V186" i="18" s="1"/>
  <c r="W186" i="18" s="1"/>
  <c r="R187" i="18" s="1"/>
  <c r="S187" i="18" s="1"/>
  <c r="AB87" i="18"/>
  <c r="AD87" i="18"/>
  <c r="U187" i="18" l="1"/>
  <c r="T187" i="18" s="1"/>
  <c r="V187" i="18" s="1"/>
  <c r="W187" i="18" s="1"/>
  <c r="R188" i="18" s="1"/>
  <c r="U188" i="18" s="1"/>
  <c r="AC87" i="18"/>
  <c r="S188" i="18" l="1"/>
  <c r="T188" i="18" s="1"/>
  <c r="V188" i="18" s="1"/>
  <c r="W188" i="18" s="1"/>
  <c r="R189" i="18" s="1"/>
  <c r="S189" i="18" s="1"/>
  <c r="AE87" i="18"/>
  <c r="U189" i="18" l="1"/>
  <c r="T189" i="18" s="1"/>
  <c r="V189" i="18" s="1"/>
  <c r="W189" i="18" s="1"/>
  <c r="R190" i="18" s="1"/>
  <c r="S190" i="18" s="1"/>
  <c r="AF87" i="18"/>
  <c r="AA88" i="18" s="1"/>
  <c r="AG87" i="18" l="1"/>
  <c r="U190" i="18"/>
  <c r="T190" i="18" s="1"/>
  <c r="V190" i="18" s="1"/>
  <c r="W190" i="18" s="1"/>
  <c r="R191" i="18" s="1"/>
  <c r="S191" i="18" s="1"/>
  <c r="AB88" i="18"/>
  <c r="AC88" i="18" s="1"/>
  <c r="AD88" i="18"/>
  <c r="U191" i="18" l="1"/>
  <c r="T191" i="18" s="1"/>
  <c r="V191" i="18" s="1"/>
  <c r="W191" i="18" s="1"/>
  <c r="R192" i="18" s="1"/>
  <c r="S192" i="18" s="1"/>
  <c r="AE88" i="18"/>
  <c r="U192" i="18" l="1"/>
  <c r="T192" i="18" s="1"/>
  <c r="V192" i="18" s="1"/>
  <c r="W192" i="18" s="1"/>
  <c r="R193" i="18" s="1"/>
  <c r="U193" i="18" s="1"/>
  <c r="S193" i="18"/>
  <c r="T193" i="18" s="1"/>
  <c r="V193" i="18" s="1"/>
  <c r="W193" i="18" s="1"/>
  <c r="R194" i="18" s="1"/>
  <c r="U194" i="18" s="1"/>
  <c r="AF88" i="18"/>
  <c r="AA89" i="18" s="1"/>
  <c r="AG88" i="18" l="1"/>
  <c r="S194" i="18"/>
  <c r="T194" i="18" s="1"/>
  <c r="V194" i="18" s="1"/>
  <c r="W194" i="18" s="1"/>
  <c r="R195" i="18" s="1"/>
  <c r="S195" i="18" s="1"/>
  <c r="AB89" i="18"/>
  <c r="AD89" i="18"/>
  <c r="U195" i="18" l="1"/>
  <c r="T195" i="18" s="1"/>
  <c r="V195" i="18" s="1"/>
  <c r="W195" i="18" s="1"/>
  <c r="R196" i="18" s="1"/>
  <c r="U196" i="18" s="1"/>
  <c r="AC89" i="18"/>
  <c r="S196" i="18" l="1"/>
  <c r="T196" i="18" s="1"/>
  <c r="V196" i="18" s="1"/>
  <c r="W196" i="18" s="1"/>
  <c r="R197" i="18" s="1"/>
  <c r="U197" i="18" s="1"/>
  <c r="AE89" i="18"/>
  <c r="S197" i="18" l="1"/>
  <c r="T197" i="18" s="1"/>
  <c r="V197" i="18" s="1"/>
  <c r="W197" i="18" s="1"/>
  <c r="R198" i="18" s="1"/>
  <c r="U198" i="18" s="1"/>
  <c r="AF89" i="18"/>
  <c r="AA90" i="18" s="1"/>
  <c r="AG89" i="18" l="1"/>
  <c r="S198" i="18"/>
  <c r="T198" i="18" s="1"/>
  <c r="V198" i="18" s="1"/>
  <c r="W198" i="18" s="1"/>
  <c r="R199" i="18" s="1"/>
  <c r="S199" i="18" s="1"/>
  <c r="AB90" i="18"/>
  <c r="AC90" i="18" s="1"/>
  <c r="AD90" i="18"/>
  <c r="U199" i="18" l="1"/>
  <c r="T199" i="18" s="1"/>
  <c r="V199" i="18" s="1"/>
  <c r="W199" i="18" s="1"/>
  <c r="R200" i="18" s="1"/>
  <c r="AE90" i="18"/>
  <c r="U200" i="18" l="1"/>
  <c r="S200" i="18"/>
  <c r="AF90" i="18"/>
  <c r="AA91" i="18" s="1"/>
  <c r="AG90" i="18" l="1"/>
  <c r="T200" i="18"/>
  <c r="V200" i="18" s="1"/>
  <c r="W200" i="18" s="1"/>
  <c r="R201" i="18" s="1"/>
  <c r="U201" i="18" s="1"/>
  <c r="AB91" i="18"/>
  <c r="AC91" i="18" s="1"/>
  <c r="AD91" i="18"/>
  <c r="S201" i="18" l="1"/>
  <c r="T201" i="18" s="1"/>
  <c r="V201" i="18" s="1"/>
  <c r="W201" i="18" s="1"/>
  <c r="R202" i="18" s="1"/>
  <c r="U202" i="18" s="1"/>
  <c r="AE91" i="18"/>
  <c r="S202" i="18" l="1"/>
  <c r="T202" i="18" s="1"/>
  <c r="V202" i="18" s="1"/>
  <c r="W202" i="18" s="1"/>
  <c r="R203" i="18" s="1"/>
  <c r="S203" i="18" s="1"/>
  <c r="U203" i="18"/>
  <c r="T203" i="18" s="1"/>
  <c r="V203" i="18" s="1"/>
  <c r="W203" i="18" s="1"/>
  <c r="R204" i="18" s="1"/>
  <c r="U204" i="18" s="1"/>
  <c r="AF91" i="18"/>
  <c r="AA92" i="18" s="1"/>
  <c r="AG91" i="18" l="1"/>
  <c r="S204" i="18"/>
  <c r="T204" i="18" s="1"/>
  <c r="V204" i="18" s="1"/>
  <c r="W204" i="18" s="1"/>
  <c r="R205" i="18" s="1"/>
  <c r="U205" i="18" s="1"/>
  <c r="AB92" i="18"/>
  <c r="AC92" i="18" s="1"/>
  <c r="AD92" i="18"/>
  <c r="S205" i="18" l="1"/>
  <c r="T205" i="18" s="1"/>
  <c r="V205" i="18" s="1"/>
  <c r="W205" i="18" s="1"/>
  <c r="R206" i="18" s="1"/>
  <c r="U206" i="18" s="1"/>
  <c r="AE92" i="18"/>
  <c r="S206" i="18" l="1"/>
  <c r="T206" i="18" s="1"/>
  <c r="V206" i="18" s="1"/>
  <c r="W206" i="18" s="1"/>
  <c r="R207" i="18" s="1"/>
  <c r="U207" i="18" s="1"/>
  <c r="AF92" i="18"/>
  <c r="AA93" i="18" s="1"/>
  <c r="AG92" i="18" l="1"/>
  <c r="AB93" i="18" s="1"/>
  <c r="S207" i="18"/>
  <c r="T207" i="18" s="1"/>
  <c r="V207" i="18" s="1"/>
  <c r="W207" i="18" s="1"/>
  <c r="R208" i="18" s="1"/>
  <c r="U208" i="18" s="1"/>
  <c r="AD93" i="18"/>
  <c r="S208" i="18" l="1"/>
  <c r="T208" i="18" s="1"/>
  <c r="V208" i="18" s="1"/>
  <c r="W208" i="18" s="1"/>
  <c r="R209" i="18" s="1"/>
  <c r="S209" i="18" s="1"/>
  <c r="AC93" i="18"/>
  <c r="U209" i="18" l="1"/>
  <c r="T209" i="18" s="1"/>
  <c r="V209" i="18" s="1"/>
  <c r="W209" i="18" s="1"/>
  <c r="R210" i="18" s="1"/>
  <c r="S210" i="18" s="1"/>
  <c r="AE93" i="18"/>
  <c r="U210" i="18" l="1"/>
  <c r="T210" i="18" s="1"/>
  <c r="V210" i="18" s="1"/>
  <c r="W210" i="18" s="1"/>
  <c r="R211" i="18" s="1"/>
  <c r="AF93" i="18"/>
  <c r="AA94" i="18" s="1"/>
  <c r="AG93" i="18" l="1"/>
  <c r="AB94" i="18" s="1"/>
  <c r="AC94" i="18" s="1"/>
  <c r="S211" i="18"/>
  <c r="U211" i="18"/>
  <c r="AD94" i="18"/>
  <c r="T211" i="18" l="1"/>
  <c r="V211" i="18" s="1"/>
  <c r="W211" i="18" s="1"/>
  <c r="R212" i="18" s="1"/>
  <c r="AE94" i="18"/>
  <c r="S212" i="18" l="1"/>
  <c r="U212" i="18"/>
  <c r="AF94" i="18"/>
  <c r="AA95" i="18" s="1"/>
  <c r="AG94" i="18" l="1"/>
  <c r="T212" i="18"/>
  <c r="V212" i="18" s="1"/>
  <c r="W212" i="18" s="1"/>
  <c r="R213" i="18" s="1"/>
  <c r="AB95" i="18"/>
  <c r="AC95" i="18" s="1"/>
  <c r="AD95" i="18"/>
  <c r="S213" i="18" l="1"/>
  <c r="U213" i="18"/>
  <c r="AE95" i="18"/>
  <c r="T213" i="18" l="1"/>
  <c r="V213" i="18" s="1"/>
  <c r="W213" i="18" s="1"/>
  <c r="R214" i="18" s="1"/>
  <c r="AF95" i="18"/>
  <c r="AA96" i="18" s="1"/>
  <c r="AG95" i="18" l="1"/>
  <c r="U214" i="18"/>
  <c r="S214" i="18"/>
  <c r="AB96" i="18"/>
  <c r="AC96" i="18" s="1"/>
  <c r="AD96" i="18"/>
  <c r="T214" i="18" l="1"/>
  <c r="V214" i="18" s="1"/>
  <c r="W214" i="18" s="1"/>
  <c r="R215" i="18" s="1"/>
  <c r="S215" i="18" s="1"/>
  <c r="AE96" i="18"/>
  <c r="U215" i="18" l="1"/>
  <c r="T215" i="18" s="1"/>
  <c r="V215" i="18" s="1"/>
  <c r="W215" i="18" s="1"/>
  <c r="R216" i="18" s="1"/>
  <c r="AF96" i="18"/>
  <c r="AA97" i="18" s="1"/>
  <c r="AG96" i="18" l="1"/>
  <c r="U216" i="18"/>
  <c r="S216" i="18"/>
  <c r="T216" i="18" s="1"/>
  <c r="V216" i="18" s="1"/>
  <c r="W216" i="18" s="1"/>
  <c r="R217" i="18" s="1"/>
  <c r="AB97" i="18"/>
  <c r="AC97" i="18" s="1"/>
  <c r="AD97" i="18"/>
  <c r="U217" i="18" l="1"/>
  <c r="S217" i="18"/>
  <c r="AE97" i="18"/>
  <c r="T217" i="18" l="1"/>
  <c r="V217" i="18" s="1"/>
  <c r="W217" i="18" s="1"/>
  <c r="R218" i="18" s="1"/>
  <c r="U218" i="18" s="1"/>
  <c r="AF97" i="18"/>
  <c r="AA98" i="18" s="1"/>
  <c r="AG97" i="18" l="1"/>
  <c r="S218" i="18"/>
  <c r="T218" i="18" s="1"/>
  <c r="V218" i="18" s="1"/>
  <c r="W218" i="18" s="1"/>
  <c r="R219" i="18" s="1"/>
  <c r="U219" i="18" s="1"/>
  <c r="AB98" i="18"/>
  <c r="AC98" i="18" s="1"/>
  <c r="AD98" i="18"/>
  <c r="S219" i="18" l="1"/>
  <c r="T219" i="18" s="1"/>
  <c r="V219" i="18" s="1"/>
  <c r="W219" i="18" s="1"/>
  <c r="R220" i="18" s="1"/>
  <c r="S220" i="18" s="1"/>
  <c r="AE98" i="18"/>
  <c r="U220" i="18" l="1"/>
  <c r="T220" i="18" s="1"/>
  <c r="V220" i="18" s="1"/>
  <c r="W220" i="18" s="1"/>
  <c r="R221" i="18" s="1"/>
  <c r="S221" i="18" s="1"/>
  <c r="AF98" i="18"/>
  <c r="AA99" i="18" s="1"/>
  <c r="AG98" i="18" l="1"/>
  <c r="AB99" i="18" s="1"/>
  <c r="AC99" i="18" s="1"/>
  <c r="U221" i="18"/>
  <c r="T221" i="18"/>
  <c r="V221" i="18" s="1"/>
  <c r="W221" i="18" s="1"/>
  <c r="R222" i="18" s="1"/>
  <c r="U222" i="18" s="1"/>
  <c r="AD99" i="18"/>
  <c r="S222" i="18" l="1"/>
  <c r="T222" i="18" s="1"/>
  <c r="V222" i="18" s="1"/>
  <c r="W222" i="18" s="1"/>
  <c r="R223" i="18" s="1"/>
  <c r="U223" i="18" s="1"/>
  <c r="AE99" i="18"/>
  <c r="S223" i="18" l="1"/>
  <c r="T223" i="18" s="1"/>
  <c r="V223" i="18" s="1"/>
  <c r="W223" i="18" s="1"/>
  <c r="R224" i="18" s="1"/>
  <c r="S224" i="18" s="1"/>
  <c r="AF99" i="18"/>
  <c r="AA100" i="18" s="1"/>
  <c r="AG99" i="18" l="1"/>
  <c r="AB100" i="18"/>
  <c r="AC100" i="18" s="1"/>
  <c r="U224" i="18"/>
  <c r="T224" i="18" s="1"/>
  <c r="V224" i="18" s="1"/>
  <c r="W224" i="18" s="1"/>
  <c r="R225" i="18" s="1"/>
  <c r="U225" i="18" s="1"/>
  <c r="AD100" i="18"/>
  <c r="S225" i="18" l="1"/>
  <c r="T225" i="18" s="1"/>
  <c r="V225" i="18" s="1"/>
  <c r="W225" i="18" s="1"/>
  <c r="R226" i="18" s="1"/>
  <c r="S226" i="18" s="1"/>
  <c r="AE100" i="18"/>
  <c r="U226" i="18" l="1"/>
  <c r="T226" i="18" s="1"/>
  <c r="V226" i="18" s="1"/>
  <c r="W226" i="18" s="1"/>
  <c r="R227" i="18" s="1"/>
  <c r="S227" i="18" s="1"/>
  <c r="AF100" i="18"/>
  <c r="AA101" i="18" s="1"/>
  <c r="AG100" i="18" l="1"/>
  <c r="U227" i="18"/>
  <c r="T227" i="18"/>
  <c r="V227" i="18" s="1"/>
  <c r="W227" i="18" s="1"/>
  <c r="R228" i="18" s="1"/>
  <c r="S228" i="18" s="1"/>
  <c r="AD101" i="18"/>
  <c r="AB101" i="18"/>
  <c r="U228" i="18" l="1"/>
  <c r="T228" i="18" s="1"/>
  <c r="V228" i="18" s="1"/>
  <c r="W228" i="18" s="1"/>
  <c r="R229" i="18" s="1"/>
  <c r="U229" i="18" s="1"/>
  <c r="AC101" i="18"/>
  <c r="S229" i="18" l="1"/>
  <c r="T229" i="18" s="1"/>
  <c r="V229" i="18" s="1"/>
  <c r="W229" i="18" s="1"/>
  <c r="R230" i="18" s="1"/>
  <c r="U230" i="18" s="1"/>
  <c r="AE101" i="18"/>
  <c r="S230" i="18" l="1"/>
  <c r="T230" i="18" s="1"/>
  <c r="V230" i="18" s="1"/>
  <c r="W230" i="18" s="1"/>
  <c r="R231" i="18" s="1"/>
  <c r="U231" i="18" s="1"/>
  <c r="AF101" i="18"/>
  <c r="AA102" i="18" s="1"/>
  <c r="AG101" i="18" l="1"/>
  <c r="S231" i="18"/>
  <c r="T231" i="18" s="1"/>
  <c r="V231" i="18" s="1"/>
  <c r="W231" i="18" s="1"/>
  <c r="R232" i="18" s="1"/>
  <c r="U232" i="18" s="1"/>
  <c r="AB102" i="18"/>
  <c r="AD102" i="18"/>
  <c r="AC102" i="18" l="1"/>
  <c r="S232" i="18"/>
  <c r="T232" i="18" s="1"/>
  <c r="V232" i="18" s="1"/>
  <c r="W232" i="18" s="1"/>
  <c r="R233" i="18" s="1"/>
  <c r="U233" i="18" s="1"/>
  <c r="AE102" i="18"/>
  <c r="S233" i="18" l="1"/>
  <c r="T233" i="18" s="1"/>
  <c r="V233" i="18" s="1"/>
  <c r="W233" i="18" s="1"/>
  <c r="R234" i="18" s="1"/>
  <c r="U234" i="18" s="1"/>
  <c r="AF102" i="18"/>
  <c r="AA103" i="18" s="1"/>
  <c r="AG102" i="18" l="1"/>
  <c r="S234" i="18"/>
  <c r="T234" i="18" s="1"/>
  <c r="V234" i="18" s="1"/>
  <c r="W234" i="18" s="1"/>
  <c r="R235" i="18" s="1"/>
  <c r="U235" i="18" s="1"/>
  <c r="AB103" i="18"/>
  <c r="AD103" i="18"/>
  <c r="S235" i="18" l="1"/>
  <c r="T235" i="18" s="1"/>
  <c r="V235" i="18" s="1"/>
  <c r="W235" i="18" s="1"/>
  <c r="R236" i="18" s="1"/>
  <c r="U236" i="18" s="1"/>
  <c r="AC103" i="18"/>
  <c r="S236" i="18" l="1"/>
  <c r="T236" i="18" s="1"/>
  <c r="V236" i="18" s="1"/>
  <c r="W236" i="18" s="1"/>
  <c r="R237" i="18" s="1"/>
  <c r="U237" i="18" s="1"/>
  <c r="AE103" i="18"/>
  <c r="S237" i="18" l="1"/>
  <c r="T237" i="18" s="1"/>
  <c r="V237" i="18" s="1"/>
  <c r="W237" i="18" s="1"/>
  <c r="R238" i="18" s="1"/>
  <c r="U238" i="18" s="1"/>
  <c r="AF103" i="18"/>
  <c r="AA104" i="18" s="1"/>
  <c r="AG103" i="18" l="1"/>
  <c r="S238" i="18"/>
  <c r="T238" i="18" s="1"/>
  <c r="V238" i="18" s="1"/>
  <c r="W238" i="18" s="1"/>
  <c r="R239" i="18" s="1"/>
  <c r="U239" i="18" s="1"/>
  <c r="AB104" i="18"/>
  <c r="AD104" i="18"/>
  <c r="S239" i="18" l="1"/>
  <c r="T239" i="18" s="1"/>
  <c r="V239" i="18" s="1"/>
  <c r="W239" i="18" s="1"/>
  <c r="R240" i="18" s="1"/>
  <c r="U240" i="18" s="1"/>
  <c r="AC104" i="18"/>
  <c r="S240" i="18" l="1"/>
  <c r="T240" i="18" s="1"/>
  <c r="V240" i="18" s="1"/>
  <c r="W240" i="18" s="1"/>
  <c r="R241" i="18" s="1"/>
  <c r="U241" i="18" s="1"/>
  <c r="AE104" i="18"/>
  <c r="S241" i="18" l="1"/>
  <c r="T241" i="18" s="1"/>
  <c r="V241" i="18" s="1"/>
  <c r="W241" i="18" s="1"/>
  <c r="R242" i="18" s="1"/>
  <c r="U242" i="18" s="1"/>
  <c r="AF104" i="18"/>
  <c r="AA105" i="18" s="1"/>
  <c r="AG104" i="18" l="1"/>
  <c r="S242" i="18"/>
  <c r="T242" i="18" s="1"/>
  <c r="V242" i="18" s="1"/>
  <c r="W242" i="18" s="1"/>
  <c r="R243" i="18" s="1"/>
  <c r="U243" i="18" s="1"/>
  <c r="AD105" i="18"/>
  <c r="AB105" i="18"/>
  <c r="S243" i="18" l="1"/>
  <c r="T243" i="18" s="1"/>
  <c r="V243" i="18" s="1"/>
  <c r="W243" i="18" s="1"/>
  <c r="R244" i="18" s="1"/>
  <c r="U244" i="18" s="1"/>
  <c r="AC105" i="18"/>
  <c r="S244" i="18" l="1"/>
  <c r="T244" i="18" s="1"/>
  <c r="V244" i="18" s="1"/>
  <c r="W244" i="18" s="1"/>
  <c r="R245" i="18" s="1"/>
  <c r="S245" i="18" s="1"/>
  <c r="AE105" i="18"/>
  <c r="U245" i="18" l="1"/>
  <c r="T245" i="18" s="1"/>
  <c r="V245" i="18" s="1"/>
  <c r="W245" i="18" s="1"/>
  <c r="R246" i="18" s="1"/>
  <c r="U246" i="18" s="1"/>
  <c r="AF105" i="18"/>
  <c r="AA106" i="18" s="1"/>
  <c r="AG105" i="18" l="1"/>
  <c r="S246" i="18"/>
  <c r="T246" i="18" s="1"/>
  <c r="V246" i="18" s="1"/>
  <c r="W246" i="18" s="1"/>
  <c r="R247" i="18" s="1"/>
  <c r="S247" i="18" s="1"/>
  <c r="AB106" i="18"/>
  <c r="AC106" i="18" s="1"/>
  <c r="AD106" i="18"/>
  <c r="U247" i="18" l="1"/>
  <c r="T247" i="18" s="1"/>
  <c r="V247" i="18" s="1"/>
  <c r="W247" i="18" s="1"/>
  <c r="R248" i="18" s="1"/>
  <c r="U248" i="18" s="1"/>
  <c r="AE106" i="18"/>
  <c r="S248" i="18" l="1"/>
  <c r="T248" i="18" s="1"/>
  <c r="V248" i="18" s="1"/>
  <c r="W248" i="18" s="1"/>
  <c r="R249" i="18" s="1"/>
  <c r="S249" i="18" s="1"/>
  <c r="AF106" i="18"/>
  <c r="AA107" i="18" s="1"/>
  <c r="AG106" i="18" l="1"/>
  <c r="U249" i="18"/>
  <c r="T249" i="18" s="1"/>
  <c r="V249" i="18" s="1"/>
  <c r="W249" i="18" s="1"/>
  <c r="R250" i="18" s="1"/>
  <c r="AB107" i="18"/>
  <c r="AD107" i="18"/>
  <c r="U250" i="18" l="1"/>
  <c r="S250" i="18"/>
  <c r="AC107" i="18"/>
  <c r="T250" i="18" l="1"/>
  <c r="V250" i="18" s="1"/>
  <c r="W250" i="18" s="1"/>
  <c r="R251" i="18" s="1"/>
  <c r="S251" i="18" s="1"/>
  <c r="AE107" i="18"/>
  <c r="U251" i="18" l="1"/>
  <c r="T251" i="18" s="1"/>
  <c r="V251" i="18" s="1"/>
  <c r="W251" i="18" s="1"/>
  <c r="R252" i="18" s="1"/>
  <c r="U252" i="18" s="1"/>
  <c r="AF107" i="18"/>
  <c r="AA108" i="18" s="1"/>
  <c r="AG107" i="18" l="1"/>
  <c r="S252" i="18"/>
  <c r="T252" i="18" s="1"/>
  <c r="V252" i="18" s="1"/>
  <c r="W252" i="18" s="1"/>
  <c r="R253" i="18" s="1"/>
  <c r="U253" i="18" s="1"/>
  <c r="AD108" i="18"/>
  <c r="AB108" i="18"/>
  <c r="S253" i="18" l="1"/>
  <c r="T253" i="18" s="1"/>
  <c r="V253" i="18" s="1"/>
  <c r="W253" i="18" s="1"/>
  <c r="R254" i="18" s="1"/>
  <c r="U254" i="18" s="1"/>
  <c r="AC108" i="18"/>
  <c r="S254" i="18" l="1"/>
  <c r="T254" i="18" s="1"/>
  <c r="V254" i="18" s="1"/>
  <c r="W254" i="18" s="1"/>
  <c r="R255" i="18" s="1"/>
  <c r="U255" i="18" s="1"/>
  <c r="AE108" i="18"/>
  <c r="S255" i="18" l="1"/>
  <c r="T255" i="18" s="1"/>
  <c r="V255" i="18" s="1"/>
  <c r="W255" i="18" s="1"/>
  <c r="R256" i="18" s="1"/>
  <c r="U256" i="18" s="1"/>
  <c r="AF108" i="18"/>
  <c r="AA109" i="18" s="1"/>
  <c r="AG108" i="18" l="1"/>
  <c r="S256" i="18"/>
  <c r="T256" i="18" s="1"/>
  <c r="V256" i="18" s="1"/>
  <c r="W256" i="18" s="1"/>
  <c r="R257" i="18" s="1"/>
  <c r="U257" i="18" s="1"/>
  <c r="AB109" i="18"/>
  <c r="AD109" i="18"/>
  <c r="S257" i="18" l="1"/>
  <c r="T257" i="18" s="1"/>
  <c r="V257" i="18" s="1"/>
  <c r="W257" i="18" s="1"/>
  <c r="R258" i="18" s="1"/>
  <c r="U258" i="18" s="1"/>
  <c r="AC109" i="18"/>
  <c r="S258" i="18" l="1"/>
  <c r="T258" i="18" s="1"/>
  <c r="V258" i="18" s="1"/>
  <c r="W258" i="18" s="1"/>
  <c r="R259" i="18" s="1"/>
  <c r="S259" i="18" s="1"/>
  <c r="AE109" i="18"/>
  <c r="U259" i="18" l="1"/>
  <c r="T259" i="18" s="1"/>
  <c r="V259" i="18" s="1"/>
  <c r="W259" i="18" s="1"/>
  <c r="R260" i="18" s="1"/>
  <c r="S260" i="18" s="1"/>
  <c r="AF109" i="18"/>
  <c r="AA110" i="18" s="1"/>
  <c r="AG109" i="18" l="1"/>
  <c r="U260" i="18"/>
  <c r="T260" i="18"/>
  <c r="V260" i="18" s="1"/>
  <c r="W260" i="18" s="1"/>
  <c r="R261" i="18" s="1"/>
  <c r="U261" i="18" s="1"/>
  <c r="AD110" i="18"/>
  <c r="AB110" i="18"/>
  <c r="S261" i="18" l="1"/>
  <c r="T261" i="18" s="1"/>
  <c r="V261" i="18" s="1"/>
  <c r="W261" i="18" s="1"/>
  <c r="R262" i="18" s="1"/>
  <c r="U262" i="18" s="1"/>
  <c r="AC110" i="18"/>
  <c r="S262" i="18" l="1"/>
  <c r="T262" i="18" s="1"/>
  <c r="V262" i="18" s="1"/>
  <c r="W262" i="18" s="1"/>
  <c r="R263" i="18" s="1"/>
  <c r="U263" i="18" s="1"/>
  <c r="AE110" i="18"/>
  <c r="S263" i="18" l="1"/>
  <c r="T263" i="18" s="1"/>
  <c r="V263" i="18" s="1"/>
  <c r="W263" i="18" s="1"/>
  <c r="R264" i="18" s="1"/>
  <c r="U264" i="18" s="1"/>
  <c r="AF110" i="18"/>
  <c r="AA111" i="18" s="1"/>
  <c r="AG110" i="18" l="1"/>
  <c r="S264" i="18"/>
  <c r="T264" i="18" s="1"/>
  <c r="V264" i="18" s="1"/>
  <c r="W264" i="18" s="1"/>
  <c r="R265" i="18" s="1"/>
  <c r="U265" i="18" s="1"/>
  <c r="AD111" i="18"/>
  <c r="AB111" i="18"/>
  <c r="AC111" i="18" s="1"/>
  <c r="S265" i="18" l="1"/>
  <c r="T265" i="18" s="1"/>
  <c r="V265" i="18" s="1"/>
  <c r="W265" i="18" s="1"/>
  <c r="R266" i="18" s="1"/>
  <c r="U266" i="18" s="1"/>
  <c r="AE111" i="18"/>
  <c r="S266" i="18" l="1"/>
  <c r="T266" i="18" s="1"/>
  <c r="V266" i="18" s="1"/>
  <c r="W266" i="18" s="1"/>
  <c r="R267" i="18" s="1"/>
  <c r="U267" i="18" s="1"/>
  <c r="AF111" i="18"/>
  <c r="AA112" i="18" s="1"/>
  <c r="AG111" i="18" l="1"/>
  <c r="S267" i="18"/>
  <c r="T267" i="18" s="1"/>
  <c r="V267" i="18" s="1"/>
  <c r="W267" i="18" s="1"/>
  <c r="R268" i="18" s="1"/>
  <c r="U268" i="18" s="1"/>
  <c r="AB112" i="18"/>
  <c r="AD112" i="18"/>
  <c r="S268" i="18" l="1"/>
  <c r="T268" i="18" s="1"/>
  <c r="V268" i="18" s="1"/>
  <c r="W268" i="18" s="1"/>
  <c r="R269" i="18" s="1"/>
  <c r="U269" i="18" s="1"/>
  <c r="AC112" i="18"/>
  <c r="S269" i="18" l="1"/>
  <c r="T269" i="18" s="1"/>
  <c r="V269" i="18" s="1"/>
  <c r="W269" i="18" s="1"/>
  <c r="R270" i="18" s="1"/>
  <c r="U270" i="18" s="1"/>
  <c r="AE112" i="18"/>
  <c r="S270" i="18" l="1"/>
  <c r="T270" i="18" s="1"/>
  <c r="V270" i="18" s="1"/>
  <c r="W270" i="18" s="1"/>
  <c r="R271" i="18" s="1"/>
  <c r="U271" i="18" s="1"/>
  <c r="AF112" i="18"/>
  <c r="AA113" i="18" s="1"/>
  <c r="AG112" i="18" l="1"/>
  <c r="S271" i="18"/>
  <c r="T271" i="18" s="1"/>
  <c r="V271" i="18" s="1"/>
  <c r="W271" i="18" s="1"/>
  <c r="R272" i="18" s="1"/>
  <c r="U272" i="18" s="1"/>
  <c r="AB113" i="18"/>
  <c r="AD113" i="18"/>
  <c r="S272" i="18" l="1"/>
  <c r="T272" i="18" s="1"/>
  <c r="V272" i="18" s="1"/>
  <c r="W272" i="18" s="1"/>
  <c r="R273" i="18" s="1"/>
  <c r="U273" i="18" s="1"/>
  <c r="AC113" i="18"/>
  <c r="S273" i="18" l="1"/>
  <c r="T273" i="18" s="1"/>
  <c r="V273" i="18" s="1"/>
  <c r="W273" i="18" s="1"/>
  <c r="R274" i="18" s="1"/>
  <c r="U274" i="18" s="1"/>
  <c r="AE113" i="18"/>
  <c r="S274" i="18" l="1"/>
  <c r="T274" i="18" s="1"/>
  <c r="V274" i="18" s="1"/>
  <c r="W274" i="18" s="1"/>
  <c r="R275" i="18" s="1"/>
  <c r="U275" i="18" s="1"/>
  <c r="AF113" i="18"/>
  <c r="AA114" i="18" s="1"/>
  <c r="AG113" i="18" l="1"/>
  <c r="S275" i="18"/>
  <c r="T275" i="18" s="1"/>
  <c r="V275" i="18" s="1"/>
  <c r="W275" i="18" s="1"/>
  <c r="R276" i="18" s="1"/>
  <c r="U276" i="18" s="1"/>
  <c r="AB114" i="18"/>
  <c r="AC114" i="18" s="1"/>
  <c r="AD114" i="18"/>
  <c r="S276" i="18" l="1"/>
  <c r="T276" i="18" s="1"/>
  <c r="V276" i="18" s="1"/>
  <c r="W276" i="18" s="1"/>
  <c r="R277" i="18" s="1"/>
  <c r="U277" i="18" s="1"/>
  <c r="AE114" i="18"/>
  <c r="S277" i="18" l="1"/>
  <c r="T277" i="18" s="1"/>
  <c r="V277" i="18" s="1"/>
  <c r="W277" i="18" s="1"/>
  <c r="R278" i="18" s="1"/>
  <c r="U278" i="18" s="1"/>
  <c r="AF114" i="18"/>
  <c r="AA115" i="18" s="1"/>
  <c r="AG114" i="18" l="1"/>
  <c r="S278" i="18"/>
  <c r="T278" i="18" s="1"/>
  <c r="V278" i="18" s="1"/>
  <c r="W278" i="18" s="1"/>
  <c r="R279" i="18" s="1"/>
  <c r="U279" i="18" s="1"/>
  <c r="AD115" i="18"/>
  <c r="AB115" i="18"/>
  <c r="S279" i="18" l="1"/>
  <c r="T279" i="18" s="1"/>
  <c r="V279" i="18" s="1"/>
  <c r="W279" i="18" s="1"/>
  <c r="R280" i="18" s="1"/>
  <c r="S280" i="18" s="1"/>
  <c r="AC115" i="18"/>
  <c r="U280" i="18" l="1"/>
  <c r="T280" i="18" s="1"/>
  <c r="V280" i="18" s="1"/>
  <c r="W280" i="18" s="1"/>
  <c r="R281" i="18" s="1"/>
  <c r="S281" i="18" s="1"/>
  <c r="AE115" i="18"/>
  <c r="U281" i="18" l="1"/>
  <c r="T281" i="18" s="1"/>
  <c r="V281" i="18" s="1"/>
  <c r="W281" i="18" s="1"/>
  <c r="R282" i="18" s="1"/>
  <c r="AF115" i="18"/>
  <c r="AA116" i="18" s="1"/>
  <c r="AG115" i="18" l="1"/>
  <c r="U282" i="18"/>
  <c r="S282" i="18"/>
  <c r="AB116" i="18"/>
  <c r="AC116" i="18" s="1"/>
  <c r="AD116" i="18"/>
  <c r="T282" i="18" l="1"/>
  <c r="V282" i="18" s="1"/>
  <c r="W282" i="18" s="1"/>
  <c r="R283" i="18" s="1"/>
  <c r="S283" i="18" s="1"/>
  <c r="AE116" i="18"/>
  <c r="U283" i="18" l="1"/>
  <c r="T283" i="18" s="1"/>
  <c r="V283" i="18" s="1"/>
  <c r="W283" i="18" s="1"/>
  <c r="R284" i="18" s="1"/>
  <c r="AF116" i="18"/>
  <c r="AA117" i="18" s="1"/>
  <c r="AG116" i="18" l="1"/>
  <c r="U284" i="18"/>
  <c r="S284" i="18"/>
  <c r="T284" i="18" s="1"/>
  <c r="V284" i="18" s="1"/>
  <c r="W284" i="18" s="1"/>
  <c r="R285" i="18" s="1"/>
  <c r="S285" i="18" s="1"/>
  <c r="AB117" i="18"/>
  <c r="AC117" i="18" s="1"/>
  <c r="AD117" i="18"/>
  <c r="U285" i="18" l="1"/>
  <c r="T285" i="18" s="1"/>
  <c r="V285" i="18" s="1"/>
  <c r="W285" i="18" s="1"/>
  <c r="R286" i="18" s="1"/>
  <c r="AE117" i="18"/>
  <c r="U286" i="18" l="1"/>
  <c r="S286" i="18"/>
  <c r="AF117" i="18"/>
  <c r="AA118" i="18" s="1"/>
  <c r="AG117" i="18" l="1"/>
  <c r="T286" i="18"/>
  <c r="V286" i="18" s="1"/>
  <c r="W286" i="18" s="1"/>
  <c r="R287" i="18" s="1"/>
  <c r="S287" i="18" s="1"/>
  <c r="AB118" i="18"/>
  <c r="AC118" i="18" s="1"/>
  <c r="AD118" i="18"/>
  <c r="U287" i="18" l="1"/>
  <c r="T287" i="18" s="1"/>
  <c r="V287" i="18" s="1"/>
  <c r="W287" i="18" s="1"/>
  <c r="R288" i="18" s="1"/>
  <c r="S288" i="18" s="1"/>
  <c r="AE118" i="18"/>
  <c r="U288" i="18" l="1"/>
  <c r="T288" i="18" s="1"/>
  <c r="V288" i="18" s="1"/>
  <c r="W288" i="18" s="1"/>
  <c r="R289" i="18" s="1"/>
  <c r="U289" i="18" s="1"/>
  <c r="AF118" i="18"/>
  <c r="AA119" i="18" s="1"/>
  <c r="AG118" i="18" l="1"/>
  <c r="S289" i="18"/>
  <c r="T289" i="18" s="1"/>
  <c r="V289" i="18" s="1"/>
  <c r="W289" i="18" s="1"/>
  <c r="R290" i="18" s="1"/>
  <c r="S290" i="18" s="1"/>
  <c r="AB119" i="18"/>
  <c r="AD119" i="18"/>
  <c r="U290" i="18" l="1"/>
  <c r="T290" i="18" s="1"/>
  <c r="V290" i="18" s="1"/>
  <c r="W290" i="18" s="1"/>
  <c r="R291" i="18" s="1"/>
  <c r="U291" i="18"/>
  <c r="S291" i="18"/>
  <c r="T291" i="18" s="1"/>
  <c r="V291" i="18" s="1"/>
  <c r="W291" i="18" s="1"/>
  <c r="R292" i="18" s="1"/>
  <c r="S292" i="18" s="1"/>
  <c r="AC119" i="18"/>
  <c r="U292" i="18" l="1"/>
  <c r="T292" i="18" s="1"/>
  <c r="V292" i="18" s="1"/>
  <c r="W292" i="18" s="1"/>
  <c r="R293" i="18" s="1"/>
  <c r="AE119" i="18"/>
  <c r="S293" i="18" l="1"/>
  <c r="U293" i="18"/>
  <c r="AF119" i="18"/>
  <c r="AA120" i="18" s="1"/>
  <c r="AG119" i="18" l="1"/>
  <c r="T293" i="18"/>
  <c r="V293" i="18" s="1"/>
  <c r="W293" i="18" s="1"/>
  <c r="R294" i="18" s="1"/>
  <c r="S294" i="18" s="1"/>
  <c r="AB120" i="18"/>
  <c r="AC120" i="18" s="1"/>
  <c r="AD120" i="18"/>
  <c r="U294" i="18" l="1"/>
  <c r="T294" i="18" s="1"/>
  <c r="V294" i="18" s="1"/>
  <c r="W294" i="18" s="1"/>
  <c r="R295" i="18" s="1"/>
  <c r="S295" i="18" s="1"/>
  <c r="AE120" i="18"/>
  <c r="U295" i="18" l="1"/>
  <c r="T295" i="18" s="1"/>
  <c r="V295" i="18" s="1"/>
  <c r="W295" i="18" s="1"/>
  <c r="R296" i="18" s="1"/>
  <c r="S296" i="18" s="1"/>
  <c r="AF120" i="18"/>
  <c r="AA121" i="18" s="1"/>
  <c r="AG120" i="18" l="1"/>
  <c r="U296" i="18"/>
  <c r="T296" i="18" s="1"/>
  <c r="V296" i="18" s="1"/>
  <c r="W296" i="18" s="1"/>
  <c r="R297" i="18" s="1"/>
  <c r="AB121" i="18"/>
  <c r="AD121" i="18"/>
  <c r="S297" i="18" l="1"/>
  <c r="U297" i="18"/>
  <c r="AC121" i="18"/>
  <c r="T297" i="18" l="1"/>
  <c r="V297" i="18" s="1"/>
  <c r="W297" i="18" s="1"/>
  <c r="R298" i="18" s="1"/>
  <c r="AE121" i="18"/>
  <c r="S298" i="18" l="1"/>
  <c r="U298" i="18"/>
  <c r="AF121" i="18"/>
  <c r="AA122" i="18" s="1"/>
  <c r="AG121" i="18" l="1"/>
  <c r="T298" i="18"/>
  <c r="V298" i="18" s="1"/>
  <c r="W298" i="18" s="1"/>
  <c r="R299" i="18" s="1"/>
  <c r="U299" i="18" s="1"/>
  <c r="AB122" i="18"/>
  <c r="AC122" i="18" s="1"/>
  <c r="AD122" i="18"/>
  <c r="S299" i="18" l="1"/>
  <c r="T299" i="18" s="1"/>
  <c r="V299" i="18" s="1"/>
  <c r="W299" i="18" s="1"/>
  <c r="R300" i="18" s="1"/>
  <c r="AE122" i="18"/>
  <c r="U300" i="18" l="1"/>
  <c r="S300" i="18"/>
  <c r="T300" i="18" s="1"/>
  <c r="V300" i="18" s="1"/>
  <c r="W300" i="18" s="1"/>
  <c r="R301" i="18" s="1"/>
  <c r="AF122" i="18"/>
  <c r="AA123" i="18" s="1"/>
  <c r="AG122" i="18" l="1"/>
  <c r="U301" i="18"/>
  <c r="S301" i="18"/>
  <c r="T301" i="18" s="1"/>
  <c r="V301" i="18" s="1"/>
  <c r="W301" i="18" s="1"/>
  <c r="R302" i="18" s="1"/>
  <c r="U302" i="18" s="1"/>
  <c r="AB123" i="18"/>
  <c r="AD123" i="18"/>
  <c r="S302" i="18" l="1"/>
  <c r="T302" i="18" s="1"/>
  <c r="V302" i="18" s="1"/>
  <c r="W302" i="18" s="1"/>
  <c r="R303" i="18" s="1"/>
  <c r="U303" i="18" s="1"/>
  <c r="AC123" i="18"/>
  <c r="S303" i="18" l="1"/>
  <c r="T303" i="18" s="1"/>
  <c r="V303" i="18" s="1"/>
  <c r="W303" i="18" s="1"/>
  <c r="R304" i="18" s="1"/>
  <c r="S304" i="18" s="1"/>
  <c r="AE123" i="18"/>
  <c r="T304" i="18" l="1"/>
  <c r="V304" i="18" s="1"/>
  <c r="W304" i="18" s="1"/>
  <c r="R305" i="18" s="1"/>
  <c r="S305" i="18" s="1"/>
  <c r="U304" i="18"/>
  <c r="AF123" i="18"/>
  <c r="AA124" i="18" s="1"/>
  <c r="AG123" i="18" l="1"/>
  <c r="AB124" i="18" s="1"/>
  <c r="U305" i="18"/>
  <c r="T305" i="18"/>
  <c r="V305" i="18" s="1"/>
  <c r="W305" i="18" s="1"/>
  <c r="R306" i="18" s="1"/>
  <c r="S306" i="18" s="1"/>
  <c r="T306" i="18" s="1"/>
  <c r="V306" i="18" s="1"/>
  <c r="W306" i="18" s="1"/>
  <c r="R307" i="18" s="1"/>
  <c r="AD124" i="18"/>
  <c r="U306" i="18" l="1"/>
  <c r="S307" i="18"/>
  <c r="U307" i="18"/>
  <c r="T307" i="18" s="1"/>
  <c r="V307" i="18" s="1"/>
  <c r="W307" i="18" s="1"/>
  <c r="R308" i="18" s="1"/>
  <c r="AC124" i="18"/>
  <c r="U308" i="18" l="1"/>
  <c r="S308" i="18"/>
  <c r="T308" i="18" s="1"/>
  <c r="V308" i="18" s="1"/>
  <c r="W308" i="18" s="1"/>
  <c r="R309" i="18" s="1"/>
  <c r="AE124" i="18"/>
  <c r="S309" i="18" l="1"/>
  <c r="U309" i="18"/>
  <c r="T309" i="18" s="1"/>
  <c r="V309" i="18" s="1"/>
  <c r="W309" i="18" s="1"/>
  <c r="R310" i="18" s="1"/>
  <c r="AF124" i="18"/>
  <c r="AA125" i="18" s="1"/>
  <c r="AG124" i="18" l="1"/>
  <c r="S310" i="18"/>
  <c r="T310" i="18" s="1"/>
  <c r="V310" i="18" s="1"/>
  <c r="W310" i="18" s="1"/>
  <c r="R311" i="18" s="1"/>
  <c r="U310" i="18"/>
  <c r="AB125" i="18"/>
  <c r="AD125" i="18"/>
  <c r="S311" i="18" l="1"/>
  <c r="U311" i="18"/>
  <c r="T311" i="18" s="1"/>
  <c r="V311" i="18" s="1"/>
  <c r="W311" i="18" s="1"/>
  <c r="R312" i="18" s="1"/>
  <c r="AC125" i="18"/>
  <c r="S312" i="18" l="1"/>
  <c r="T312" i="18" s="1"/>
  <c r="V312" i="18" s="1"/>
  <c r="W312" i="18" s="1"/>
  <c r="R313" i="18" s="1"/>
  <c r="U312" i="18"/>
  <c r="AE125" i="18"/>
  <c r="S313" i="18" l="1"/>
  <c r="T313" i="18" s="1"/>
  <c r="V313" i="18" s="1"/>
  <c r="W313" i="18" s="1"/>
  <c r="R314" i="18" s="1"/>
  <c r="U313" i="18"/>
  <c r="AF125" i="18"/>
  <c r="AA126" i="18" s="1"/>
  <c r="AG125" i="18" l="1"/>
  <c r="S314" i="18"/>
  <c r="U314" i="18"/>
  <c r="T314" i="18" s="1"/>
  <c r="V314" i="18" s="1"/>
  <c r="W314" i="18" s="1"/>
  <c r="R315" i="18" s="1"/>
  <c r="AD126" i="18"/>
  <c r="AB126" i="18"/>
  <c r="S315" i="18" l="1"/>
  <c r="U315" i="18"/>
  <c r="T315" i="18"/>
  <c r="V315" i="18" s="1"/>
  <c r="W315" i="18" s="1"/>
  <c r="R316" i="18" s="1"/>
  <c r="AC126" i="18"/>
  <c r="U316" i="18" l="1"/>
  <c r="S316" i="18"/>
  <c r="T316" i="18" s="1"/>
  <c r="V316" i="18" s="1"/>
  <c r="W316" i="18" s="1"/>
  <c r="R317" i="18" s="1"/>
  <c r="AE126" i="18"/>
  <c r="U317" i="18" l="1"/>
  <c r="S317" i="18"/>
  <c r="T317" i="18" s="1"/>
  <c r="V317" i="18" s="1"/>
  <c r="W317" i="18" s="1"/>
  <c r="R318" i="18" s="1"/>
  <c r="AF126" i="18"/>
  <c r="AA127" i="18" s="1"/>
  <c r="AG126" i="18" l="1"/>
  <c r="S318" i="18"/>
  <c r="T318" i="18" s="1"/>
  <c r="V318" i="18" s="1"/>
  <c r="W318" i="18" s="1"/>
  <c r="R319" i="18" s="1"/>
  <c r="U318" i="18"/>
  <c r="AD127" i="18"/>
  <c r="AB127" i="18"/>
  <c r="U319" i="18" l="1"/>
  <c r="S319" i="18"/>
  <c r="T319" i="18" s="1"/>
  <c r="V319" i="18" s="1"/>
  <c r="W319" i="18" s="1"/>
  <c r="R320" i="18" s="1"/>
  <c r="AC127" i="18"/>
  <c r="U320" i="18" l="1"/>
  <c r="S320" i="18"/>
  <c r="T320" i="18" s="1"/>
  <c r="V320" i="18" s="1"/>
  <c r="W320" i="18" s="1"/>
  <c r="R321" i="18" s="1"/>
  <c r="AE127" i="18"/>
  <c r="U321" i="18" l="1"/>
  <c r="S321" i="18"/>
  <c r="T321" i="18" s="1"/>
  <c r="V321" i="18" s="1"/>
  <c r="W321" i="18" s="1"/>
  <c r="R322" i="18" s="1"/>
  <c r="AF127" i="18"/>
  <c r="AA128" i="18" s="1"/>
  <c r="AG127" i="18" l="1"/>
  <c r="U322" i="18"/>
  <c r="S322" i="18"/>
  <c r="T322" i="18" s="1"/>
  <c r="V322" i="18" s="1"/>
  <c r="W322" i="18" s="1"/>
  <c r="R323" i="18" s="1"/>
  <c r="AB128" i="18"/>
  <c r="AD128" i="18"/>
  <c r="S323" i="18" l="1"/>
  <c r="T323" i="18"/>
  <c r="V323" i="18" s="1"/>
  <c r="W323" i="18" s="1"/>
  <c r="R324" i="18" s="1"/>
  <c r="U323" i="18"/>
  <c r="AC128" i="18"/>
  <c r="T324" i="18" l="1"/>
  <c r="U324" i="18"/>
  <c r="S324" i="18"/>
  <c r="V324" i="18"/>
  <c r="W324" i="18" s="1"/>
  <c r="R325" i="18" s="1"/>
  <c r="AE128" i="18"/>
  <c r="S325" i="18" l="1"/>
  <c r="T325" i="18" s="1"/>
  <c r="V325" i="18" s="1"/>
  <c r="W325" i="18" s="1"/>
  <c r="R326" i="18" s="1"/>
  <c r="U325" i="18"/>
  <c r="AF128" i="18"/>
  <c r="AA129" i="18" s="1"/>
  <c r="AG128" i="18" l="1"/>
  <c r="U326" i="18"/>
  <c r="S326" i="18"/>
  <c r="T326" i="18" s="1"/>
  <c r="V326" i="18" s="1"/>
  <c r="W326" i="18" s="1"/>
  <c r="R327" i="18" s="1"/>
  <c r="AD129" i="18"/>
  <c r="AB129" i="18"/>
  <c r="AC129" i="18" s="1"/>
  <c r="S327" i="18" l="1"/>
  <c r="T327" i="18" s="1"/>
  <c r="V327" i="18" s="1"/>
  <c r="W327" i="18" s="1"/>
  <c r="R328" i="18" s="1"/>
  <c r="U327" i="18"/>
  <c r="AE129" i="18"/>
  <c r="U328" i="18" l="1"/>
  <c r="S328" i="18"/>
  <c r="T328" i="18" s="1"/>
  <c r="V328" i="18"/>
  <c r="W328" i="18" s="1"/>
  <c r="R329" i="18" s="1"/>
  <c r="AF129" i="18"/>
  <c r="AA130" i="18" s="1"/>
  <c r="AG129" i="18" l="1"/>
  <c r="T329" i="18"/>
  <c r="W329" i="18"/>
  <c r="R330" i="18" s="1"/>
  <c r="S329" i="18"/>
  <c r="V329" i="18"/>
  <c r="U329" i="18"/>
  <c r="AB130" i="18"/>
  <c r="AD130" i="18"/>
  <c r="S330" i="18" l="1"/>
  <c r="W330" i="18"/>
  <c r="R331" i="18" s="1"/>
  <c r="U330" i="18"/>
  <c r="T330" i="18"/>
  <c r="V330" i="18"/>
  <c r="AC130" i="18"/>
  <c r="T331" i="18" l="1"/>
  <c r="S331" i="18"/>
  <c r="V331" i="18"/>
  <c r="W331" i="18"/>
  <c r="R332" i="18" s="1"/>
  <c r="U331" i="18"/>
  <c r="AE130" i="18"/>
  <c r="U332" i="18" l="1"/>
  <c r="W332" i="18"/>
  <c r="R333" i="18" s="1"/>
  <c r="T332" i="18"/>
  <c r="S332" i="18"/>
  <c r="V332" i="18"/>
  <c r="AF130" i="18"/>
  <c r="AA131" i="18" s="1"/>
  <c r="AG130" i="18" l="1"/>
  <c r="T333" i="18"/>
  <c r="V333" i="18"/>
  <c r="U333" i="18"/>
  <c r="S333" i="18"/>
  <c r="W333" i="18"/>
  <c r="R334" i="18" s="1"/>
  <c r="AD131" i="18"/>
  <c r="AB131" i="18"/>
  <c r="T334" i="18" l="1"/>
  <c r="S334" i="18"/>
  <c r="U334" i="18"/>
  <c r="W334" i="18"/>
  <c r="R335" i="18" s="1"/>
  <c r="V334" i="18"/>
  <c r="AC131" i="18"/>
  <c r="T335" i="18" l="1"/>
  <c r="W335" i="18"/>
  <c r="R336" i="18" s="1"/>
  <c r="U335" i="18"/>
  <c r="S335" i="18"/>
  <c r="V335" i="18"/>
  <c r="AE131" i="18"/>
  <c r="T336" i="18" l="1"/>
  <c r="W336" i="18"/>
  <c r="R337" i="18" s="1"/>
  <c r="V336" i="18"/>
  <c r="U336" i="18"/>
  <c r="S336" i="18"/>
  <c r="AF131" i="18"/>
  <c r="AA132" i="18" s="1"/>
  <c r="AG131" i="18" l="1"/>
  <c r="T337" i="18"/>
  <c r="S337" i="18"/>
  <c r="U337" i="18"/>
  <c r="W337" i="18"/>
  <c r="R338" i="18" s="1"/>
  <c r="V337" i="18"/>
  <c r="AB132" i="18"/>
  <c r="AD132" i="18"/>
  <c r="V338" i="18" l="1"/>
  <c r="U338" i="18"/>
  <c r="T338" i="18"/>
  <c r="S338" i="18"/>
  <c r="W338" i="18"/>
  <c r="R339" i="18" s="1"/>
  <c r="AC132" i="18"/>
  <c r="AE132" i="18"/>
  <c r="V339" i="18" l="1"/>
  <c r="W339" i="18"/>
  <c r="R340" i="18" s="1"/>
  <c r="T339" i="18"/>
  <c r="U339" i="18"/>
  <c r="S339" i="18"/>
  <c r="AF132" i="18"/>
  <c r="AA133" i="18" s="1"/>
  <c r="AG132" i="18" l="1"/>
  <c r="T340" i="18"/>
  <c r="V340" i="18"/>
  <c r="S340" i="18"/>
  <c r="U340" i="18"/>
  <c r="W340" i="18"/>
  <c r="R341" i="18" s="1"/>
  <c r="AB133" i="18"/>
  <c r="AD133" i="18"/>
  <c r="V341" i="18" l="1"/>
  <c r="W341" i="18"/>
  <c r="R342" i="18" s="1"/>
  <c r="T341" i="18"/>
  <c r="U341" i="18"/>
  <c r="S341" i="18"/>
  <c r="AC133" i="18"/>
  <c r="U342" i="18" l="1"/>
  <c r="V342" i="18"/>
  <c r="T342" i="18"/>
  <c r="S342" i="18"/>
  <c r="W342" i="18"/>
  <c r="R343" i="18" s="1"/>
  <c r="AE133" i="18"/>
  <c r="T343" i="18" l="1"/>
  <c r="W343" i="18"/>
  <c r="R344" i="18" s="1"/>
  <c r="V343" i="18"/>
  <c r="S343" i="18"/>
  <c r="U343" i="18"/>
  <c r="AF133" i="18"/>
  <c r="AA134" i="18" s="1"/>
  <c r="AG133" i="18" l="1"/>
  <c r="W344" i="18"/>
  <c r="R345" i="18" s="1"/>
  <c r="V344" i="18"/>
  <c r="U344" i="18"/>
  <c r="S344" i="18"/>
  <c r="T344" i="18"/>
  <c r="AB134" i="18"/>
  <c r="AC134" i="18" s="1"/>
  <c r="AD134" i="18"/>
  <c r="W345" i="18" l="1"/>
  <c r="R346" i="18" s="1"/>
  <c r="S345" i="18"/>
  <c r="U345" i="18"/>
  <c r="V345" i="18"/>
  <c r="T345" i="18"/>
  <c r="AE134" i="18"/>
  <c r="T346" i="18" l="1"/>
  <c r="V346" i="18"/>
  <c r="W346" i="18"/>
  <c r="R347" i="18" s="1"/>
  <c r="U346" i="18"/>
  <c r="S346" i="18"/>
  <c r="AF134" i="18"/>
  <c r="AA135" i="18" s="1"/>
  <c r="AG134" i="18" l="1"/>
  <c r="AB135" i="18" s="1"/>
  <c r="AC135" i="18" s="1"/>
  <c r="W347" i="18"/>
  <c r="R348" i="18" s="1"/>
  <c r="T347" i="18"/>
  <c r="U347" i="18"/>
  <c r="V347" i="18"/>
  <c r="S347" i="18"/>
  <c r="AD135" i="18"/>
  <c r="V348" i="18" l="1"/>
  <c r="U348" i="18"/>
  <c r="S348" i="18"/>
  <c r="W348" i="18"/>
  <c r="R349" i="18" s="1"/>
  <c r="T348" i="18"/>
  <c r="AE135" i="18"/>
  <c r="S349" i="18" l="1"/>
  <c r="V349" i="18"/>
  <c r="T349" i="18"/>
  <c r="W349" i="18"/>
  <c r="R350" i="18" s="1"/>
  <c r="U349" i="18"/>
  <c r="AF135" i="18"/>
  <c r="AA136" i="18" s="1"/>
  <c r="AG135" i="18" l="1"/>
  <c r="W350" i="18"/>
  <c r="R351" i="18" s="1"/>
  <c r="U350" i="18"/>
  <c r="T350" i="18"/>
  <c r="V350" i="18"/>
  <c r="S350" i="18"/>
  <c r="AB136" i="18"/>
  <c r="AD136" i="18"/>
  <c r="U351" i="18" l="1"/>
  <c r="S351" i="18"/>
  <c r="T351" i="18"/>
  <c r="W351" i="18"/>
  <c r="R352" i="18" s="1"/>
  <c r="V351" i="18"/>
  <c r="AC136" i="18"/>
  <c r="T352" i="18" l="1"/>
  <c r="W352" i="18"/>
  <c r="R353" i="18" s="1"/>
  <c r="S352" i="18"/>
  <c r="V352" i="18"/>
  <c r="U352" i="18"/>
  <c r="AE136" i="18"/>
  <c r="W353" i="18" l="1"/>
  <c r="R354" i="18" s="1"/>
  <c r="U353" i="18"/>
  <c r="T353" i="18"/>
  <c r="V353" i="18"/>
  <c r="S353" i="18"/>
  <c r="AF136" i="18"/>
  <c r="AA137" i="18" s="1"/>
  <c r="AG136" i="18" l="1"/>
  <c r="AB137" i="18"/>
  <c r="U354" i="18"/>
  <c r="S354" i="18"/>
  <c r="W354" i="18"/>
  <c r="R355" i="18" s="1"/>
  <c r="V354" i="18"/>
  <c r="T354" i="18"/>
  <c r="AD137" i="18"/>
  <c r="AC137" i="18" l="1"/>
  <c r="W355" i="18"/>
  <c r="R356" i="18" s="1"/>
  <c r="T355" i="18"/>
  <c r="V355" i="18"/>
  <c r="S355" i="18"/>
  <c r="U355" i="18"/>
  <c r="AE137" i="18"/>
  <c r="V356" i="18" l="1"/>
  <c r="W356" i="18"/>
  <c r="R357" i="18" s="1"/>
  <c r="U356" i="18"/>
  <c r="S356" i="18"/>
  <c r="T356" i="18"/>
  <c r="AF137" i="18"/>
  <c r="AA138" i="18" s="1"/>
  <c r="AG137" i="18" l="1"/>
  <c r="U357" i="18"/>
  <c r="S357" i="18"/>
  <c r="V357" i="18"/>
  <c r="W357" i="18"/>
  <c r="R358" i="18" s="1"/>
  <c r="T357" i="18"/>
  <c r="AB138" i="18"/>
  <c r="AC138" i="18" s="1"/>
  <c r="AD138" i="18"/>
  <c r="U358" i="18" l="1"/>
  <c r="S358" i="18"/>
  <c r="V358" i="18"/>
  <c r="W358" i="18"/>
  <c r="R359" i="18" s="1"/>
  <c r="T358" i="18"/>
  <c r="AE138" i="18"/>
  <c r="S359" i="18" l="1"/>
  <c r="V359" i="18"/>
  <c r="W359" i="18"/>
  <c r="R360" i="18" s="1"/>
  <c r="T359" i="18"/>
  <c r="U359" i="18"/>
  <c r="AF138" i="18"/>
  <c r="AA139" i="18" s="1"/>
  <c r="AG138" i="18" l="1"/>
  <c r="W360" i="18"/>
  <c r="R361" i="18" s="1"/>
  <c r="U360" i="18"/>
  <c r="S360" i="18"/>
  <c r="T360" i="18"/>
  <c r="V360" i="18"/>
  <c r="AB139" i="18"/>
  <c r="AC139" i="18" s="1"/>
  <c r="AD139" i="18"/>
  <c r="S361" i="18" l="1"/>
  <c r="T361" i="18"/>
  <c r="V361" i="18"/>
  <c r="U361" i="18"/>
  <c r="W361" i="18"/>
  <c r="R362" i="18" s="1"/>
  <c r="AE139" i="18"/>
  <c r="S362" i="18" l="1"/>
  <c r="U362" i="18"/>
  <c r="T362" i="18"/>
  <c r="W362" i="18"/>
  <c r="R363" i="18" s="1"/>
  <c r="V362" i="18"/>
  <c r="AF139" i="18"/>
  <c r="AA140" i="18" s="1"/>
  <c r="AG139" i="18" l="1"/>
  <c r="S363" i="18"/>
  <c r="V363" i="18"/>
  <c r="U363" i="18"/>
  <c r="T363" i="18"/>
  <c r="W363" i="18"/>
  <c r="R364" i="18" s="1"/>
  <c r="AB140" i="18"/>
  <c r="AD140" i="18"/>
  <c r="W364" i="18" l="1"/>
  <c r="R365" i="18" s="1"/>
  <c r="V364" i="18"/>
  <c r="U364" i="18"/>
  <c r="T364" i="18"/>
  <c r="S364" i="18"/>
  <c r="AC140" i="18"/>
  <c r="T365" i="18" l="1"/>
  <c r="V365" i="18"/>
  <c r="U365" i="18"/>
  <c r="S365" i="18"/>
  <c r="W365" i="18"/>
  <c r="R366" i="18" s="1"/>
  <c r="AE140" i="18"/>
  <c r="V366" i="18" l="1"/>
  <c r="S366" i="18"/>
  <c r="W366" i="18"/>
  <c r="R367" i="18" s="1"/>
  <c r="U366" i="18"/>
  <c r="T366" i="18"/>
  <c r="AF140" i="18"/>
  <c r="AA141" i="18" s="1"/>
  <c r="AG140" i="18" l="1"/>
  <c r="W367" i="18"/>
  <c r="R368" i="18" s="1"/>
  <c r="T367" i="18"/>
  <c r="V367" i="18"/>
  <c r="U367" i="18"/>
  <c r="S367" i="18"/>
  <c r="AB141" i="18"/>
  <c r="AD141" i="18"/>
  <c r="S368" i="18" l="1"/>
  <c r="V368" i="18"/>
  <c r="T368" i="18"/>
  <c r="U368" i="18"/>
  <c r="W368" i="18"/>
  <c r="R369" i="18" s="1"/>
  <c r="AC141" i="18"/>
  <c r="T369" i="18" l="1"/>
  <c r="U369" i="18"/>
  <c r="W369" i="18"/>
  <c r="R370" i="18" s="1"/>
  <c r="V369" i="18"/>
  <c r="S369" i="18"/>
  <c r="AE141" i="18"/>
  <c r="T370" i="18" l="1"/>
  <c r="W370" i="18"/>
  <c r="R371" i="18" s="1"/>
  <c r="V370" i="18"/>
  <c r="U370" i="18"/>
  <c r="S370" i="18"/>
  <c r="AF141" i="18"/>
  <c r="AA142" i="18" s="1"/>
  <c r="AG141" i="18" l="1"/>
  <c r="V371" i="18"/>
  <c r="S371" i="18"/>
  <c r="W371" i="18"/>
  <c r="R372" i="18" s="1"/>
  <c r="T371" i="18"/>
  <c r="U371" i="18"/>
  <c r="AB142" i="18"/>
  <c r="AC142" i="18" s="1"/>
  <c r="AD142" i="18"/>
  <c r="T372" i="18" l="1"/>
  <c r="S372" i="18"/>
  <c r="U372" i="18"/>
  <c r="W372" i="18"/>
  <c r="R373" i="18" s="1"/>
  <c r="V372" i="18"/>
  <c r="AE142" i="18"/>
  <c r="T373" i="18" l="1"/>
  <c r="S373" i="18"/>
  <c r="U373" i="18"/>
  <c r="V373" i="18"/>
  <c r="W373" i="18"/>
  <c r="R374" i="18" s="1"/>
  <c r="AF142" i="18"/>
  <c r="AA143" i="18" s="1"/>
  <c r="AG142" i="18" l="1"/>
  <c r="S374" i="18"/>
  <c r="T374" i="18"/>
  <c r="U374" i="18"/>
  <c r="W374" i="18"/>
  <c r="R375" i="18" s="1"/>
  <c r="V374" i="18"/>
  <c r="AB143" i="18"/>
  <c r="AD143" i="18"/>
  <c r="S375" i="18" l="1"/>
  <c r="V375" i="18"/>
  <c r="T375" i="18"/>
  <c r="W375" i="18"/>
  <c r="R376" i="18" s="1"/>
  <c r="U375" i="18"/>
  <c r="AC143" i="18"/>
  <c r="W376" i="18" l="1"/>
  <c r="R377" i="18" s="1"/>
  <c r="V376" i="18"/>
  <c r="T376" i="18"/>
  <c r="S376" i="18"/>
  <c r="U376" i="18"/>
  <c r="AE143" i="18"/>
  <c r="W377" i="18" l="1"/>
  <c r="R378" i="18" s="1"/>
  <c r="S377" i="18"/>
  <c r="T377" i="18"/>
  <c r="U377" i="18"/>
  <c r="V377" i="18"/>
  <c r="AF143" i="18"/>
  <c r="AA144" i="18" s="1"/>
  <c r="AG143" i="18" l="1"/>
  <c r="T378" i="18"/>
  <c r="W378" i="18"/>
  <c r="R379" i="18" s="1"/>
  <c r="V378" i="18"/>
  <c r="U378" i="18"/>
  <c r="S378" i="18"/>
  <c r="AB144" i="18"/>
  <c r="AD144" i="18"/>
  <c r="T379" i="18" l="1"/>
  <c r="S379" i="18"/>
  <c r="V379" i="18"/>
  <c r="U379" i="18"/>
  <c r="W379" i="18"/>
  <c r="R380" i="18" s="1"/>
  <c r="AC144" i="18"/>
  <c r="T380" i="18" l="1"/>
  <c r="V380" i="18"/>
  <c r="W380" i="18"/>
  <c r="R381" i="18" s="1"/>
  <c r="U380" i="18"/>
  <c r="S380" i="18"/>
  <c r="AE144" i="18"/>
  <c r="U381" i="18" l="1"/>
  <c r="V381" i="18"/>
  <c r="T381" i="18"/>
  <c r="W381" i="18"/>
  <c r="R382" i="18" s="1"/>
  <c r="S381" i="18"/>
  <c r="AF144" i="18"/>
  <c r="AA145" i="18" s="1"/>
  <c r="AG144" i="18" l="1"/>
  <c r="S382" i="18"/>
  <c r="U382" i="18"/>
  <c r="V382" i="18"/>
  <c r="T382" i="18"/>
  <c r="W382" i="18"/>
  <c r="R383" i="18" s="1"/>
  <c r="AB145" i="18"/>
  <c r="AD145" i="18"/>
  <c r="V383" i="18" l="1"/>
  <c r="U383" i="18"/>
  <c r="T383" i="18"/>
  <c r="W383" i="18"/>
  <c r="R384" i="18" s="1"/>
  <c r="S383" i="18"/>
  <c r="AC145" i="18"/>
  <c r="V384" i="18" l="1"/>
  <c r="T384" i="18"/>
  <c r="U384" i="18"/>
  <c r="W384" i="18"/>
  <c r="R385" i="18" s="1"/>
  <c r="S384" i="18"/>
  <c r="AE145" i="18"/>
  <c r="W385" i="18" l="1"/>
  <c r="R386" i="18" s="1"/>
  <c r="V385" i="18"/>
  <c r="T385" i="18"/>
  <c r="S385" i="18"/>
  <c r="U385" i="18"/>
  <c r="AF145" i="18"/>
  <c r="AA146" i="18" s="1"/>
  <c r="AG145" i="18" l="1"/>
  <c r="S386" i="18"/>
  <c r="U386" i="18"/>
  <c r="T386" i="18"/>
  <c r="V386" i="18"/>
  <c r="W386" i="18"/>
  <c r="R387" i="18" s="1"/>
  <c r="AB146" i="18"/>
  <c r="AD146" i="18"/>
  <c r="T387" i="18" l="1"/>
  <c r="U387" i="18"/>
  <c r="W387" i="18"/>
  <c r="R388" i="18" s="1"/>
  <c r="S387" i="18"/>
  <c r="V387" i="18"/>
  <c r="AC146" i="18"/>
  <c r="S388" i="18" l="1"/>
  <c r="V388" i="18"/>
  <c r="U388" i="18"/>
  <c r="W388" i="18"/>
  <c r="R389" i="18" s="1"/>
  <c r="T388" i="18"/>
  <c r="AE146" i="18"/>
  <c r="V389" i="18" l="1"/>
  <c r="T389" i="18"/>
  <c r="S389" i="18"/>
  <c r="U389" i="18"/>
  <c r="W389" i="18"/>
  <c r="R390" i="18" s="1"/>
  <c r="AF146" i="18"/>
  <c r="AA147" i="18" s="1"/>
  <c r="AG146" i="18" l="1"/>
  <c r="U390" i="18"/>
  <c r="S390" i="18"/>
  <c r="W390" i="18"/>
  <c r="R391" i="18" s="1"/>
  <c r="V390" i="18"/>
  <c r="T390" i="18"/>
  <c r="AD147" i="18"/>
  <c r="AB147" i="18"/>
  <c r="V391" i="18" l="1"/>
  <c r="W391" i="18"/>
  <c r="R392" i="18" s="1"/>
  <c r="S391" i="18"/>
  <c r="T391" i="18"/>
  <c r="U391" i="18"/>
  <c r="AC147" i="18"/>
  <c r="V392" i="18" l="1"/>
  <c r="T392" i="18"/>
  <c r="S392" i="18"/>
  <c r="W392" i="18"/>
  <c r="R393" i="18" s="1"/>
  <c r="U392" i="18"/>
  <c r="AE147" i="18"/>
  <c r="T393" i="18" l="1"/>
  <c r="V393" i="18"/>
  <c r="W393" i="18"/>
  <c r="R394" i="18" s="1"/>
  <c r="U393" i="18"/>
  <c r="S393" i="18"/>
  <c r="AF147" i="18"/>
  <c r="AA148" i="18" s="1"/>
  <c r="AG147" i="18" l="1"/>
  <c r="AB148" i="18" s="1"/>
  <c r="U394" i="18"/>
  <c r="S394" i="18"/>
  <c r="W394" i="18"/>
  <c r="R395" i="18" s="1"/>
  <c r="V394" i="18"/>
  <c r="T394" i="18"/>
  <c r="AD148" i="18"/>
  <c r="S395" i="18" l="1"/>
  <c r="U395" i="18"/>
  <c r="T395" i="18"/>
  <c r="V395" i="18"/>
  <c r="W395" i="18"/>
  <c r="R396" i="18" s="1"/>
  <c r="AC148" i="18"/>
  <c r="V396" i="18" l="1"/>
  <c r="S396" i="18"/>
  <c r="U396" i="18"/>
  <c r="T396" i="18"/>
  <c r="W396" i="18"/>
  <c r="R397" i="18" s="1"/>
  <c r="AE148" i="18"/>
  <c r="U397" i="18" l="1"/>
  <c r="W397" i="18"/>
  <c r="R398" i="18" s="1"/>
  <c r="S397" i="18"/>
  <c r="V397" i="18"/>
  <c r="T397" i="18"/>
  <c r="AF148" i="18"/>
  <c r="AA149" i="18" s="1"/>
  <c r="AG148" i="18" l="1"/>
  <c r="T398" i="18"/>
  <c r="S398" i="18"/>
  <c r="U398" i="18"/>
  <c r="V398" i="18"/>
  <c r="W398" i="18"/>
  <c r="R399" i="18" s="1"/>
  <c r="AB149" i="18"/>
  <c r="AD149" i="18"/>
  <c r="T399" i="18" l="1"/>
  <c r="T26" i="18" s="1"/>
  <c r="O5" i="18" s="1"/>
  <c r="V399" i="18"/>
  <c r="V26" i="18" s="1"/>
  <c r="O6" i="18" s="1"/>
  <c r="U399" i="18"/>
  <c r="U26" i="18" s="1"/>
  <c r="O7" i="18" s="1"/>
  <c r="AI4" i="18" s="1"/>
  <c r="W399" i="18"/>
  <c r="S399" i="18"/>
  <c r="S26" i="18" s="1"/>
  <c r="R26" i="18"/>
  <c r="O8" i="18" s="1"/>
  <c r="AC149" i="18"/>
  <c r="O4" i="18" l="1"/>
  <c r="AE149" i="18"/>
  <c r="AF149" i="18" l="1"/>
  <c r="AA150" i="18" s="1"/>
  <c r="AG149" i="18" l="1"/>
  <c r="AB150" i="18"/>
  <c r="AD150" i="18"/>
  <c r="AC150" i="18" l="1"/>
  <c r="AE150" i="18" l="1"/>
  <c r="AF150" i="18" l="1"/>
  <c r="AA151" i="18" s="1"/>
  <c r="AG150" i="18" l="1"/>
  <c r="AB151" i="18"/>
  <c r="AD151" i="18"/>
  <c r="AC151" i="18" l="1"/>
  <c r="AE151" i="18" l="1"/>
  <c r="AF151" i="18" l="1"/>
  <c r="AA152" i="18" s="1"/>
  <c r="AG151" i="18" l="1"/>
  <c r="AB152" i="18"/>
  <c r="AD152" i="18"/>
  <c r="AC152" i="18" l="1"/>
  <c r="AE152" i="18" l="1"/>
  <c r="AF152" i="18" l="1"/>
  <c r="AA153" i="18" s="1"/>
  <c r="AG152" i="18" l="1"/>
  <c r="AB153" i="18"/>
  <c r="AD153" i="18"/>
  <c r="AC153" i="18" l="1"/>
  <c r="AE153" i="18" l="1"/>
  <c r="AF153" i="18" l="1"/>
  <c r="AA154" i="18" s="1"/>
  <c r="AG153" i="18" l="1"/>
  <c r="AB154" i="18" s="1"/>
  <c r="AD154" i="18"/>
  <c r="AC154" i="18" l="1"/>
  <c r="AE154" i="18" l="1"/>
  <c r="AF154" i="18" l="1"/>
  <c r="AA155" i="18" s="1"/>
  <c r="AG154" i="18" l="1"/>
  <c r="AB155" i="18"/>
  <c r="AD155" i="18"/>
  <c r="AC155" i="18" l="1"/>
  <c r="AE155" i="18" l="1"/>
  <c r="AF155" i="18" l="1"/>
  <c r="AA156" i="18" s="1"/>
  <c r="AG155" i="18" l="1"/>
  <c r="AB156" i="18" s="1"/>
  <c r="AD156" i="18"/>
  <c r="AC156" i="18" l="1"/>
  <c r="AE156" i="18" l="1"/>
  <c r="AF156" i="18" l="1"/>
  <c r="AA157" i="18" s="1"/>
  <c r="AG156" i="18" l="1"/>
  <c r="AD157" i="18"/>
  <c r="AB157" i="18"/>
  <c r="AC157" i="18" l="1"/>
  <c r="AE157" i="18" l="1"/>
  <c r="AF157" i="18" l="1"/>
  <c r="AA158" i="18" s="1"/>
  <c r="AG157" i="18" l="1"/>
  <c r="AB158" i="18"/>
  <c r="AD158" i="18"/>
  <c r="AC158" i="18" l="1"/>
  <c r="AE158" i="18" l="1"/>
  <c r="AF158" i="18" l="1"/>
  <c r="AA159" i="18" s="1"/>
  <c r="AG158" i="18" l="1"/>
  <c r="AB159" i="18" s="1"/>
  <c r="AD159" i="18"/>
  <c r="AC159" i="18" l="1"/>
  <c r="AE159" i="18" l="1"/>
  <c r="AF159" i="18" l="1"/>
  <c r="AA160" i="18" s="1"/>
  <c r="AG159" i="18" l="1"/>
  <c r="AB160" i="18"/>
  <c r="AD160" i="18"/>
  <c r="AC160" i="18" l="1"/>
  <c r="AE160" i="18" l="1"/>
  <c r="AF160" i="18" l="1"/>
  <c r="AA161" i="18" s="1"/>
  <c r="AG160" i="18" l="1"/>
  <c r="AD161" i="18"/>
  <c r="AB161" i="18"/>
  <c r="AC161" i="18" l="1"/>
  <c r="AE161" i="18" l="1"/>
  <c r="AF161" i="18" l="1"/>
  <c r="AA162" i="18" s="1"/>
  <c r="AG161" i="18" l="1"/>
  <c r="AD162" i="18"/>
  <c r="AB162" i="18"/>
  <c r="AC162" i="18" l="1"/>
  <c r="AE162" i="18" l="1"/>
  <c r="AF162" i="18" l="1"/>
  <c r="AA163" i="18" s="1"/>
  <c r="AG162" i="18" l="1"/>
  <c r="AB163" i="18"/>
  <c r="AD163" i="18"/>
  <c r="AC163" i="18" l="1"/>
  <c r="AE163" i="18" l="1"/>
  <c r="AF163" i="18" l="1"/>
  <c r="AA164" i="18" s="1"/>
  <c r="AG163" i="18" l="1"/>
  <c r="AB164" i="18"/>
  <c r="AD164" i="18"/>
  <c r="AC164" i="18" l="1"/>
  <c r="AE164" i="18" l="1"/>
  <c r="AF164" i="18" l="1"/>
  <c r="AA165" i="18" s="1"/>
  <c r="AG164" i="18" l="1"/>
  <c r="AB165" i="18" s="1"/>
  <c r="AD165" i="18"/>
  <c r="AC165" i="18" l="1"/>
  <c r="AE165" i="18" l="1"/>
  <c r="AF165" i="18" l="1"/>
  <c r="AA166" i="18" s="1"/>
  <c r="AG165" i="18" l="1"/>
  <c r="AD166" i="18"/>
  <c r="AB166" i="18"/>
  <c r="AC166" i="18" l="1"/>
  <c r="AE166" i="18" l="1"/>
  <c r="AF166" i="18" l="1"/>
  <c r="AA167" i="18" s="1"/>
  <c r="AG166" i="18" l="1"/>
  <c r="AD167" i="18"/>
  <c r="AB167" i="18"/>
  <c r="AC167" i="18" l="1"/>
  <c r="AE167" i="18" l="1"/>
  <c r="AF167" i="18" l="1"/>
  <c r="AA168" i="18" s="1"/>
  <c r="AG167" i="18" l="1"/>
  <c r="AD168" i="18"/>
  <c r="AB168" i="18"/>
  <c r="AC168" i="18" l="1"/>
  <c r="AE168" i="18" l="1"/>
  <c r="AF168" i="18" l="1"/>
  <c r="AA169" i="18" s="1"/>
  <c r="AG168" i="18" l="1"/>
  <c r="AD169" i="18"/>
  <c r="AB169" i="18"/>
  <c r="AC169" i="18" l="1"/>
  <c r="AE169" i="18" l="1"/>
  <c r="AF169" i="18" l="1"/>
  <c r="AA170" i="18" s="1"/>
  <c r="AG169" i="18" l="1"/>
  <c r="AD170" i="18"/>
  <c r="AB170" i="18"/>
  <c r="AC170" i="18" l="1"/>
  <c r="AE170" i="18" l="1"/>
  <c r="AF170" i="18" l="1"/>
  <c r="AA171" i="18" s="1"/>
  <c r="AG170" i="18" l="1"/>
  <c r="AB171" i="18" s="1"/>
  <c r="AD171" i="18"/>
  <c r="AC171" i="18" l="1"/>
  <c r="AE171" i="18" l="1"/>
  <c r="AF171" i="18" l="1"/>
  <c r="AA172" i="18" s="1"/>
  <c r="AG171" i="18" l="1"/>
  <c r="AD172" i="18"/>
  <c r="AB172" i="18"/>
  <c r="AC172" i="18" s="1"/>
  <c r="AE172" i="18" l="1"/>
  <c r="AF172" i="18" l="1"/>
  <c r="AA173" i="18" s="1"/>
  <c r="AG172" i="18" l="1"/>
  <c r="AB173" i="18"/>
  <c r="AD173" i="18"/>
  <c r="AC173" i="18" l="1"/>
  <c r="AE173" i="18" l="1"/>
  <c r="AF173" i="18" l="1"/>
  <c r="AA174" i="18" s="1"/>
  <c r="AG173" i="18" l="1"/>
  <c r="AD174" i="18"/>
  <c r="AB174" i="18"/>
  <c r="AC174" i="18" l="1"/>
  <c r="AE174" i="18" l="1"/>
  <c r="AF174" i="18" l="1"/>
  <c r="AA175" i="18" s="1"/>
  <c r="AG174" i="18" l="1"/>
  <c r="AB175" i="18"/>
  <c r="AD175" i="18"/>
  <c r="AC175" i="18" l="1"/>
  <c r="AE175" i="18" l="1"/>
  <c r="AF175" i="18" l="1"/>
  <c r="AA176" i="18" s="1"/>
  <c r="AG175" i="18" l="1"/>
  <c r="AB176" i="18"/>
  <c r="AD176" i="18"/>
  <c r="AC176" i="18" l="1"/>
  <c r="AE176" i="18" l="1"/>
  <c r="AF176" i="18" l="1"/>
  <c r="AA177" i="18" s="1"/>
  <c r="AG176" i="18" l="1"/>
  <c r="AD177" i="18"/>
  <c r="AB177" i="18"/>
  <c r="AC177" i="18" l="1"/>
  <c r="AE177" i="18" l="1"/>
  <c r="AF177" i="18" l="1"/>
  <c r="AA178" i="18" s="1"/>
  <c r="AG177" i="18" l="1"/>
  <c r="AB178" i="18"/>
  <c r="AD178" i="18"/>
  <c r="AC178" i="18" l="1"/>
  <c r="AE178" i="18" l="1"/>
  <c r="AF178" i="18" l="1"/>
  <c r="AA179" i="18" s="1"/>
  <c r="AG178" i="18" l="1"/>
  <c r="AB179" i="18"/>
  <c r="AD179" i="18"/>
  <c r="AC179" i="18" l="1"/>
  <c r="AE179" i="18" l="1"/>
  <c r="AF179" i="18" l="1"/>
  <c r="AA180" i="18" s="1"/>
  <c r="AG179" i="18" l="1"/>
  <c r="AB180" i="18"/>
  <c r="AD180" i="18"/>
  <c r="AC180" i="18" l="1"/>
  <c r="AE180" i="18" l="1"/>
  <c r="AF180" i="18" l="1"/>
  <c r="AA181" i="18" s="1"/>
  <c r="AG180" i="18" l="1"/>
  <c r="AB181" i="18" s="1"/>
  <c r="AD181" i="18"/>
  <c r="AC181" i="18" l="1"/>
  <c r="AE181" i="18" l="1"/>
  <c r="AF181" i="18" l="1"/>
  <c r="AA182" i="18" s="1"/>
  <c r="AG181" i="18" l="1"/>
  <c r="AB182" i="18" s="1"/>
  <c r="AD182" i="18"/>
  <c r="AC182" i="18" l="1"/>
  <c r="AE182" i="18" l="1"/>
  <c r="AF182" i="18" l="1"/>
  <c r="AA183" i="18" s="1"/>
  <c r="AG182" i="18" l="1"/>
  <c r="AB183" i="18" s="1"/>
  <c r="AC183" i="18" s="1"/>
  <c r="AD183" i="18"/>
  <c r="AE183" i="18" l="1"/>
  <c r="AF183" i="18" l="1"/>
  <c r="AA184" i="18" s="1"/>
  <c r="AG183" i="18" l="1"/>
  <c r="AB184" i="18"/>
  <c r="AD184" i="18"/>
  <c r="AC184" i="18" l="1"/>
  <c r="AE184" i="18" l="1"/>
  <c r="AF184" i="18" l="1"/>
  <c r="AA185" i="18" s="1"/>
  <c r="AG184" i="18" l="1"/>
  <c r="AB185" i="18"/>
  <c r="AD185" i="18"/>
  <c r="AC185" i="18" l="1"/>
  <c r="AE185" i="18" l="1"/>
  <c r="AF185" i="18" l="1"/>
  <c r="AA186" i="18" s="1"/>
  <c r="AG185" i="18" l="1"/>
  <c r="AD186" i="18"/>
  <c r="AB186" i="18"/>
  <c r="AC186" i="18" l="1"/>
  <c r="AE186" i="18" l="1"/>
  <c r="AF186" i="18" l="1"/>
  <c r="AA187" i="18" s="1"/>
  <c r="AG186" i="18" l="1"/>
  <c r="AB187" i="18"/>
  <c r="AD187" i="18"/>
  <c r="AC187" i="18" l="1"/>
  <c r="AE187" i="18" l="1"/>
  <c r="AF187" i="18" l="1"/>
  <c r="AA188" i="18" s="1"/>
  <c r="AG187" i="18" l="1"/>
  <c r="AD188" i="18"/>
  <c r="AB188" i="18"/>
  <c r="AC188" i="18" l="1"/>
  <c r="AE188" i="18" l="1"/>
  <c r="AF188" i="18" l="1"/>
  <c r="AA189" i="18" s="1"/>
  <c r="AG188" i="18" l="1"/>
  <c r="AB189" i="18"/>
  <c r="AD189" i="18"/>
  <c r="AC189" i="18" l="1"/>
  <c r="AE189" i="18" l="1"/>
  <c r="AF189" i="18" l="1"/>
  <c r="AA190" i="18" s="1"/>
  <c r="AG189" i="18" l="1"/>
  <c r="AB190" i="18"/>
  <c r="AD190" i="18"/>
  <c r="AC190" i="18" l="1"/>
  <c r="AE190" i="18" l="1"/>
  <c r="AF190" i="18" l="1"/>
  <c r="AA191" i="18" s="1"/>
  <c r="AG190" i="18" l="1"/>
  <c r="AB191" i="18"/>
  <c r="AD191" i="18"/>
  <c r="AC191" i="18" l="1"/>
  <c r="AE191" i="18" l="1"/>
  <c r="AF191" i="18" l="1"/>
  <c r="AA192" i="18" s="1"/>
  <c r="AG191" i="18" l="1"/>
  <c r="AB192" i="18"/>
  <c r="AC192" i="18" s="1"/>
  <c r="AD192" i="18"/>
  <c r="AE192" i="18" l="1"/>
  <c r="AF192" i="18" l="1"/>
  <c r="AA193" i="18" s="1"/>
  <c r="AG192" i="18" l="1"/>
  <c r="AD193" i="18"/>
  <c r="AB193" i="18"/>
  <c r="AC193" i="18" l="1"/>
  <c r="AE193" i="18" l="1"/>
  <c r="AF193" i="18" l="1"/>
  <c r="AA194" i="18" s="1"/>
  <c r="AG193" i="18" l="1"/>
  <c r="AB194" i="18"/>
  <c r="AD194" i="18"/>
  <c r="AC194" i="18" l="1"/>
  <c r="AE194" i="18" l="1"/>
  <c r="AF194" i="18" l="1"/>
  <c r="AA195" i="18" s="1"/>
  <c r="AG194" i="18" l="1"/>
  <c r="AB195" i="18"/>
  <c r="AD195" i="18"/>
  <c r="AC195" i="18" l="1"/>
  <c r="AE195" i="18" l="1"/>
  <c r="AF195" i="18" l="1"/>
  <c r="AA196" i="18" s="1"/>
  <c r="AG195" i="18" l="1"/>
  <c r="AD196" i="18"/>
  <c r="AB196" i="18"/>
  <c r="AC196" i="18" l="1"/>
  <c r="AE196" i="18" l="1"/>
  <c r="AF196" i="18" l="1"/>
  <c r="AA197" i="18" s="1"/>
  <c r="AG196" i="18" l="1"/>
  <c r="AB197" i="18" s="1"/>
  <c r="AD197" i="18"/>
  <c r="AC197" i="18" l="1"/>
  <c r="AE197" i="18" l="1"/>
  <c r="AF197" i="18" l="1"/>
  <c r="AA198" i="18" s="1"/>
  <c r="AG197" i="18" l="1"/>
  <c r="AD198" i="18"/>
  <c r="AB198" i="18"/>
  <c r="AC198" i="18" s="1"/>
  <c r="AE198" i="18" l="1"/>
  <c r="AF198" i="18" l="1"/>
  <c r="AA199" i="18" s="1"/>
  <c r="AG198" i="18" l="1"/>
  <c r="AB199" i="18"/>
  <c r="AD199" i="18"/>
  <c r="AC199" i="18" l="1"/>
  <c r="AE199" i="18" l="1"/>
  <c r="AF199" i="18" l="1"/>
  <c r="AA200" i="18" s="1"/>
  <c r="AG199" i="18" l="1"/>
  <c r="AB200" i="18"/>
  <c r="AC200" i="18" s="1"/>
  <c r="AD200" i="18"/>
  <c r="AE200" i="18" l="1"/>
  <c r="AF200" i="18" l="1"/>
  <c r="AA201" i="18" s="1"/>
  <c r="AG200" i="18" l="1"/>
  <c r="AD201" i="18"/>
  <c r="AB201" i="18"/>
  <c r="AC201" i="18" l="1"/>
  <c r="AE201" i="18" l="1"/>
  <c r="AF201" i="18" l="1"/>
  <c r="AA202" i="18" s="1"/>
  <c r="AG201" i="18" l="1"/>
  <c r="AD202" i="18"/>
  <c r="AB202" i="18"/>
  <c r="AC202" i="18" l="1"/>
  <c r="AE202" i="18" l="1"/>
  <c r="AF202" i="18" l="1"/>
  <c r="AA203" i="18" s="1"/>
  <c r="AG202" i="18" l="1"/>
  <c r="AB203" i="18"/>
  <c r="AD203" i="18"/>
  <c r="AC203" i="18" l="1"/>
  <c r="AE203" i="18" l="1"/>
  <c r="AF203" i="18" l="1"/>
  <c r="AA204" i="18" s="1"/>
  <c r="AG203" i="18" l="1"/>
  <c r="AB204" i="18"/>
  <c r="AD204" i="18"/>
  <c r="AC204" i="18" l="1"/>
  <c r="AE204" i="18" l="1"/>
  <c r="AF204" i="18" l="1"/>
  <c r="AA205" i="18" s="1"/>
  <c r="AG204" i="18" l="1"/>
  <c r="AB205" i="18"/>
  <c r="AD205" i="18"/>
  <c r="AC205" i="18" l="1"/>
  <c r="AE205" i="18" l="1"/>
  <c r="AF205" i="18" l="1"/>
  <c r="AA206" i="18" s="1"/>
  <c r="AG205" i="18" l="1"/>
  <c r="AB206" i="18"/>
  <c r="AD206" i="18"/>
  <c r="AC206" i="18" l="1"/>
  <c r="AE206" i="18" l="1"/>
  <c r="AF206" i="18" l="1"/>
  <c r="AA207" i="18" s="1"/>
  <c r="AG206" i="18" l="1"/>
  <c r="AD207" i="18"/>
  <c r="AB207" i="18"/>
  <c r="AC207" i="18" l="1"/>
  <c r="AE207" i="18" l="1"/>
  <c r="AF207" i="18" l="1"/>
  <c r="AA208" i="18" s="1"/>
  <c r="AG207" i="18" l="1"/>
  <c r="AD208" i="18"/>
  <c r="AB208" i="18"/>
  <c r="AC208" i="18" s="1"/>
  <c r="AE208" i="18" l="1"/>
  <c r="AF208" i="18" l="1"/>
  <c r="AA209" i="18" s="1"/>
  <c r="AG208" i="18" l="1"/>
  <c r="AB209" i="18"/>
  <c r="AD209" i="18"/>
  <c r="AC209" i="18" l="1"/>
  <c r="AE209" i="18" l="1"/>
  <c r="AF209" i="18" l="1"/>
  <c r="AA210" i="18" s="1"/>
  <c r="AG209" i="18" l="1"/>
  <c r="AD210" i="18"/>
  <c r="AB210" i="18"/>
  <c r="AC210" i="18" l="1"/>
  <c r="AE210" i="18" l="1"/>
  <c r="AG210" i="18" s="1"/>
  <c r="AF210" i="18" l="1"/>
  <c r="AA211" i="18" s="1"/>
  <c r="AD211" i="18" l="1"/>
  <c r="AB211" i="18"/>
  <c r="AC211" i="18" l="1"/>
  <c r="AE211" i="18" l="1"/>
  <c r="AG211" i="18" s="1"/>
  <c r="AF211" i="18" l="1"/>
  <c r="AA212" i="18" s="1"/>
  <c r="AD212" i="18" l="1"/>
  <c r="AB212" i="18"/>
  <c r="AC212" i="18" s="1"/>
  <c r="AE212" i="18" l="1"/>
  <c r="AG212" i="18" s="1"/>
  <c r="AF212" i="18" l="1"/>
  <c r="AA213" i="18" s="1"/>
  <c r="AB213" i="18" l="1"/>
  <c r="AD213" i="18"/>
  <c r="AC213" i="18" l="1"/>
  <c r="AE213" i="18" l="1"/>
  <c r="AG213" i="18" s="1"/>
  <c r="AF213" i="18" l="1"/>
  <c r="AA214" i="18" s="1"/>
  <c r="AD214" i="18" l="1"/>
  <c r="AB214" i="18"/>
  <c r="AC214" i="18" l="1"/>
  <c r="AE214" i="18" l="1"/>
  <c r="AG214" i="18" s="1"/>
  <c r="AF214" i="18" l="1"/>
  <c r="AA215" i="18" s="1"/>
  <c r="AB215" i="18" l="1"/>
  <c r="AC215" i="18" s="1"/>
  <c r="AD215" i="18"/>
  <c r="AE215" i="18" l="1"/>
  <c r="AG215" i="18" s="1"/>
  <c r="AF215" i="18" l="1"/>
  <c r="AA216" i="18" s="1"/>
  <c r="AD216" i="18" l="1"/>
  <c r="AB216" i="18"/>
  <c r="AC216" i="18" l="1"/>
  <c r="AE216" i="18" l="1"/>
  <c r="AG216" i="18" s="1"/>
  <c r="AF216" i="18" l="1"/>
  <c r="AA217" i="18" s="1"/>
  <c r="AD217" i="18" l="1"/>
  <c r="AB217" i="18"/>
  <c r="AC217" i="18" s="1"/>
  <c r="AE217" i="18" l="1"/>
  <c r="AG217" i="18" s="1"/>
  <c r="AF217" i="18" l="1"/>
  <c r="AA218" i="18" s="1"/>
  <c r="AD218" i="18" l="1"/>
  <c r="AB218" i="18"/>
  <c r="AC218" i="18" l="1"/>
  <c r="AE218" i="18" l="1"/>
  <c r="AG218" i="18" s="1"/>
  <c r="AF218" i="18" l="1"/>
  <c r="AA219" i="18" s="1"/>
  <c r="AD219" i="18" l="1"/>
  <c r="AB219" i="18"/>
  <c r="AC219" i="18" s="1"/>
  <c r="AE219" i="18" l="1"/>
  <c r="AG219" i="18" s="1"/>
  <c r="AF219" i="18" l="1"/>
  <c r="AA220" i="18" s="1"/>
  <c r="AD220" i="18" l="1"/>
  <c r="AB220" i="18"/>
  <c r="AC220" i="18" l="1"/>
  <c r="AE220" i="18" l="1"/>
  <c r="AG220" i="18" s="1"/>
  <c r="AF220" i="18" l="1"/>
  <c r="AA221" i="18" s="1"/>
  <c r="AD221" i="18" l="1"/>
  <c r="AB221" i="18"/>
  <c r="AC221" i="18" s="1"/>
  <c r="AE221" i="18" l="1"/>
  <c r="AG221" i="18" s="1"/>
  <c r="AF221" i="18" l="1"/>
  <c r="AA222" i="18" s="1"/>
  <c r="AD222" i="18" l="1"/>
  <c r="AB222" i="18"/>
  <c r="AC222" i="18" l="1"/>
  <c r="AE222" i="18" l="1"/>
  <c r="AG222" i="18" s="1"/>
  <c r="AF222" i="18" l="1"/>
  <c r="AA223" i="18" s="1"/>
  <c r="AB223" i="18" l="1"/>
  <c r="AD223" i="18"/>
  <c r="AC223" i="18" l="1"/>
  <c r="AE223" i="18" l="1"/>
  <c r="AG223" i="18" s="1"/>
  <c r="AF223" i="18" l="1"/>
  <c r="AA224" i="18" s="1"/>
  <c r="AD224" i="18" l="1"/>
  <c r="AB224" i="18"/>
  <c r="AC224" i="18" l="1"/>
  <c r="AE224" i="18" l="1"/>
  <c r="AG224" i="18" s="1"/>
  <c r="AF224" i="18" l="1"/>
  <c r="AA225" i="18" s="1"/>
  <c r="AD225" i="18" l="1"/>
  <c r="AB225" i="18"/>
  <c r="AC225" i="18" l="1"/>
  <c r="AE225" i="18" l="1"/>
  <c r="AG225" i="18" s="1"/>
  <c r="AF225" i="18" l="1"/>
  <c r="AA226" i="18" s="1"/>
  <c r="AD226" i="18" l="1"/>
  <c r="AB226" i="18"/>
  <c r="AC226" i="18" l="1"/>
  <c r="AE226" i="18" l="1"/>
  <c r="AG226" i="18" s="1"/>
  <c r="AF226" i="18" l="1"/>
  <c r="AA227" i="18" s="1"/>
  <c r="AB227" i="18" l="1"/>
  <c r="AD227" i="18"/>
  <c r="AC227" i="18" l="1"/>
  <c r="AE227" i="18" l="1"/>
  <c r="AG227" i="18" s="1"/>
  <c r="AF227" i="18" l="1"/>
  <c r="AA228" i="18" s="1"/>
  <c r="AD228" i="18" l="1"/>
  <c r="AB228" i="18"/>
  <c r="AC228" i="18" l="1"/>
  <c r="AE228" i="18" l="1"/>
  <c r="AG228" i="18" s="1"/>
  <c r="AF228" i="18" l="1"/>
  <c r="AA229" i="18" s="1"/>
  <c r="AD229" i="18" l="1"/>
  <c r="AB229" i="18"/>
  <c r="AC229" i="18" s="1"/>
  <c r="AE229" i="18" l="1"/>
  <c r="AG229" i="18" s="1"/>
  <c r="AF229" i="18" l="1"/>
  <c r="AA230" i="18" s="1"/>
  <c r="AD230" i="18" l="1"/>
  <c r="AB230" i="18"/>
  <c r="AC230" i="18" l="1"/>
  <c r="AE230" i="18" l="1"/>
  <c r="AG230" i="18" s="1"/>
  <c r="AF230" i="18" l="1"/>
  <c r="AA231" i="18" s="1"/>
  <c r="AD231" i="18" l="1"/>
  <c r="AB231" i="18"/>
  <c r="AC231" i="18" s="1"/>
  <c r="AE231" i="18" l="1"/>
  <c r="AG231" i="18" s="1"/>
  <c r="AF231" i="18" l="1"/>
  <c r="AA232" i="18" s="1"/>
  <c r="AD232" i="18" l="1"/>
  <c r="AB232" i="18"/>
  <c r="AC232" i="18" l="1"/>
  <c r="AE232" i="18" l="1"/>
  <c r="AG232" i="18" s="1"/>
  <c r="AF232" i="18" l="1"/>
  <c r="AA233" i="18" s="1"/>
  <c r="AB233" i="18" l="1"/>
  <c r="AD233" i="18"/>
  <c r="AC233" i="18" l="1"/>
  <c r="AE233" i="18" l="1"/>
  <c r="AG233" i="18" s="1"/>
  <c r="AF233" i="18" l="1"/>
  <c r="AA234" i="18" s="1"/>
  <c r="AD234" i="18" l="1"/>
  <c r="AB234" i="18"/>
  <c r="AC234" i="18" l="1"/>
  <c r="AE234" i="18" l="1"/>
  <c r="AG234" i="18" s="1"/>
  <c r="AF234" i="18" l="1"/>
  <c r="AA235" i="18" s="1"/>
  <c r="AD235" i="18" l="1"/>
  <c r="AB235" i="18"/>
  <c r="AC235" i="18" l="1"/>
  <c r="AE235" i="18" l="1"/>
  <c r="AG235" i="18" s="1"/>
  <c r="AF235" i="18" l="1"/>
  <c r="AA236" i="18" s="1"/>
  <c r="AD236" i="18" l="1"/>
  <c r="AB236" i="18"/>
  <c r="AC236" i="18" l="1"/>
  <c r="AE236" i="18" l="1"/>
  <c r="AG236" i="18" s="1"/>
  <c r="AF236" i="18" l="1"/>
  <c r="AA237" i="18" s="1"/>
  <c r="AD237" i="18" l="1"/>
  <c r="AB237" i="18"/>
  <c r="AC237" i="18" s="1"/>
  <c r="AE237" i="18" l="1"/>
  <c r="AG237" i="18" s="1"/>
  <c r="AF237" i="18" l="1"/>
  <c r="AA238" i="18" s="1"/>
  <c r="AD238" i="18" l="1"/>
  <c r="AB238" i="18"/>
  <c r="AC238" i="18" l="1"/>
  <c r="AE238" i="18" l="1"/>
  <c r="AG238" i="18" s="1"/>
  <c r="AF238" i="18" l="1"/>
  <c r="AA239" i="18" s="1"/>
  <c r="AD239" i="18" l="1"/>
  <c r="AB239" i="18"/>
  <c r="AC239" i="18" l="1"/>
  <c r="AE239" i="18" l="1"/>
  <c r="AG239" i="18" s="1"/>
  <c r="AF239" i="18" l="1"/>
  <c r="AA240" i="18" s="1"/>
  <c r="AD240" i="18" l="1"/>
  <c r="AB240" i="18"/>
  <c r="AC240" i="18" l="1"/>
  <c r="AE240" i="18" l="1"/>
  <c r="AG240" i="18" s="1"/>
  <c r="AF240" i="18" l="1"/>
  <c r="AA241" i="18" s="1"/>
  <c r="AD241" i="18" l="1"/>
  <c r="AB241" i="18"/>
  <c r="AC241" i="18" s="1"/>
  <c r="AE241" i="18" s="1"/>
  <c r="AG241" i="18" s="1"/>
  <c r="AF241" i="18" l="1"/>
  <c r="AA242" i="18" s="1"/>
  <c r="AD242" i="18" l="1"/>
  <c r="AB242" i="18"/>
  <c r="AC242" i="18" s="1"/>
  <c r="AE242" i="18" l="1"/>
  <c r="AG242" i="18" s="1"/>
  <c r="AF242" i="18" l="1"/>
  <c r="AA243" i="18" s="1"/>
  <c r="AB243" i="18" l="1"/>
  <c r="AD243" i="18"/>
  <c r="AC243" i="18" l="1"/>
  <c r="AE243" i="18"/>
  <c r="AG243" i="18" s="1"/>
  <c r="AF243" i="18" l="1"/>
  <c r="AA244" i="18" s="1"/>
  <c r="AD244" i="18" l="1"/>
  <c r="AB244" i="18"/>
  <c r="AC244" i="18" s="1"/>
  <c r="AE244" i="18" s="1"/>
  <c r="AG244" i="18" s="1"/>
  <c r="AF244" i="18" l="1"/>
  <c r="AA245" i="18" s="1"/>
  <c r="AD245" i="18" l="1"/>
  <c r="AB245" i="18"/>
  <c r="AC245" i="18" s="1"/>
  <c r="AE245" i="18" l="1"/>
  <c r="AG245" i="18" s="1"/>
  <c r="AF245" i="18" l="1"/>
  <c r="AA246" i="18" s="1"/>
  <c r="AD246" i="18" l="1"/>
  <c r="AB246" i="18"/>
  <c r="AC246" i="18" s="1"/>
  <c r="AE246" i="18" l="1"/>
  <c r="AG246" i="18" s="1"/>
  <c r="AF246" i="18" l="1"/>
  <c r="AA247" i="18" s="1"/>
  <c r="AD247" i="18" l="1"/>
  <c r="AB247" i="18"/>
  <c r="AC247" i="18" s="1"/>
  <c r="AE247" i="18" l="1"/>
  <c r="AG247" i="18" s="1"/>
  <c r="AF247" i="18" l="1"/>
  <c r="AA248" i="18" s="1"/>
  <c r="AD248" i="18" l="1"/>
  <c r="AB248" i="18"/>
  <c r="AC248" i="18" s="1"/>
  <c r="AE248" i="18" l="1"/>
  <c r="AG248" i="18" s="1"/>
  <c r="AF248" i="18" l="1"/>
  <c r="AA249" i="18" s="1"/>
  <c r="AD249" i="18" l="1"/>
  <c r="AB249" i="18"/>
  <c r="AC249" i="18" s="1"/>
  <c r="AE249" i="18" l="1"/>
  <c r="AG249" i="18" s="1"/>
  <c r="AF249" i="18" l="1"/>
  <c r="AA250" i="18" s="1"/>
  <c r="AD250" i="18" s="1"/>
  <c r="AB250" i="18" l="1"/>
  <c r="AC250" i="18" s="1"/>
  <c r="AE250" i="18"/>
  <c r="AG250" i="18" s="1"/>
  <c r="AF250" i="18" l="1"/>
  <c r="AA251" i="18" s="1"/>
  <c r="AD251" i="18" l="1"/>
  <c r="AB251" i="18"/>
  <c r="AC251" i="18" s="1"/>
  <c r="AE251" i="18" s="1"/>
  <c r="AG251" i="18" s="1"/>
  <c r="AF251" i="18" l="1"/>
  <c r="AA252" i="18" s="1"/>
  <c r="AD252" i="18" l="1"/>
  <c r="AB252" i="18"/>
  <c r="AC252" i="18" s="1"/>
  <c r="AE252" i="18" l="1"/>
  <c r="AG252" i="18" s="1"/>
  <c r="AF252" i="18" l="1"/>
  <c r="AA253" i="18" s="1"/>
  <c r="AD253" i="18" l="1"/>
  <c r="AB253" i="18"/>
  <c r="AC253" i="18" s="1"/>
  <c r="AE253" i="18" s="1"/>
  <c r="AG253" i="18" s="1"/>
  <c r="AF253" i="18" l="1"/>
  <c r="AA254" i="18" s="1"/>
  <c r="AD254" i="18" l="1"/>
  <c r="AB254" i="18"/>
  <c r="AC254" i="18" s="1"/>
  <c r="AE254" i="18" s="1"/>
  <c r="AG254" i="18" s="1"/>
  <c r="AF254" i="18" l="1"/>
  <c r="AA255" i="18" s="1"/>
  <c r="AD255" i="18" l="1"/>
  <c r="AB255" i="18"/>
  <c r="AC255" i="18" s="1"/>
  <c r="AE255" i="18" s="1"/>
  <c r="AG255" i="18" s="1"/>
  <c r="AF255" i="18" l="1"/>
  <c r="AA256" i="18" s="1"/>
  <c r="AD256" i="18" l="1"/>
  <c r="AB256" i="18"/>
  <c r="AC256" i="18" s="1"/>
  <c r="AE256" i="18" s="1"/>
  <c r="AG256" i="18" s="1"/>
  <c r="AF256" i="18" l="1"/>
  <c r="AA257" i="18" s="1"/>
  <c r="AD257" i="18" l="1"/>
  <c r="AB257" i="18"/>
  <c r="AC257" i="18" s="1"/>
  <c r="AE257" i="18" s="1"/>
  <c r="AG257" i="18" s="1"/>
  <c r="AF257" i="18" l="1"/>
  <c r="AA258" i="18" s="1"/>
  <c r="AD258" i="18" l="1"/>
  <c r="AB258" i="18"/>
  <c r="AC258" i="18" s="1"/>
  <c r="AE258" i="18" s="1"/>
  <c r="AG258" i="18" s="1"/>
  <c r="AF258" i="18" l="1"/>
  <c r="AA259" i="18" s="1"/>
  <c r="AD259" i="18" l="1"/>
  <c r="AB259" i="18"/>
  <c r="AC259" i="18" s="1"/>
  <c r="AE259" i="18" s="1"/>
  <c r="AG259" i="18" s="1"/>
  <c r="AF259" i="18" l="1"/>
  <c r="AA260" i="18" s="1"/>
  <c r="AB260" i="18" l="1"/>
  <c r="AC260" i="18" s="1"/>
  <c r="AE260" i="18" s="1"/>
  <c r="AG260" i="18" s="1"/>
  <c r="AD260" i="18"/>
  <c r="AF260" i="18" l="1"/>
  <c r="AA261" i="18" s="1"/>
  <c r="AB261" i="18" l="1"/>
  <c r="AD261" i="18"/>
  <c r="AE261" i="18"/>
  <c r="AG261" i="18" s="1"/>
  <c r="AC261" i="18"/>
  <c r="AF261" i="18" l="1"/>
  <c r="AA262" i="18" s="1"/>
  <c r="AD262" i="18" s="1"/>
  <c r="AB262" i="18" l="1"/>
  <c r="AC262" i="18" s="1"/>
  <c r="AE262" i="18"/>
  <c r="AG262" i="18" s="1"/>
  <c r="AF262" i="18" l="1"/>
  <c r="AA263" i="18" s="1"/>
  <c r="AB263" i="18" l="1"/>
  <c r="AD263" i="18"/>
  <c r="AC263" i="18" s="1"/>
  <c r="AE263" i="18" s="1"/>
  <c r="AG263" i="18" s="1"/>
  <c r="AF263" i="18" l="1"/>
  <c r="AA264" i="18" s="1"/>
  <c r="AB264" i="18" l="1"/>
  <c r="AD264" i="18"/>
  <c r="AC264" i="18"/>
  <c r="AE264" i="18" s="1"/>
  <c r="AG264" i="18" s="1"/>
  <c r="AF264" i="18" l="1"/>
  <c r="AA265" i="18" s="1"/>
  <c r="AB265" i="18" l="1"/>
  <c r="AC265" i="18" s="1"/>
  <c r="AE265" i="18" s="1"/>
  <c r="AG265" i="18" s="1"/>
  <c r="AD265" i="18"/>
  <c r="AF265" i="18" l="1"/>
  <c r="AA266" i="18" s="1"/>
  <c r="AD266" i="18" l="1"/>
  <c r="AB266" i="18"/>
  <c r="AC266" i="18" s="1"/>
  <c r="AE266" i="18" s="1"/>
  <c r="AG266" i="18" s="1"/>
  <c r="AF266" i="18" l="1"/>
  <c r="AA267" i="18" s="1"/>
  <c r="AD267" i="18" l="1"/>
  <c r="AB267" i="18"/>
  <c r="AC267" i="18" s="1"/>
  <c r="AE267" i="18" s="1"/>
  <c r="AG267" i="18" s="1"/>
  <c r="AF267" i="18" l="1"/>
  <c r="AA268" i="18" s="1"/>
  <c r="AD268" i="18" l="1"/>
  <c r="AB268" i="18"/>
  <c r="AC268" i="18" s="1"/>
  <c r="AE268" i="18" l="1"/>
  <c r="AG268" i="18" s="1"/>
  <c r="AF268" i="18" l="1"/>
  <c r="AA269" i="18" s="1"/>
  <c r="AD269" i="18" l="1"/>
  <c r="AB269" i="18"/>
  <c r="AC269" i="18" s="1"/>
  <c r="AE269" i="18" l="1"/>
  <c r="AG269" i="18" s="1"/>
  <c r="AF269" i="18" l="1"/>
  <c r="AA270" i="18" s="1"/>
  <c r="AD270" i="18" l="1"/>
  <c r="AB270" i="18"/>
  <c r="AC270" i="18" s="1"/>
  <c r="AE270" i="18" s="1"/>
  <c r="AG270" i="18" s="1"/>
  <c r="AF270" i="18" l="1"/>
  <c r="AA271" i="18" s="1"/>
  <c r="AD271" i="18" l="1"/>
  <c r="AB271" i="18"/>
  <c r="AC271" i="18" s="1"/>
  <c r="AE271" i="18" s="1"/>
  <c r="AG271" i="18" s="1"/>
  <c r="AF271" i="18" l="1"/>
  <c r="AA272" i="18" s="1"/>
  <c r="AD272" i="18" l="1"/>
  <c r="AB272" i="18"/>
  <c r="AC272" i="18" s="1"/>
  <c r="AE272" i="18" l="1"/>
  <c r="AG272" i="18" s="1"/>
  <c r="AF272" i="18" l="1"/>
  <c r="AA273" i="18" s="1"/>
  <c r="AD273" i="18" l="1"/>
  <c r="AB273" i="18"/>
  <c r="AC273" i="18" s="1"/>
  <c r="AE273" i="18" s="1"/>
  <c r="AG273" i="18" s="1"/>
  <c r="AF273" i="18" l="1"/>
  <c r="AA274" i="18" s="1"/>
  <c r="AD274" i="18" l="1"/>
  <c r="AB274" i="18"/>
  <c r="AC274" i="18" s="1"/>
  <c r="AE274" i="18" l="1"/>
  <c r="AG274" i="18" s="1"/>
  <c r="AF274" i="18" l="1"/>
  <c r="AA275" i="18" s="1"/>
  <c r="AD275" i="18" l="1"/>
  <c r="AB275" i="18"/>
  <c r="AC275" i="18" s="1"/>
  <c r="AE275" i="18" s="1"/>
  <c r="AG275" i="18" s="1"/>
  <c r="AF275" i="18" l="1"/>
  <c r="AA276" i="18" s="1"/>
  <c r="AD276" i="18" l="1"/>
  <c r="AB276" i="18"/>
  <c r="AC276" i="18" s="1"/>
  <c r="AE276" i="18" s="1"/>
  <c r="AG276" i="18" s="1"/>
  <c r="AF276" i="18" l="1"/>
  <c r="AA277" i="18" s="1"/>
  <c r="AD277" i="18" l="1"/>
  <c r="AB277" i="18"/>
  <c r="AC277" i="18" s="1"/>
  <c r="AE277" i="18" s="1"/>
  <c r="AG277" i="18" s="1"/>
  <c r="AF277" i="18" l="1"/>
  <c r="AA278" i="18" s="1"/>
  <c r="AB278" i="18" l="1"/>
  <c r="AD278" i="18"/>
  <c r="AE278" i="18"/>
  <c r="AG278" i="18" s="1"/>
  <c r="AC278" i="18"/>
  <c r="AF278" i="18" l="1"/>
  <c r="AA279" i="18" s="1"/>
  <c r="AD279" i="18" l="1"/>
  <c r="AB279" i="18"/>
  <c r="AC279" i="18" s="1"/>
  <c r="AE279" i="18" l="1"/>
  <c r="AG279" i="18" s="1"/>
  <c r="AF279" i="18" l="1"/>
  <c r="AA280" i="18" s="1"/>
  <c r="AD280" i="18" l="1"/>
  <c r="AB280" i="18"/>
  <c r="AC280" i="18" s="1"/>
  <c r="AE280" i="18" l="1"/>
  <c r="AG280" i="18" s="1"/>
  <c r="AF280" i="18" l="1"/>
  <c r="AA281" i="18" s="1"/>
  <c r="AB281" i="18" l="1"/>
  <c r="AC281" i="18" s="1"/>
  <c r="AE281" i="18" s="1"/>
  <c r="AG281" i="18" s="1"/>
  <c r="AD281" i="18"/>
  <c r="AF281" i="18" l="1"/>
  <c r="AA282" i="18" s="1"/>
  <c r="AD282" i="18" l="1"/>
  <c r="AB282" i="18"/>
  <c r="AC282" i="18" s="1"/>
  <c r="AE282" i="18" s="1"/>
  <c r="AG282" i="18" s="1"/>
  <c r="AF282" i="18" l="1"/>
  <c r="AA283" i="18" s="1"/>
  <c r="AD283" i="18" l="1"/>
  <c r="AB283" i="18"/>
  <c r="AC283" i="18" s="1"/>
  <c r="AE283" i="18" s="1"/>
  <c r="AG283" i="18" s="1"/>
  <c r="AF283" i="18" l="1"/>
  <c r="AA284" i="18" s="1"/>
  <c r="AD284" i="18" l="1"/>
  <c r="AB284" i="18"/>
  <c r="AC284" i="18" s="1"/>
  <c r="AE284" i="18" s="1"/>
  <c r="AG284" i="18" s="1"/>
  <c r="AF284" i="18" l="1"/>
  <c r="AA285" i="18" s="1"/>
  <c r="AD285" i="18" l="1"/>
  <c r="AB285" i="18"/>
  <c r="AC285" i="18" s="1"/>
  <c r="AE285" i="18" s="1"/>
  <c r="AG285" i="18" s="1"/>
  <c r="AF285" i="18" l="1"/>
  <c r="AA286" i="18" s="1"/>
  <c r="AD286" i="18" l="1"/>
  <c r="AB286" i="18"/>
  <c r="AC286" i="18" s="1"/>
  <c r="AE286" i="18" l="1"/>
  <c r="AG286" i="18" s="1"/>
  <c r="AF286" i="18" l="1"/>
  <c r="AA287" i="18" s="1"/>
  <c r="AD287" i="18" l="1"/>
  <c r="AB287" i="18"/>
  <c r="AC287" i="18" s="1"/>
  <c r="AE287" i="18" l="1"/>
  <c r="AG287" i="18" s="1"/>
  <c r="AF287" i="18" l="1"/>
  <c r="AA288" i="18" s="1"/>
  <c r="AD288" i="18" l="1"/>
  <c r="AB288" i="18"/>
  <c r="AC288" i="18" s="1"/>
  <c r="AE288" i="18" s="1"/>
  <c r="AG288" i="18" s="1"/>
  <c r="AF288" i="18" l="1"/>
  <c r="AA289" i="18" s="1"/>
  <c r="AD289" i="18" l="1"/>
  <c r="AB289" i="18"/>
  <c r="AC289" i="18" s="1"/>
  <c r="AE289" i="18" l="1"/>
  <c r="AG289" i="18" s="1"/>
  <c r="AF289" i="18" l="1"/>
  <c r="AA290" i="18" s="1"/>
  <c r="AD290" i="18" l="1"/>
  <c r="AB290" i="18"/>
  <c r="AC290" i="18" s="1"/>
  <c r="AE290" i="18" s="1"/>
  <c r="AG290" i="18" s="1"/>
  <c r="AF290" i="18" l="1"/>
  <c r="AA291" i="18" s="1"/>
  <c r="AD291" i="18" l="1"/>
  <c r="AB291" i="18"/>
  <c r="AC291" i="18" s="1"/>
  <c r="AE291" i="18" s="1"/>
  <c r="AG291" i="18" s="1"/>
  <c r="AF291" i="18" l="1"/>
  <c r="AA292" i="18" s="1"/>
  <c r="AD292" i="18" l="1"/>
  <c r="AB292" i="18"/>
  <c r="AC292" i="18" s="1"/>
  <c r="AE292" i="18" l="1"/>
  <c r="AG292" i="18" s="1"/>
  <c r="AF292" i="18" l="1"/>
  <c r="AA293" i="18" s="1"/>
  <c r="AD293" i="18" l="1"/>
  <c r="AB293" i="18"/>
  <c r="AC293" i="18" s="1"/>
  <c r="AE293" i="18" s="1"/>
  <c r="AG293" i="18" s="1"/>
  <c r="AF293" i="18" l="1"/>
  <c r="AA294" i="18" s="1"/>
  <c r="AD294" i="18" l="1"/>
  <c r="AB294" i="18"/>
  <c r="AC294" i="18" s="1"/>
  <c r="AE294" i="18" l="1"/>
  <c r="AG294" i="18" s="1"/>
  <c r="AF294" i="18" l="1"/>
  <c r="AA295" i="18" s="1"/>
  <c r="AB295" i="18" l="1"/>
  <c r="AD295" i="18"/>
  <c r="AC295" i="18"/>
  <c r="AE295" i="18" s="1"/>
  <c r="AG295" i="18" s="1"/>
  <c r="AF295" i="18" l="1"/>
  <c r="AA296" i="18" s="1"/>
  <c r="AD296" i="18" l="1"/>
  <c r="AB296" i="18"/>
  <c r="AC296" i="18" s="1"/>
  <c r="AE296" i="18" s="1"/>
  <c r="AG296" i="18" s="1"/>
  <c r="AF296" i="18" l="1"/>
  <c r="AA297" i="18" s="1"/>
  <c r="AD297" i="18" l="1"/>
  <c r="AB297" i="18"/>
  <c r="AC297" i="18" s="1"/>
  <c r="AE297" i="18" s="1"/>
  <c r="AG297" i="18" s="1"/>
  <c r="AF297" i="18" l="1"/>
  <c r="AA298" i="18" s="1"/>
  <c r="AB298" i="18" l="1"/>
  <c r="AC298" i="18" s="1"/>
  <c r="AE298" i="18" s="1"/>
  <c r="AG298" i="18" s="1"/>
  <c r="AD298" i="18"/>
  <c r="AF298" i="18" l="1"/>
  <c r="AA299" i="18" s="1"/>
  <c r="AD299" i="18" l="1"/>
  <c r="AB299" i="18"/>
  <c r="AC299" i="18" s="1"/>
  <c r="AE299" i="18" s="1"/>
  <c r="AG299" i="18" s="1"/>
  <c r="AF299" i="18" l="1"/>
  <c r="AA300" i="18" s="1"/>
  <c r="AB300" i="18" l="1"/>
  <c r="AC300" i="18" s="1"/>
  <c r="AD300" i="18"/>
  <c r="AE300" i="18" l="1"/>
  <c r="AG300" i="18" s="1"/>
  <c r="AF300" i="18" l="1"/>
  <c r="AA301" i="18" s="1"/>
  <c r="AD301" i="18" l="1"/>
  <c r="AB301" i="18"/>
  <c r="AC301" i="18" s="1"/>
  <c r="AE301" i="18" l="1"/>
  <c r="AG301" i="18" s="1"/>
  <c r="AF301" i="18" l="1"/>
  <c r="AA302" i="18" s="1"/>
  <c r="AD302" i="18" l="1"/>
  <c r="AB302" i="18"/>
  <c r="AC302" i="18" s="1"/>
  <c r="AE302" i="18" l="1"/>
  <c r="AG302" i="18" s="1"/>
  <c r="AF302" i="18" l="1"/>
  <c r="AA303" i="18" s="1"/>
  <c r="AD303" i="18" l="1"/>
  <c r="AB303" i="18"/>
  <c r="AC303" i="18" s="1"/>
  <c r="AE303" i="18" s="1"/>
  <c r="AG303" i="18" s="1"/>
  <c r="AF303" i="18" l="1"/>
  <c r="AA304" i="18" s="1"/>
  <c r="AD304" i="18" l="1"/>
  <c r="AB304" i="18"/>
  <c r="AC304" i="18" s="1"/>
  <c r="AE304" i="18" l="1"/>
  <c r="AG304" i="18" s="1"/>
  <c r="AF304" i="18" l="1"/>
  <c r="AA305" i="18" s="1"/>
  <c r="AB305" i="18" l="1"/>
  <c r="AD305" i="18"/>
  <c r="AC305" i="18"/>
  <c r="AE305" i="18" s="1"/>
  <c r="AG305" i="18" s="1"/>
  <c r="AF305" i="18" l="1"/>
  <c r="AA306" i="18" s="1"/>
  <c r="AD306" i="18" l="1"/>
  <c r="AB306" i="18"/>
  <c r="AC306" i="18" s="1"/>
  <c r="AE306" i="18" s="1"/>
  <c r="AG306" i="18" s="1"/>
  <c r="AF306" i="18" l="1"/>
  <c r="AA307" i="18" s="1"/>
  <c r="AD307" i="18" l="1"/>
  <c r="AB307" i="18"/>
  <c r="AC307" i="18" s="1"/>
  <c r="AE307" i="18" s="1"/>
  <c r="AG307" i="18" s="1"/>
  <c r="AF307" i="18" l="1"/>
  <c r="AA308" i="18" s="1"/>
  <c r="AD308" i="18" l="1"/>
  <c r="AB308" i="18"/>
  <c r="AC308" i="18" s="1"/>
  <c r="AE308" i="18" s="1"/>
  <c r="AG308" i="18" s="1"/>
  <c r="AF308" i="18" l="1"/>
  <c r="AA309" i="18" s="1"/>
  <c r="AD309" i="18" l="1"/>
  <c r="AB309" i="18"/>
  <c r="AC309" i="18" s="1"/>
  <c r="AE309" i="18" s="1"/>
  <c r="AG309" i="18" s="1"/>
  <c r="AF309" i="18" l="1"/>
  <c r="AA310" i="18" s="1"/>
  <c r="E30" i="18"/>
  <c r="AH30" i="18" s="1"/>
  <c r="AI30" i="18" s="1"/>
  <c r="AM29" i="18"/>
  <c r="AN29" i="18" s="1"/>
  <c r="AB310" i="18" l="1"/>
  <c r="AC310" i="18" s="1"/>
  <c r="AD310" i="18"/>
  <c r="AE310" i="18"/>
  <c r="AG310" i="18" s="1"/>
  <c r="AF310" i="18"/>
  <c r="AA311" i="18" s="1"/>
  <c r="AP29" i="18"/>
  <c r="AQ29" i="18" s="1"/>
  <c r="AL30" i="18" s="1"/>
  <c r="AM30" i="18" s="1"/>
  <c r="X30" i="18"/>
  <c r="Y30" i="18" s="1"/>
  <c r="F30" i="18"/>
  <c r="AE311" i="18" l="1"/>
  <c r="AG311" i="18" s="1"/>
  <c r="AD311" i="18"/>
  <c r="AB311" i="18"/>
  <c r="AC311" i="18" s="1"/>
  <c r="AF311" i="18"/>
  <c r="AA312" i="18" s="1"/>
  <c r="AO30" i="18"/>
  <c r="AN30" i="18" s="1"/>
  <c r="AP30" i="18" s="1"/>
  <c r="AU30" i="18" s="1"/>
  <c r="AR29" i="18"/>
  <c r="AS29" i="18" s="1"/>
  <c r="AU29" i="18"/>
  <c r="AV29" i="18"/>
  <c r="H30" i="18"/>
  <c r="AD312" i="18" l="1"/>
  <c r="AE312" i="18"/>
  <c r="AG312" i="18" s="1"/>
  <c r="AB312" i="18"/>
  <c r="AC312" i="18" s="1"/>
  <c r="AF312" i="18"/>
  <c r="AA313" i="18" s="1"/>
  <c r="E31" i="18"/>
  <c r="G31" i="18"/>
  <c r="AQ30" i="18"/>
  <c r="AL31" i="18" s="1"/>
  <c r="AR30" i="18"/>
  <c r="AV30" i="18"/>
  <c r="AD313" i="18" l="1"/>
  <c r="AB313" i="18"/>
  <c r="AC313" i="18" s="1"/>
  <c r="AE313" i="18"/>
  <c r="AG313" i="18" s="1"/>
  <c r="AF313" i="18"/>
  <c r="AA314" i="18" s="1"/>
  <c r="F31" i="18"/>
  <c r="AH31" i="18"/>
  <c r="X31" i="18"/>
  <c r="AM31" i="18"/>
  <c r="AN31" i="18" s="1"/>
  <c r="AO31" i="18"/>
  <c r="AS30" i="18"/>
  <c r="AE314" i="18" l="1"/>
  <c r="AG314" i="18" s="1"/>
  <c r="AD314" i="18"/>
  <c r="AB314" i="18"/>
  <c r="AC314" i="18" s="1"/>
  <c r="AF314" i="18" s="1"/>
  <c r="AA315" i="18" s="1"/>
  <c r="Y31" i="18"/>
  <c r="AI31" i="18"/>
  <c r="H31" i="18"/>
  <c r="AP31" i="18"/>
  <c r="AU31" i="18" s="1"/>
  <c r="AB315" i="18" l="1"/>
  <c r="AC315" i="18" s="1"/>
  <c r="AD315" i="18"/>
  <c r="AE315" i="18"/>
  <c r="AG315" i="18" s="1"/>
  <c r="AF315" i="18"/>
  <c r="AA316" i="18" s="1"/>
  <c r="E32" i="18"/>
  <c r="G32" i="18"/>
  <c r="AR31" i="18"/>
  <c r="AQ31" i="18"/>
  <c r="AL32" i="18" s="1"/>
  <c r="AV31" i="18"/>
  <c r="AE316" i="18" l="1"/>
  <c r="AG316" i="18" s="1"/>
  <c r="AD316" i="18"/>
  <c r="AB316" i="18"/>
  <c r="AC316" i="18" s="1"/>
  <c r="AF316" i="18" s="1"/>
  <c r="AA317" i="18" s="1"/>
  <c r="AH32" i="18"/>
  <c r="F32" i="18"/>
  <c r="X32" i="18"/>
  <c r="AM32" i="18"/>
  <c r="AN32" i="18" s="1"/>
  <c r="AO32" i="18"/>
  <c r="AS31" i="18"/>
  <c r="AD317" i="18" l="1"/>
  <c r="AE317" i="18"/>
  <c r="AG317" i="18" s="1"/>
  <c r="AB317" i="18"/>
  <c r="AC317" i="18" s="1"/>
  <c r="AF317" i="18"/>
  <c r="AA318" i="18" s="1"/>
  <c r="Y32" i="18"/>
  <c r="H32" i="18"/>
  <c r="AI32" i="18"/>
  <c r="AP32" i="18"/>
  <c r="AR32" i="18" s="1"/>
  <c r="AB318" i="18" l="1"/>
  <c r="AC318" i="18" s="1"/>
  <c r="AD318" i="18"/>
  <c r="AE318" i="18"/>
  <c r="AG318" i="18" s="1"/>
  <c r="AF318" i="18"/>
  <c r="AA319" i="18" s="1"/>
  <c r="G33" i="18"/>
  <c r="E33" i="18"/>
  <c r="AS32" i="18"/>
  <c r="AU32" i="18"/>
  <c r="AQ32" i="18"/>
  <c r="AL33" i="18" s="1"/>
  <c r="AV32" i="18"/>
  <c r="AD319" i="18" l="1"/>
  <c r="AE319" i="18"/>
  <c r="AG319" i="18" s="1"/>
  <c r="AB319" i="18"/>
  <c r="AC319" i="18" s="1"/>
  <c r="AF319" i="18"/>
  <c r="AA320" i="18" s="1"/>
  <c r="AH33" i="18"/>
  <c r="F33" i="18"/>
  <c r="X33" i="18"/>
  <c r="AO33" i="18"/>
  <c r="AM33" i="18"/>
  <c r="AE320" i="18" l="1"/>
  <c r="AG320" i="18" s="1"/>
  <c r="AD320" i="18"/>
  <c r="AB320" i="18"/>
  <c r="AC320" i="18" s="1"/>
  <c r="AF320" i="18"/>
  <c r="AA321" i="18" s="1"/>
  <c r="H33" i="18"/>
  <c r="Y33" i="18"/>
  <c r="AI33" i="18"/>
  <c r="AN33" i="18"/>
  <c r="AP33" i="18" s="1"/>
  <c r="AD321" i="18" l="1"/>
  <c r="AE321" i="18"/>
  <c r="AG321" i="18" s="1"/>
  <c r="AB321" i="18"/>
  <c r="AC321" i="18" s="1"/>
  <c r="AF321" i="18"/>
  <c r="AA322" i="18" s="1"/>
  <c r="E34" i="18"/>
  <c r="G34" i="18"/>
  <c r="AQ33" i="18"/>
  <c r="AL34" i="18" s="1"/>
  <c r="AU33" i="18"/>
  <c r="AV33" i="18"/>
  <c r="AR33" i="18"/>
  <c r="AD322" i="18" l="1"/>
  <c r="AE322" i="18"/>
  <c r="AG322" i="18" s="1"/>
  <c r="AF322" i="18"/>
  <c r="AA323" i="18" s="1"/>
  <c r="AB322" i="18"/>
  <c r="AC322" i="18" s="1"/>
  <c r="AH34" i="18"/>
  <c r="F34" i="18"/>
  <c r="X34" i="18"/>
  <c r="AS33" i="18"/>
  <c r="AM34" i="18"/>
  <c r="AO34" i="18"/>
  <c r="AB323" i="18" l="1"/>
  <c r="AC323" i="18" s="1"/>
  <c r="AE323" i="18"/>
  <c r="AG323" i="18" s="1"/>
  <c r="AD323" i="18"/>
  <c r="AF323" i="18"/>
  <c r="AA324" i="18" s="1"/>
  <c r="H34" i="18"/>
  <c r="Y34" i="18"/>
  <c r="AI34" i="18"/>
  <c r="AN34" i="18"/>
  <c r="AE324" i="18" l="1"/>
  <c r="AG324" i="18" s="1"/>
  <c r="AD324" i="18"/>
  <c r="AB324" i="18"/>
  <c r="AC324" i="18" s="1"/>
  <c r="AF324" i="18" s="1"/>
  <c r="AA325" i="18" s="1"/>
  <c r="E35" i="18"/>
  <c r="G35" i="18"/>
  <c r="AP34" i="18"/>
  <c r="AD325" i="18" l="1"/>
  <c r="AE325" i="18"/>
  <c r="AG325" i="18" s="1"/>
  <c r="AF325" i="18"/>
  <c r="AA326" i="18" s="1"/>
  <c r="AB325" i="18"/>
  <c r="AC325" i="18" s="1"/>
  <c r="AH35" i="18"/>
  <c r="F35" i="18"/>
  <c r="H35" i="18" s="1"/>
  <c r="X35" i="18"/>
  <c r="AQ34" i="18"/>
  <c r="AL35" i="18" s="1"/>
  <c r="AR34" i="18"/>
  <c r="AU34" i="18"/>
  <c r="AV34" i="18"/>
  <c r="AD326" i="18" l="1"/>
  <c r="AB326" i="18"/>
  <c r="AC326" i="18" s="1"/>
  <c r="AE326" i="18"/>
  <c r="AG326" i="18" s="1"/>
  <c r="AF326" i="18"/>
  <c r="AA327" i="18" s="1"/>
  <c r="G36" i="18"/>
  <c r="E36" i="18"/>
  <c r="Y35" i="18"/>
  <c r="AI35" i="18"/>
  <c r="AM35" i="18"/>
  <c r="AO35" i="18"/>
  <c r="AS34" i="18"/>
  <c r="AN35" i="18" l="1"/>
  <c r="AB327" i="18"/>
  <c r="AC327" i="18" s="1"/>
  <c r="AE327" i="18"/>
  <c r="AG327" i="18" s="1"/>
  <c r="AD327" i="18"/>
  <c r="AF327" i="18"/>
  <c r="AA328" i="18" s="1"/>
  <c r="F36" i="18"/>
  <c r="H36" i="18" s="1"/>
  <c r="AH36" i="18"/>
  <c r="AI36" i="18" s="1"/>
  <c r="X36" i="18"/>
  <c r="Y36" i="18" s="1"/>
  <c r="AP35" i="18"/>
  <c r="AQ35" i="18" s="1"/>
  <c r="AL36" i="18" s="1"/>
  <c r="AE328" i="18" l="1"/>
  <c r="AG328" i="18" s="1"/>
  <c r="AB328" i="18"/>
  <c r="AC328" i="18" s="1"/>
  <c r="AD328" i="18"/>
  <c r="AF328" i="18"/>
  <c r="AA329" i="18" s="1"/>
  <c r="E37" i="18"/>
  <c r="G37" i="18"/>
  <c r="AU35" i="18"/>
  <c r="AR35" i="18"/>
  <c r="AS35" i="18" s="1"/>
  <c r="AM36" i="18"/>
  <c r="AO36" i="18"/>
  <c r="AV35" i="18"/>
  <c r="AF329" i="18" l="1"/>
  <c r="AA330" i="18" s="1"/>
  <c r="AE329" i="18"/>
  <c r="AG329" i="18" s="1"/>
  <c r="AC329" i="18"/>
  <c r="AB329" i="18"/>
  <c r="AD329" i="18"/>
  <c r="AH37" i="18"/>
  <c r="AI37" i="18" s="1"/>
  <c r="X37" i="18"/>
  <c r="Y37" i="18" s="1"/>
  <c r="F37" i="18"/>
  <c r="H37" i="18" s="1"/>
  <c r="AN36" i="18"/>
  <c r="AE330" i="18" l="1"/>
  <c r="AG330" i="18" s="1"/>
  <c r="AD330" i="18"/>
  <c r="AB330" i="18"/>
  <c r="AF330" i="18"/>
  <c r="AA331" i="18" s="1"/>
  <c r="AC330" i="18"/>
  <c r="E38" i="18"/>
  <c r="G38" i="18"/>
  <c r="AP36" i="18"/>
  <c r="AD331" i="18" l="1"/>
  <c r="AE331" i="18"/>
  <c r="AG331" i="18" s="1"/>
  <c r="AC331" i="18"/>
  <c r="AF331" i="18"/>
  <c r="AA332" i="18" s="1"/>
  <c r="AB331" i="18"/>
  <c r="AH38" i="18"/>
  <c r="AI38" i="18" s="1"/>
  <c r="F38" i="18"/>
  <c r="H38" i="18" s="1"/>
  <c r="X38" i="18"/>
  <c r="Y38" i="18" s="1"/>
  <c r="AQ36" i="18"/>
  <c r="AL37" i="18" s="1"/>
  <c r="AU36" i="18"/>
  <c r="AR36" i="18"/>
  <c r="AS36" i="18" s="1"/>
  <c r="AV36" i="18"/>
  <c r="AC332" i="18" l="1"/>
  <c r="AF332" i="18"/>
  <c r="AA333" i="18" s="1"/>
  <c r="AB332" i="18"/>
  <c r="AD332" i="18"/>
  <c r="AE332" i="18"/>
  <c r="AG332" i="18" s="1"/>
  <c r="E39" i="18"/>
  <c r="G39" i="18"/>
  <c r="AO37" i="18"/>
  <c r="AM37" i="18"/>
  <c r="AC333" i="18" l="1"/>
  <c r="AD333" i="18"/>
  <c r="AF333" i="18"/>
  <c r="AA334" i="18" s="1"/>
  <c r="AE333" i="18"/>
  <c r="AG333" i="18" s="1"/>
  <c r="AB333" i="18"/>
  <c r="F39" i="18"/>
  <c r="H39" i="18" s="1"/>
  <c r="AH39" i="18"/>
  <c r="AI39" i="18" s="1"/>
  <c r="X39" i="18"/>
  <c r="Y39" i="18" s="1"/>
  <c r="AN37" i="18"/>
  <c r="AD334" i="18" l="1"/>
  <c r="AB334" i="18"/>
  <c r="AC334" i="18"/>
  <c r="AE334" i="18"/>
  <c r="AG334" i="18" s="1"/>
  <c r="AF334" i="18"/>
  <c r="AA335" i="18" s="1"/>
  <c r="E40" i="18"/>
  <c r="G40" i="18"/>
  <c r="AP37" i="18"/>
  <c r="AF335" i="18" l="1"/>
  <c r="AA336" i="18" s="1"/>
  <c r="AB335" i="18"/>
  <c r="AD335" i="18"/>
  <c r="AE335" i="18"/>
  <c r="AG335" i="18" s="1"/>
  <c r="AC335" i="18"/>
  <c r="AH40" i="18"/>
  <c r="AI40" i="18" s="1"/>
  <c r="F40" i="18"/>
  <c r="H40" i="18" s="1"/>
  <c r="X40" i="18"/>
  <c r="Y40" i="18" s="1"/>
  <c r="AQ37" i="18"/>
  <c r="AL38" i="18" s="1"/>
  <c r="AR37" i="18"/>
  <c r="AS37" i="18" s="1"/>
  <c r="AU37" i="18"/>
  <c r="AV37" i="18"/>
  <c r="G41" i="18" l="1"/>
  <c r="E41" i="18"/>
  <c r="AD336" i="18"/>
  <c r="AE336" i="18"/>
  <c r="AG336" i="18" s="1"/>
  <c r="AC336" i="18"/>
  <c r="AF336" i="18"/>
  <c r="AA337" i="18" s="1"/>
  <c r="AB336" i="18"/>
  <c r="AM38" i="18"/>
  <c r="AN38" i="18" s="1"/>
  <c r="AO38" i="18"/>
  <c r="AH41" i="18" l="1"/>
  <c r="AI41" i="18" s="1"/>
  <c r="F41" i="18"/>
  <c r="H41" i="18" s="1"/>
  <c r="X41" i="18"/>
  <c r="Y41" i="18" s="1"/>
  <c r="AD337" i="18"/>
  <c r="AC337" i="18"/>
  <c r="AF337" i="18"/>
  <c r="AA338" i="18" s="1"/>
  <c r="AB337" i="18"/>
  <c r="AE337" i="18"/>
  <c r="AG337" i="18" s="1"/>
  <c r="AP38" i="18"/>
  <c r="AQ38" i="18" s="1"/>
  <c r="AL39" i="18" s="1"/>
  <c r="E42" i="18" l="1"/>
  <c r="G42" i="18"/>
  <c r="AE338" i="18"/>
  <c r="AG338" i="18" s="1"/>
  <c r="AB338" i="18"/>
  <c r="AD338" i="18"/>
  <c r="AC338" i="18"/>
  <c r="AF338" i="18"/>
  <c r="AA339" i="18" s="1"/>
  <c r="AM39" i="18"/>
  <c r="AN39" i="18" s="1"/>
  <c r="AO39" i="18"/>
  <c r="AU38" i="18"/>
  <c r="AR38" i="18"/>
  <c r="AS38" i="18" s="1"/>
  <c r="AV38" i="18"/>
  <c r="X42" i="18" l="1"/>
  <c r="Y42" i="18" s="1"/>
  <c r="AH42" i="18"/>
  <c r="AI42" i="18" s="1"/>
  <c r="F42" i="18"/>
  <c r="H42" i="18" s="1"/>
  <c r="AF339" i="18"/>
  <c r="AA340" i="18" s="1"/>
  <c r="AC339" i="18"/>
  <c r="AE339" i="18"/>
  <c r="AG339" i="18" s="1"/>
  <c r="AD339" i="18"/>
  <c r="AB339" i="18"/>
  <c r="AP39" i="18"/>
  <c r="AQ39" i="18" s="1"/>
  <c r="AL40" i="18" s="1"/>
  <c r="G43" i="18" l="1"/>
  <c r="E43" i="18"/>
  <c r="AE340" i="18"/>
  <c r="AG340" i="18" s="1"/>
  <c r="AF340" i="18"/>
  <c r="AA341" i="18" s="1"/>
  <c r="AC340" i="18"/>
  <c r="AB340" i="18"/>
  <c r="AD340" i="18"/>
  <c r="AR39" i="18"/>
  <c r="AS39" i="18" s="1"/>
  <c r="AM40" i="18"/>
  <c r="AO40" i="18"/>
  <c r="AU39" i="18"/>
  <c r="AV39" i="18"/>
  <c r="AH43" i="18" l="1"/>
  <c r="AI43" i="18" s="1"/>
  <c r="F43" i="18"/>
  <c r="H43" i="18" s="1"/>
  <c r="X43" i="18"/>
  <c r="Y43" i="18" s="1"/>
  <c r="AD341" i="18"/>
  <c r="AC341" i="18"/>
  <c r="AF341" i="18"/>
  <c r="AA342" i="18" s="1"/>
  <c r="AB341" i="18"/>
  <c r="AE341" i="18"/>
  <c r="AG341" i="18" s="1"/>
  <c r="AN40" i="18"/>
  <c r="E44" i="18" l="1"/>
  <c r="G44" i="18"/>
  <c r="AE342" i="18"/>
  <c r="AG342" i="18" s="1"/>
  <c r="AB342" i="18"/>
  <c r="AC342" i="18"/>
  <c r="AD342" i="18"/>
  <c r="AF342" i="18"/>
  <c r="AA343" i="18" s="1"/>
  <c r="AP40" i="18"/>
  <c r="F44" i="18" l="1"/>
  <c r="H44" i="18" s="1"/>
  <c r="X44" i="18"/>
  <c r="Y44" i="18" s="1"/>
  <c r="AH44" i="18"/>
  <c r="AI44" i="18" s="1"/>
  <c r="AC343" i="18"/>
  <c r="AD343" i="18"/>
  <c r="AF343" i="18"/>
  <c r="AA344" i="18" s="1"/>
  <c r="AE343" i="18"/>
  <c r="AG343" i="18" s="1"/>
  <c r="AB343" i="18"/>
  <c r="AQ40" i="18"/>
  <c r="AL41" i="18" s="1"/>
  <c r="AR40" i="18"/>
  <c r="AS40" i="18" s="1"/>
  <c r="AU40" i="18"/>
  <c r="AV40" i="18"/>
  <c r="AM41" i="18" l="1"/>
  <c r="AO41" i="18"/>
  <c r="G45" i="18"/>
  <c r="E45" i="18"/>
  <c r="AE344" i="18"/>
  <c r="AG344" i="18" s="1"/>
  <c r="AF344" i="18"/>
  <c r="AA345" i="18" s="1"/>
  <c r="AB344" i="18"/>
  <c r="AC344" i="18"/>
  <c r="AD344" i="18"/>
  <c r="F45" i="18" l="1"/>
  <c r="H45" i="18" s="1"/>
  <c r="AH45" i="18"/>
  <c r="AI45" i="18" s="1"/>
  <c r="X45" i="18"/>
  <c r="Y45" i="18" s="1"/>
  <c r="AN41" i="18"/>
  <c r="AF345" i="18"/>
  <c r="AA346" i="18" s="1"/>
  <c r="AE345" i="18"/>
  <c r="AG345" i="18" s="1"/>
  <c r="AD345" i="18"/>
  <c r="AB345" i="18"/>
  <c r="AC345" i="18"/>
  <c r="AP41" i="18" l="1"/>
  <c r="G46" i="18"/>
  <c r="E46" i="18"/>
  <c r="AD346" i="18"/>
  <c r="AB346" i="18"/>
  <c r="AC346" i="18"/>
  <c r="AE346" i="18"/>
  <c r="AG346" i="18" s="1"/>
  <c r="AF346" i="18"/>
  <c r="AA347" i="18" s="1"/>
  <c r="X46" i="18" l="1"/>
  <c r="Y46" i="18" s="1"/>
  <c r="F46" i="18"/>
  <c r="H46" i="18" s="1"/>
  <c r="AH46" i="18"/>
  <c r="AI46" i="18" s="1"/>
  <c r="AQ41" i="18"/>
  <c r="AL42" i="18" s="1"/>
  <c r="AU41" i="18"/>
  <c r="AR41" i="18"/>
  <c r="AS41" i="18" s="1"/>
  <c r="AV41" i="18"/>
  <c r="AE347" i="18"/>
  <c r="AG347" i="18" s="1"/>
  <c r="AC347" i="18"/>
  <c r="AD347" i="18"/>
  <c r="AF347" i="18"/>
  <c r="AA348" i="18" s="1"/>
  <c r="AB347" i="18"/>
  <c r="AM42" i="18" l="1"/>
  <c r="AO42" i="18"/>
  <c r="G47" i="18"/>
  <c r="E47" i="18"/>
  <c r="AD348" i="18"/>
  <c r="AC348" i="18"/>
  <c r="AB348" i="18"/>
  <c r="AF348" i="18"/>
  <c r="AA349" i="18" s="1"/>
  <c r="AE348" i="18"/>
  <c r="AG348" i="18" s="1"/>
  <c r="AN42" i="18" l="1"/>
  <c r="AP42" i="18"/>
  <c r="AQ42" i="18" s="1"/>
  <c r="AL43" i="18" s="1"/>
  <c r="F47" i="18"/>
  <c r="H47" i="18" s="1"/>
  <c r="AH47" i="18"/>
  <c r="AI47" i="18" s="1"/>
  <c r="X47" i="18"/>
  <c r="Y47" i="18" s="1"/>
  <c r="AU42" i="18"/>
  <c r="AR42" i="18"/>
  <c r="AS42" i="18" s="1"/>
  <c r="AC349" i="18"/>
  <c r="AB349" i="18"/>
  <c r="AD349" i="18"/>
  <c r="AF349" i="18"/>
  <c r="AA350" i="18" s="1"/>
  <c r="AE349" i="18"/>
  <c r="AG349" i="18" s="1"/>
  <c r="G48" i="18" l="1"/>
  <c r="E48" i="18"/>
  <c r="AM43" i="18"/>
  <c r="AO43" i="18"/>
  <c r="AV42" i="18"/>
  <c r="AB350" i="18"/>
  <c r="AE350" i="18"/>
  <c r="AG350" i="18" s="1"/>
  <c r="AC350" i="18"/>
  <c r="AD350" i="18"/>
  <c r="AF350" i="18"/>
  <c r="AA351" i="18" s="1"/>
  <c r="F48" i="18" l="1"/>
  <c r="H48" i="18" s="1"/>
  <c r="AH48" i="18"/>
  <c r="AI48" i="18" s="1"/>
  <c r="X48" i="18"/>
  <c r="Y48" i="18" s="1"/>
  <c r="AN43" i="18"/>
  <c r="AP43" i="18" s="1"/>
  <c r="AQ43" i="18" s="1"/>
  <c r="AL44" i="18" s="1"/>
  <c r="AE351" i="18"/>
  <c r="AG351" i="18" s="1"/>
  <c r="AC351" i="18"/>
  <c r="AD351" i="18"/>
  <c r="AB351" i="18"/>
  <c r="AF351" i="18"/>
  <c r="AA352" i="18" s="1"/>
  <c r="AM44" i="18" l="1"/>
  <c r="AO44" i="18"/>
  <c r="AV43" i="18"/>
  <c r="G49" i="18"/>
  <c r="E49" i="18"/>
  <c r="AR43" i="18"/>
  <c r="AS43" i="18" s="1"/>
  <c r="AU43" i="18"/>
  <c r="AB352" i="18"/>
  <c r="AD352" i="18"/>
  <c r="AF352" i="18"/>
  <c r="AA353" i="18" s="1"/>
  <c r="AC352" i="18"/>
  <c r="AE352" i="18"/>
  <c r="AG352" i="18" s="1"/>
  <c r="AN44" i="18" l="1"/>
  <c r="AP44" i="18"/>
  <c r="AQ44" i="18" s="1"/>
  <c r="AL45" i="18" s="1"/>
  <c r="F49" i="18"/>
  <c r="H49" i="18" s="1"/>
  <c r="X49" i="18"/>
  <c r="Y49" i="18" s="1"/>
  <c r="AH49" i="18"/>
  <c r="AI49" i="18" s="1"/>
  <c r="AU44" i="18"/>
  <c r="AF353" i="18"/>
  <c r="AA354" i="18" s="1"/>
  <c r="AB353" i="18"/>
  <c r="AC353" i="18"/>
  <c r="AD353" i="18"/>
  <c r="AE353" i="18"/>
  <c r="AG353" i="18" s="1"/>
  <c r="G50" i="18" l="1"/>
  <c r="E50" i="18"/>
  <c r="AM45" i="18"/>
  <c r="AO45" i="18"/>
  <c r="AR44" i="18"/>
  <c r="AS44" i="18" s="1"/>
  <c r="AV44" i="18"/>
  <c r="AF354" i="18"/>
  <c r="AA355" i="18" s="1"/>
  <c r="AE354" i="18"/>
  <c r="AG354" i="18" s="1"/>
  <c r="AD354" i="18"/>
  <c r="AC354" i="18"/>
  <c r="AB354" i="18"/>
  <c r="AN45" i="18" l="1"/>
  <c r="X50" i="18"/>
  <c r="Y50" i="18" s="1"/>
  <c r="AH50" i="18"/>
  <c r="AI50" i="18" s="1"/>
  <c r="F50" i="18"/>
  <c r="H50" i="18" s="1"/>
  <c r="AP45" i="18"/>
  <c r="AQ45" i="18" s="1"/>
  <c r="AL46" i="18" s="1"/>
  <c r="AF355" i="18"/>
  <c r="AA356" i="18" s="1"/>
  <c r="AC355" i="18"/>
  <c r="AB355" i="18"/>
  <c r="AD355" i="18"/>
  <c r="AE355" i="18"/>
  <c r="AG355" i="18" s="1"/>
  <c r="AU45" i="18" l="1"/>
  <c r="AR45" i="18"/>
  <c r="AS45" i="18" s="1"/>
  <c r="E51" i="18"/>
  <c r="G51" i="18"/>
  <c r="AM46" i="18"/>
  <c r="AO46" i="18"/>
  <c r="AV45" i="18"/>
  <c r="AE356" i="18"/>
  <c r="AG356" i="18" s="1"/>
  <c r="AD356" i="18"/>
  <c r="AB356" i="18"/>
  <c r="AF356" i="18"/>
  <c r="AA357" i="18" s="1"/>
  <c r="AC356" i="18"/>
  <c r="AH51" i="18" l="1"/>
  <c r="AI51" i="18" s="1"/>
  <c r="F51" i="18"/>
  <c r="H51" i="18" s="1"/>
  <c r="X51" i="18"/>
  <c r="Y51" i="18" s="1"/>
  <c r="AN46" i="18"/>
  <c r="AP46" i="18" s="1"/>
  <c r="AQ46" i="18" s="1"/>
  <c r="AL47" i="18" s="1"/>
  <c r="AE357" i="18"/>
  <c r="AG357" i="18" s="1"/>
  <c r="AD357" i="18"/>
  <c r="AC357" i="18"/>
  <c r="AB357" i="18"/>
  <c r="AF357" i="18"/>
  <c r="AA358" i="18" s="1"/>
  <c r="AO47" i="18" l="1"/>
  <c r="AM47" i="18"/>
  <c r="AV46" i="18"/>
  <c r="AR46" i="18"/>
  <c r="AS46" i="18" s="1"/>
  <c r="AU46" i="18"/>
  <c r="AE358" i="18"/>
  <c r="AG358" i="18" s="1"/>
  <c r="AF358" i="18"/>
  <c r="AA359" i="18" s="1"/>
  <c r="AC358" i="18"/>
  <c r="AB358" i="18"/>
  <c r="AD358" i="18"/>
  <c r="G52" i="18"/>
  <c r="E52" i="18"/>
  <c r="AN47" i="18" l="1"/>
  <c r="AE359" i="18"/>
  <c r="AG359" i="18" s="1"/>
  <c r="AD359" i="18"/>
  <c r="AF359" i="18"/>
  <c r="AA360" i="18" s="1"/>
  <c r="AB359" i="18"/>
  <c r="AC359" i="18"/>
  <c r="F52" i="18"/>
  <c r="H52" i="18" s="1"/>
  <c r="AH52" i="18"/>
  <c r="AI52" i="18" s="1"/>
  <c r="X52" i="18"/>
  <c r="Y52" i="18" s="1"/>
  <c r="AP47" i="18" l="1"/>
  <c r="AC360" i="18"/>
  <c r="AD360" i="18"/>
  <c r="AB360" i="18"/>
  <c r="AF360" i="18"/>
  <c r="AA361" i="18" s="1"/>
  <c r="AE360" i="18"/>
  <c r="AG360" i="18" s="1"/>
  <c r="E53" i="18"/>
  <c r="G53" i="18"/>
  <c r="AQ47" i="18" l="1"/>
  <c r="AL48" i="18" s="1"/>
  <c r="AU47" i="18"/>
  <c r="AR47" i="18"/>
  <c r="AS47" i="18" s="1"/>
  <c r="AV47" i="18"/>
  <c r="AC361" i="18"/>
  <c r="AB361" i="18"/>
  <c r="AE361" i="18"/>
  <c r="AG361" i="18" s="1"/>
  <c r="AD361" i="18"/>
  <c r="AF361" i="18"/>
  <c r="AA362" i="18" s="1"/>
  <c r="F53" i="18"/>
  <c r="H53" i="18" s="1"/>
  <c r="AH53" i="18"/>
  <c r="AI53" i="18" s="1"/>
  <c r="X53" i="18"/>
  <c r="Y53" i="18" s="1"/>
  <c r="AM48" i="18" l="1"/>
  <c r="AO48" i="18"/>
  <c r="AB362" i="18"/>
  <c r="AE362" i="18"/>
  <c r="AG362" i="18" s="1"/>
  <c r="AF362" i="18"/>
  <c r="AA363" i="18" s="1"/>
  <c r="AD362" i="18"/>
  <c r="AC362" i="18"/>
  <c r="E54" i="18"/>
  <c r="G54" i="18"/>
  <c r="AN48" i="18" l="1"/>
  <c r="AD363" i="18"/>
  <c r="AC363" i="18"/>
  <c r="AB363" i="18"/>
  <c r="AE363" i="18"/>
  <c r="AG363" i="18" s="1"/>
  <c r="AF363" i="18"/>
  <c r="AA364" i="18" s="1"/>
  <c r="AH54" i="18"/>
  <c r="AI54" i="18" s="1"/>
  <c r="F54" i="18"/>
  <c r="H54" i="18" s="1"/>
  <c r="X54" i="18"/>
  <c r="Y54" i="18" s="1"/>
  <c r="AP48" i="18" l="1"/>
  <c r="AF364" i="18"/>
  <c r="AA365" i="18" s="1"/>
  <c r="AB364" i="18"/>
  <c r="AD364" i="18"/>
  <c r="AE364" i="18"/>
  <c r="AG364" i="18" s="1"/>
  <c r="AC364" i="18"/>
  <c r="E55" i="18"/>
  <c r="G55" i="18"/>
  <c r="AQ48" i="18" l="1"/>
  <c r="AL49" i="18" s="1"/>
  <c r="AU48" i="18"/>
  <c r="AR48" i="18"/>
  <c r="AS48" i="18" s="1"/>
  <c r="AV48" i="18"/>
  <c r="AF365" i="18"/>
  <c r="AA366" i="18" s="1"/>
  <c r="AB365" i="18"/>
  <c r="AE365" i="18"/>
  <c r="AG365" i="18" s="1"/>
  <c r="AC365" i="18"/>
  <c r="AD365" i="18"/>
  <c r="F55" i="18"/>
  <c r="H55" i="18" s="1"/>
  <c r="AH55" i="18"/>
  <c r="AI55" i="18" s="1"/>
  <c r="X55" i="18"/>
  <c r="Y55" i="18" s="1"/>
  <c r="AM49" i="18" l="1"/>
  <c r="AO49" i="18"/>
  <c r="AE366" i="18"/>
  <c r="AG366" i="18" s="1"/>
  <c r="AB366" i="18"/>
  <c r="AF366" i="18"/>
  <c r="AA367" i="18" s="1"/>
  <c r="AD366" i="18"/>
  <c r="AC366" i="18"/>
  <c r="E56" i="18"/>
  <c r="G56" i="18"/>
  <c r="AN49" i="18" l="1"/>
  <c r="AP49" i="18" s="1"/>
  <c r="AQ49" i="18" s="1"/>
  <c r="AL50" i="18" s="1"/>
  <c r="AO50" i="18" s="1"/>
  <c r="AV49" i="18"/>
  <c r="AF367" i="18"/>
  <c r="AA368" i="18" s="1"/>
  <c r="AC367" i="18"/>
  <c r="AE367" i="18"/>
  <c r="AG367" i="18" s="1"/>
  <c r="AD367" i="18"/>
  <c r="AB367" i="18"/>
  <c r="AH56" i="18"/>
  <c r="AI56" i="18" s="1"/>
  <c r="F56" i="18"/>
  <c r="H56" i="18" s="1"/>
  <c r="X56" i="18"/>
  <c r="Y56" i="18" s="1"/>
  <c r="AR49" i="18" l="1"/>
  <c r="AS49" i="18" s="1"/>
  <c r="AU49" i="18"/>
  <c r="AM50" i="18"/>
  <c r="AN50" i="18" s="1"/>
  <c r="AB368" i="18"/>
  <c r="AF368" i="18"/>
  <c r="AA369" i="18" s="1"/>
  <c r="AC368" i="18"/>
  <c r="AE368" i="18"/>
  <c r="AG368" i="18" s="1"/>
  <c r="AD368" i="18"/>
  <c r="G57" i="18"/>
  <c r="E57" i="18"/>
  <c r="AP50" i="18" l="1"/>
  <c r="AD369" i="18"/>
  <c r="AB369" i="18"/>
  <c r="AC369" i="18"/>
  <c r="AF369" i="18"/>
  <c r="AA370" i="18" s="1"/>
  <c r="AE369" i="18"/>
  <c r="AG369" i="18" s="1"/>
  <c r="AH57" i="18"/>
  <c r="AI57" i="18" s="1"/>
  <c r="F57" i="18"/>
  <c r="H57" i="18" s="1"/>
  <c r="X57" i="18"/>
  <c r="Y57" i="18" s="1"/>
  <c r="AQ50" i="18" l="1"/>
  <c r="AL51" i="18" s="1"/>
  <c r="AU50" i="18"/>
  <c r="AR50" i="18"/>
  <c r="AS50" i="18" s="1"/>
  <c r="AV50" i="18"/>
  <c r="AB370" i="18"/>
  <c r="AD370" i="18"/>
  <c r="AE370" i="18"/>
  <c r="AG370" i="18" s="1"/>
  <c r="AC370" i="18"/>
  <c r="AF370" i="18"/>
  <c r="AA371" i="18" s="1"/>
  <c r="E58" i="18"/>
  <c r="G58" i="18"/>
  <c r="AM51" i="18" l="1"/>
  <c r="AO51" i="18"/>
  <c r="AE371" i="18"/>
  <c r="AG371" i="18" s="1"/>
  <c r="AB371" i="18"/>
  <c r="AC371" i="18"/>
  <c r="AF371" i="18"/>
  <c r="AA372" i="18" s="1"/>
  <c r="AD371" i="18"/>
  <c r="AH58" i="18"/>
  <c r="AI58" i="18" s="1"/>
  <c r="F58" i="18"/>
  <c r="H58" i="18" s="1"/>
  <c r="X58" i="18"/>
  <c r="Y58" i="18" s="1"/>
  <c r="AN51" i="18" l="1"/>
  <c r="AP51" i="18" s="1"/>
  <c r="AQ51" i="18" s="1"/>
  <c r="AL52" i="18" s="1"/>
  <c r="AM52" i="18" s="1"/>
  <c r="AR51" i="18"/>
  <c r="AS51" i="18" s="1"/>
  <c r="AB372" i="18"/>
  <c r="AE372" i="18"/>
  <c r="AG372" i="18" s="1"/>
  <c r="AF372" i="18"/>
  <c r="AA373" i="18" s="1"/>
  <c r="AD372" i="18"/>
  <c r="AC372" i="18"/>
  <c r="E59" i="18"/>
  <c r="G59" i="18"/>
  <c r="AO52" i="18"/>
  <c r="AU51" i="18" l="1"/>
  <c r="AV51" i="18"/>
  <c r="AD373" i="18"/>
  <c r="AF373" i="18"/>
  <c r="AA374" i="18" s="1"/>
  <c r="AE373" i="18"/>
  <c r="AG373" i="18" s="1"/>
  <c r="AB373" i="18"/>
  <c r="AC373" i="18"/>
  <c r="AH59" i="18"/>
  <c r="AI59" i="18" s="1"/>
  <c r="F59" i="18"/>
  <c r="H59" i="18" s="1"/>
  <c r="X59" i="18"/>
  <c r="Y59" i="18" s="1"/>
  <c r="AN52" i="18"/>
  <c r="AB374" i="18" l="1"/>
  <c r="AC374" i="18"/>
  <c r="AE374" i="18"/>
  <c r="AG374" i="18" s="1"/>
  <c r="AD374" i="18"/>
  <c r="AF374" i="18"/>
  <c r="AA375" i="18" s="1"/>
  <c r="G60" i="18"/>
  <c r="E60" i="18"/>
  <c r="AP52" i="18"/>
  <c r="AD375" i="18" l="1"/>
  <c r="AF375" i="18"/>
  <c r="AA376" i="18" s="1"/>
  <c r="AB375" i="18"/>
  <c r="AE375" i="18"/>
  <c r="AG375" i="18" s="1"/>
  <c r="AC375" i="18"/>
  <c r="F60" i="18"/>
  <c r="H60" i="18" s="1"/>
  <c r="AH60" i="18"/>
  <c r="AI60" i="18" s="1"/>
  <c r="X60" i="18"/>
  <c r="Y60" i="18" s="1"/>
  <c r="AQ52" i="18"/>
  <c r="AL53" i="18" s="1"/>
  <c r="AU52" i="18"/>
  <c r="AR52" i="18"/>
  <c r="AS52" i="18" s="1"/>
  <c r="AV52" i="18"/>
  <c r="AF376" i="18" l="1"/>
  <c r="AA377" i="18" s="1"/>
  <c r="AC376" i="18"/>
  <c r="AB376" i="18"/>
  <c r="AE376" i="18"/>
  <c r="AG376" i="18" s="1"/>
  <c r="AD376" i="18"/>
  <c r="E61" i="18"/>
  <c r="G61" i="18"/>
  <c r="AO53" i="18"/>
  <c r="AM53" i="18"/>
  <c r="AE377" i="18" l="1"/>
  <c r="AG377" i="18" s="1"/>
  <c r="AC377" i="18"/>
  <c r="AF377" i="18"/>
  <c r="AA378" i="18" s="1"/>
  <c r="AB377" i="18"/>
  <c r="AD377" i="18"/>
  <c r="AH61" i="18"/>
  <c r="AI61" i="18" s="1"/>
  <c r="F61" i="18"/>
  <c r="H61" i="18" s="1"/>
  <c r="X61" i="18"/>
  <c r="Y61" i="18" s="1"/>
  <c r="AN53" i="18"/>
  <c r="AF378" i="18" l="1"/>
  <c r="AA379" i="18" s="1"/>
  <c r="AC378" i="18"/>
  <c r="AB378" i="18"/>
  <c r="AE378" i="18"/>
  <c r="AG378" i="18" s="1"/>
  <c r="AD378" i="18"/>
  <c r="E62" i="18"/>
  <c r="G62" i="18"/>
  <c r="AP53" i="18"/>
  <c r="AD379" i="18" l="1"/>
  <c r="AF379" i="18"/>
  <c r="AA380" i="18" s="1"/>
  <c r="AE379" i="18"/>
  <c r="AG379" i="18" s="1"/>
  <c r="AB379" i="18"/>
  <c r="AC379" i="18"/>
  <c r="AH62" i="18"/>
  <c r="AI62" i="18" s="1"/>
  <c r="F62" i="18"/>
  <c r="H62" i="18" s="1"/>
  <c r="X62" i="18"/>
  <c r="Y62" i="18" s="1"/>
  <c r="AQ53" i="18"/>
  <c r="AL54" i="18" s="1"/>
  <c r="AU53" i="18"/>
  <c r="AR53" i="18"/>
  <c r="AS53" i="18" s="1"/>
  <c r="AV53" i="18"/>
  <c r="AD380" i="18" l="1"/>
  <c r="AF380" i="18"/>
  <c r="AA381" i="18" s="1"/>
  <c r="AC380" i="18"/>
  <c r="AE380" i="18"/>
  <c r="AG380" i="18" s="1"/>
  <c r="AB380" i="18"/>
  <c r="E63" i="18"/>
  <c r="G63" i="18"/>
  <c r="AM54" i="18"/>
  <c r="AO54" i="18"/>
  <c r="AF381" i="18" l="1"/>
  <c r="AA382" i="18" s="1"/>
  <c r="AB381" i="18"/>
  <c r="AE381" i="18"/>
  <c r="AG381" i="18" s="1"/>
  <c r="AD381" i="18"/>
  <c r="AC381" i="18"/>
  <c r="F63" i="18"/>
  <c r="H63" i="18" s="1"/>
  <c r="E64" i="18" s="1"/>
  <c r="X63" i="18"/>
  <c r="Y63" i="18" s="1"/>
  <c r="AH63" i="18"/>
  <c r="AI63" i="18" s="1"/>
  <c r="AN54" i="18"/>
  <c r="AF382" i="18" l="1"/>
  <c r="AA383" i="18" s="1"/>
  <c r="AD382" i="18"/>
  <c r="AC382" i="18"/>
  <c r="AE382" i="18"/>
  <c r="AG382" i="18" s="1"/>
  <c r="AB382" i="18"/>
  <c r="G64" i="18"/>
  <c r="AP54" i="18"/>
  <c r="AE383" i="18" l="1"/>
  <c r="AG383" i="18" s="1"/>
  <c r="AD383" i="18"/>
  <c r="AB383" i="18"/>
  <c r="AF383" i="18"/>
  <c r="AA384" i="18" s="1"/>
  <c r="AC383" i="18"/>
  <c r="AH64" i="18"/>
  <c r="AI64" i="18" s="1"/>
  <c r="F64" i="18"/>
  <c r="H64" i="18" s="1"/>
  <c r="E65" i="18" s="1"/>
  <c r="X64" i="18"/>
  <c r="Y64" i="18" s="1"/>
  <c r="AQ54" i="18"/>
  <c r="AL55" i="18" s="1"/>
  <c r="AR54" i="18"/>
  <c r="AS54" i="18" s="1"/>
  <c r="AU54" i="18"/>
  <c r="AV54" i="18"/>
  <c r="AC384" i="18" l="1"/>
  <c r="AF384" i="18"/>
  <c r="AA385" i="18" s="1"/>
  <c r="AE384" i="18"/>
  <c r="AG384" i="18" s="1"/>
  <c r="AB384" i="18"/>
  <c r="AD384" i="18"/>
  <c r="G65" i="18"/>
  <c r="AH65" i="18"/>
  <c r="AI65" i="18" s="1"/>
  <c r="AM55" i="18"/>
  <c r="AN55" i="18" s="1"/>
  <c r="AO55" i="18"/>
  <c r="AD385" i="18" l="1"/>
  <c r="AC385" i="18"/>
  <c r="AF385" i="18"/>
  <c r="AA386" i="18" s="1"/>
  <c r="AB385" i="18"/>
  <c r="AE385" i="18"/>
  <c r="AG385" i="18" s="1"/>
  <c r="F65" i="18"/>
  <c r="H65" i="18" s="1"/>
  <c r="X65" i="18"/>
  <c r="Y65" i="18" s="1"/>
  <c r="AP55" i="18"/>
  <c r="AQ55" i="18" s="1"/>
  <c r="AL56" i="18" s="1"/>
  <c r="AF386" i="18" l="1"/>
  <c r="AA387" i="18" s="1"/>
  <c r="AD386" i="18"/>
  <c r="AB386" i="18"/>
  <c r="AE386" i="18"/>
  <c r="AG386" i="18" s="1"/>
  <c r="AC386" i="18"/>
  <c r="AR55" i="18"/>
  <c r="AS55" i="18" s="1"/>
  <c r="G66" i="18"/>
  <c r="E66" i="18"/>
  <c r="AU55" i="18"/>
  <c r="AM56" i="18"/>
  <c r="AO56" i="18"/>
  <c r="AV55" i="18"/>
  <c r="AF387" i="18" l="1"/>
  <c r="AA388" i="18" s="1"/>
  <c r="AD387" i="18"/>
  <c r="AC387" i="18"/>
  <c r="AE387" i="18"/>
  <c r="AG387" i="18" s="1"/>
  <c r="AB387" i="18"/>
  <c r="AH66" i="18"/>
  <c r="AI66" i="18" s="1"/>
  <c r="F66" i="18"/>
  <c r="H66" i="18" s="1"/>
  <c r="X66" i="18"/>
  <c r="Y66" i="18" s="1"/>
  <c r="AN56" i="18"/>
  <c r="AD388" i="18" l="1"/>
  <c r="AB388" i="18"/>
  <c r="AF388" i="18"/>
  <c r="AA389" i="18" s="1"/>
  <c r="AE388" i="18"/>
  <c r="AG388" i="18" s="1"/>
  <c r="AC388" i="18"/>
  <c r="E67" i="18"/>
  <c r="G67" i="18"/>
  <c r="AP56" i="18"/>
  <c r="AF389" i="18" l="1"/>
  <c r="AA390" i="18" s="1"/>
  <c r="AE389" i="18"/>
  <c r="AG389" i="18" s="1"/>
  <c r="AC389" i="18"/>
  <c r="AB389" i="18"/>
  <c r="AD389" i="18"/>
  <c r="AH67" i="18"/>
  <c r="AI67" i="18" s="1"/>
  <c r="F67" i="18"/>
  <c r="H67" i="18" s="1"/>
  <c r="X67" i="18"/>
  <c r="Y67" i="18" s="1"/>
  <c r="AQ56" i="18"/>
  <c r="AL57" i="18" s="1"/>
  <c r="AR56" i="18"/>
  <c r="AS56" i="18" s="1"/>
  <c r="AU56" i="18"/>
  <c r="AV56" i="18"/>
  <c r="AF390" i="18" l="1"/>
  <c r="AA391" i="18" s="1"/>
  <c r="AC390" i="18"/>
  <c r="AE390" i="18"/>
  <c r="AG390" i="18" s="1"/>
  <c r="AD390" i="18"/>
  <c r="AB390" i="18"/>
  <c r="G68" i="18"/>
  <c r="E68" i="18"/>
  <c r="AO57" i="18"/>
  <c r="AM57" i="18"/>
  <c r="AC391" i="18" l="1"/>
  <c r="AD391" i="18"/>
  <c r="AF391" i="18"/>
  <c r="AA392" i="18" s="1"/>
  <c r="AB391" i="18"/>
  <c r="AE391" i="18"/>
  <c r="AG391" i="18" s="1"/>
  <c r="F68" i="18"/>
  <c r="H68" i="18" s="1"/>
  <c r="AH68" i="18"/>
  <c r="AI68" i="18" s="1"/>
  <c r="X68" i="18"/>
  <c r="Y68" i="18" s="1"/>
  <c r="AN57" i="18"/>
  <c r="AF392" i="18" l="1"/>
  <c r="AA393" i="18" s="1"/>
  <c r="AC392" i="18"/>
  <c r="AD392" i="18"/>
  <c r="AE392" i="18"/>
  <c r="AG392" i="18" s="1"/>
  <c r="AB392" i="18"/>
  <c r="E69" i="18"/>
  <c r="G69" i="18"/>
  <c r="AP57" i="18"/>
  <c r="AD393" i="18" l="1"/>
  <c r="AF393" i="18"/>
  <c r="AA394" i="18" s="1"/>
  <c r="AC393" i="18"/>
  <c r="AE393" i="18"/>
  <c r="AG393" i="18" s="1"/>
  <c r="AB393" i="18"/>
  <c r="AH69" i="18"/>
  <c r="AI69" i="18" s="1"/>
  <c r="X69" i="18"/>
  <c r="Y69" i="18" s="1"/>
  <c r="F69" i="18"/>
  <c r="H69" i="18" s="1"/>
  <c r="AQ57" i="18"/>
  <c r="AL58" i="18" s="1"/>
  <c r="AU57" i="18"/>
  <c r="AR57" i="18"/>
  <c r="AS57" i="18" s="1"/>
  <c r="AV57" i="18"/>
  <c r="AC394" i="18" l="1"/>
  <c r="AF394" i="18"/>
  <c r="AA395" i="18" s="1"/>
  <c r="AD394" i="18"/>
  <c r="AE394" i="18"/>
  <c r="AG394" i="18" s="1"/>
  <c r="AB394" i="18"/>
  <c r="E70" i="18"/>
  <c r="G70" i="18"/>
  <c r="AM58" i="18"/>
  <c r="AN58" i="18" s="1"/>
  <c r="AO58" i="18"/>
  <c r="AF395" i="18" l="1"/>
  <c r="AA396" i="18" s="1"/>
  <c r="AD395" i="18"/>
  <c r="AC395" i="18"/>
  <c r="AE395" i="18"/>
  <c r="AG395" i="18" s="1"/>
  <c r="AB395" i="18"/>
  <c r="AH70" i="18"/>
  <c r="AI70" i="18" s="1"/>
  <c r="F70" i="18"/>
  <c r="H70" i="18" s="1"/>
  <c r="X70" i="18"/>
  <c r="Y70" i="18" s="1"/>
  <c r="AP58" i="18"/>
  <c r="AQ58" i="18" s="1"/>
  <c r="AL59" i="18" s="1"/>
  <c r="AB396" i="18" l="1"/>
  <c r="AD396" i="18"/>
  <c r="AF396" i="18"/>
  <c r="AA397" i="18" s="1"/>
  <c r="AE396" i="18"/>
  <c r="AG396" i="18" s="1"/>
  <c r="AC396" i="18"/>
  <c r="E71" i="18"/>
  <c r="G71" i="18"/>
  <c r="AM59" i="18"/>
  <c r="AO59" i="18"/>
  <c r="AU58" i="18"/>
  <c r="AR58" i="18"/>
  <c r="AS58" i="18" s="1"/>
  <c r="AV58" i="18"/>
  <c r="AB397" i="18" l="1"/>
  <c r="AF397" i="18"/>
  <c r="AA398" i="18" s="1"/>
  <c r="AE397" i="18"/>
  <c r="AG397" i="18" s="1"/>
  <c r="AD397" i="18"/>
  <c r="AC397" i="18"/>
  <c r="AN59" i="18"/>
  <c r="AP59" i="18" s="1"/>
  <c r="AQ59" i="18" s="1"/>
  <c r="AL60" i="18" s="1"/>
  <c r="F71" i="18"/>
  <c r="H71" i="18" s="1"/>
  <c r="AH71" i="18"/>
  <c r="AI71" i="18" s="1"/>
  <c r="X71" i="18"/>
  <c r="Y71" i="18" s="1"/>
  <c r="AC398" i="18" l="1"/>
  <c r="AF398" i="18"/>
  <c r="AA399" i="18" s="1"/>
  <c r="AD398" i="18"/>
  <c r="AB398" i="18"/>
  <c r="AE398" i="18"/>
  <c r="AG398" i="18" s="1"/>
  <c r="AR59" i="18"/>
  <c r="AS59" i="18" s="1"/>
  <c r="AU59" i="18"/>
  <c r="E72" i="18"/>
  <c r="G72" i="18"/>
  <c r="AM60" i="18"/>
  <c r="AO60" i="18"/>
  <c r="AV59" i="18"/>
  <c r="AE399" i="18" l="1"/>
  <c r="AG399" i="18" s="1"/>
  <c r="AB399" i="18"/>
  <c r="AB26" i="18" s="1"/>
  <c r="AF399" i="18"/>
  <c r="AC399" i="18"/>
  <c r="AC26" i="18" s="1"/>
  <c r="P5" i="18" s="1"/>
  <c r="AD399" i="18"/>
  <c r="AD26" i="18" s="1"/>
  <c r="P7" i="18" s="1"/>
  <c r="AA26" i="18"/>
  <c r="P8" i="18" s="1"/>
  <c r="AH72" i="18"/>
  <c r="AI72" i="18" s="1"/>
  <c r="F72" i="18"/>
  <c r="H72" i="18" s="1"/>
  <c r="X72" i="18"/>
  <c r="Y72" i="18" s="1"/>
  <c r="AN60" i="18"/>
  <c r="AJ4" i="18" l="1"/>
  <c r="AE26" i="18"/>
  <c r="P6" i="18" s="1"/>
  <c r="P4" i="18" s="1"/>
  <c r="G73" i="18"/>
  <c r="E73" i="18"/>
  <c r="AP60" i="18"/>
  <c r="AH73" i="18" l="1"/>
  <c r="AI73" i="18" s="1"/>
  <c r="F73" i="18"/>
  <c r="H73" i="18" s="1"/>
  <c r="X73" i="18"/>
  <c r="Y73" i="18" s="1"/>
  <c r="AQ60" i="18"/>
  <c r="AL61" i="18" s="1"/>
  <c r="AR60" i="18"/>
  <c r="AS60" i="18" s="1"/>
  <c r="AU60" i="18"/>
  <c r="AV60" i="18"/>
  <c r="E74" i="18" l="1"/>
  <c r="G74" i="18"/>
  <c r="AO61" i="18"/>
  <c r="AM61" i="18"/>
  <c r="AH74" i="18" l="1"/>
  <c r="AI74" i="18" s="1"/>
  <c r="F74" i="18"/>
  <c r="H74" i="18" s="1"/>
  <c r="X74" i="18"/>
  <c r="Y74" i="18" s="1"/>
  <c r="AN61" i="18"/>
  <c r="E75" i="18" l="1"/>
  <c r="G75" i="18"/>
  <c r="AP61" i="18"/>
  <c r="AH75" i="18" l="1"/>
  <c r="AI75" i="18" s="1"/>
  <c r="F75" i="18"/>
  <c r="H75" i="18" s="1"/>
  <c r="X75" i="18"/>
  <c r="Y75" i="18" s="1"/>
  <c r="AQ61" i="18"/>
  <c r="AL62" i="18" s="1"/>
  <c r="AR61" i="18"/>
  <c r="AS61" i="18" s="1"/>
  <c r="AU61" i="18"/>
  <c r="AV61" i="18"/>
  <c r="G76" i="18" l="1"/>
  <c r="E76" i="18"/>
  <c r="AM62" i="18"/>
  <c r="AO62" i="18"/>
  <c r="F76" i="18" l="1"/>
  <c r="H76" i="18" s="1"/>
  <c r="AH76" i="18"/>
  <c r="AI76" i="18" s="1"/>
  <c r="X76" i="18"/>
  <c r="Y76" i="18" s="1"/>
  <c r="AN62" i="18"/>
  <c r="AP62" i="18" s="1"/>
  <c r="AQ62" i="18" s="1"/>
  <c r="AL63" i="18" s="1"/>
  <c r="E77" i="18" l="1"/>
  <c r="G77" i="18"/>
  <c r="AM63" i="18"/>
  <c r="AO63" i="18"/>
  <c r="AV62" i="18"/>
  <c r="AU62" i="18"/>
  <c r="AR62" i="18"/>
  <c r="AS62" i="18" s="1"/>
  <c r="AH77" i="18" l="1"/>
  <c r="AI77" i="18" s="1"/>
  <c r="F77" i="18"/>
  <c r="H77" i="18" s="1"/>
  <c r="X77" i="18"/>
  <c r="Y77" i="18" s="1"/>
  <c r="AN63" i="18"/>
  <c r="AP63" i="18" s="1"/>
  <c r="AQ63" i="18" s="1"/>
  <c r="AL64" i="18" s="1"/>
  <c r="E78" i="18" l="1"/>
  <c r="G78" i="18"/>
  <c r="AM64" i="18"/>
  <c r="AO64" i="18"/>
  <c r="AV63" i="18"/>
  <c r="AR63" i="18"/>
  <c r="AS63" i="18" s="1"/>
  <c r="AU63" i="18"/>
  <c r="AN64" i="18" l="1"/>
  <c r="AP64" i="18" s="1"/>
  <c r="AQ64" i="18" s="1"/>
  <c r="AL65" i="18" s="1"/>
  <c r="AH78" i="18"/>
  <c r="AI78" i="18" s="1"/>
  <c r="F78" i="18"/>
  <c r="H78" i="18" s="1"/>
  <c r="X78" i="18"/>
  <c r="Y78" i="18" s="1"/>
  <c r="AR64" i="18" l="1"/>
  <c r="AS64" i="18" s="1"/>
  <c r="E79" i="18"/>
  <c r="G79" i="18"/>
  <c r="AU64" i="18"/>
  <c r="AO65" i="18"/>
  <c r="AM65" i="18"/>
  <c r="AV64" i="18"/>
  <c r="F79" i="18" l="1"/>
  <c r="H79" i="18" s="1"/>
  <c r="AH79" i="18"/>
  <c r="AI79" i="18" s="1"/>
  <c r="X79" i="18"/>
  <c r="Y79" i="18" s="1"/>
  <c r="AN65" i="18"/>
  <c r="AP65" i="18" s="1"/>
  <c r="AQ65" i="18" s="1"/>
  <c r="AL66" i="18" s="1"/>
  <c r="E80" i="18" l="1"/>
  <c r="G80" i="18"/>
  <c r="AR65" i="18"/>
  <c r="AS65" i="18" s="1"/>
  <c r="AM66" i="18"/>
  <c r="AN66" i="18" s="1"/>
  <c r="AO66" i="18"/>
  <c r="AU65" i="18"/>
  <c r="AV65" i="18"/>
  <c r="AH80" i="18" l="1"/>
  <c r="AI80" i="18" s="1"/>
  <c r="F80" i="18"/>
  <c r="H80" i="18" s="1"/>
  <c r="X80" i="18"/>
  <c r="Y80" i="18" s="1"/>
  <c r="AP66" i="18"/>
  <c r="AQ66" i="18" s="1"/>
  <c r="AL67" i="18" s="1"/>
  <c r="G81" i="18" l="1"/>
  <c r="E81" i="18"/>
  <c r="AU66" i="18"/>
  <c r="AM67" i="18"/>
  <c r="AO67" i="18"/>
  <c r="AR66" i="18"/>
  <c r="AS66" i="18" s="1"/>
  <c r="AV66" i="18"/>
  <c r="AN67" i="18" l="1"/>
  <c r="AH81" i="18"/>
  <c r="AI81" i="18" s="1"/>
  <c r="F81" i="18"/>
  <c r="H81" i="18" s="1"/>
  <c r="X81" i="18"/>
  <c r="Y81" i="18" s="1"/>
  <c r="AP67" i="18"/>
  <c r="AQ67" i="18" s="1"/>
  <c r="AL68" i="18" s="1"/>
  <c r="AR67" i="18" l="1"/>
  <c r="AS67" i="18" s="1"/>
  <c r="AU67" i="18"/>
  <c r="E82" i="18"/>
  <c r="G82" i="18"/>
  <c r="AM68" i="18"/>
  <c r="AN68" i="18" s="1"/>
  <c r="AO68" i="18"/>
  <c r="AV67" i="18"/>
  <c r="AH82" i="18" l="1"/>
  <c r="AI82" i="18" s="1"/>
  <c r="F82" i="18"/>
  <c r="H82" i="18" s="1"/>
  <c r="X82" i="18"/>
  <c r="Y82" i="18" s="1"/>
  <c r="AP68" i="18"/>
  <c r="AQ68" i="18" s="1"/>
  <c r="AL69" i="18" s="1"/>
  <c r="E83" i="18" l="1"/>
  <c r="G83" i="18"/>
  <c r="AR68" i="18"/>
  <c r="AS68" i="18" s="1"/>
  <c r="AU68" i="18"/>
  <c r="AO69" i="18"/>
  <c r="AM69" i="18"/>
  <c r="AV68" i="18"/>
  <c r="AH83" i="18" l="1"/>
  <c r="AI83" i="18" s="1"/>
  <c r="F83" i="18"/>
  <c r="H83" i="18" s="1"/>
  <c r="X83" i="18"/>
  <c r="Y83" i="18" s="1"/>
  <c r="AN69" i="18"/>
  <c r="G84" i="18" l="1"/>
  <c r="E84" i="18"/>
  <c r="AP69" i="18"/>
  <c r="F84" i="18" l="1"/>
  <c r="H84" i="18" s="1"/>
  <c r="AH84" i="18"/>
  <c r="AI84" i="18" s="1"/>
  <c r="X84" i="18"/>
  <c r="Y84" i="18" s="1"/>
  <c r="AQ69" i="18"/>
  <c r="AL70" i="18" s="1"/>
  <c r="AR69" i="18"/>
  <c r="AS69" i="18" s="1"/>
  <c r="AU69" i="18"/>
  <c r="AV69" i="18"/>
  <c r="E85" i="18" l="1"/>
  <c r="G85" i="18"/>
  <c r="AM70" i="18"/>
  <c r="AO70" i="18"/>
  <c r="AH85" i="18" l="1"/>
  <c r="AI85" i="18" s="1"/>
  <c r="F85" i="18"/>
  <c r="H85" i="18" s="1"/>
  <c r="X85" i="18"/>
  <c r="Y85" i="18" s="1"/>
  <c r="AN70" i="18"/>
  <c r="AP70" i="18" s="1"/>
  <c r="AQ70" i="18" l="1"/>
  <c r="AL71" i="18" s="1"/>
  <c r="AM71" i="18" s="1"/>
  <c r="E86" i="18"/>
  <c r="G86" i="18"/>
  <c r="AV70" i="18"/>
  <c r="AU70" i="18"/>
  <c r="AR70" i="18"/>
  <c r="AS70" i="18" s="1"/>
  <c r="AO71" i="18" l="1"/>
  <c r="AN71" i="18" s="1"/>
  <c r="AP71" i="18" s="1"/>
  <c r="AQ71" i="18" s="1"/>
  <c r="AL72" i="18" s="1"/>
  <c r="AH86" i="18"/>
  <c r="AI86" i="18" s="1"/>
  <c r="F86" i="18"/>
  <c r="H86" i="18" s="1"/>
  <c r="X86" i="18"/>
  <c r="Y86" i="18" s="1"/>
  <c r="AR71" i="18" l="1"/>
  <c r="AS71" i="18" s="1"/>
  <c r="AU71" i="18"/>
  <c r="E87" i="18"/>
  <c r="G87" i="18"/>
  <c r="AM72" i="18"/>
  <c r="AO72" i="18"/>
  <c r="AV71" i="18"/>
  <c r="F87" i="18" l="1"/>
  <c r="H87" i="18" s="1"/>
  <c r="X87" i="18"/>
  <c r="Y87" i="18" s="1"/>
  <c r="AH87" i="18"/>
  <c r="AI87" i="18" s="1"/>
  <c r="AN72" i="18"/>
  <c r="E88" i="18" l="1"/>
  <c r="G88" i="18"/>
  <c r="AP72" i="18"/>
  <c r="AU72" i="18" s="1"/>
  <c r="AH88" i="18" l="1"/>
  <c r="AI88" i="18" s="1"/>
  <c r="F88" i="18"/>
  <c r="H88" i="18" s="1"/>
  <c r="X88" i="18"/>
  <c r="Y88" i="18" s="1"/>
  <c r="AQ72" i="18"/>
  <c r="AL73" i="18" s="1"/>
  <c r="AR72" i="18"/>
  <c r="AS72" i="18" s="1"/>
  <c r="AV72" i="18"/>
  <c r="G89" i="18" l="1"/>
  <c r="E89" i="18"/>
  <c r="AO73" i="18"/>
  <c r="AM73" i="18"/>
  <c r="AH89" i="18" l="1"/>
  <c r="AI89" i="18" s="1"/>
  <c r="F89" i="18"/>
  <c r="H89" i="18" s="1"/>
  <c r="X89" i="18"/>
  <c r="Y89" i="18" s="1"/>
  <c r="AN73" i="18"/>
  <c r="AP73" i="18" s="1"/>
  <c r="AQ73" i="18" s="1"/>
  <c r="AL74" i="18" s="1"/>
  <c r="E90" i="18" l="1"/>
  <c r="G90" i="18"/>
  <c r="AM74" i="18"/>
  <c r="AO74" i="18"/>
  <c r="AV73" i="18"/>
  <c r="AR73" i="18"/>
  <c r="AS73" i="18" s="1"/>
  <c r="AU73" i="18"/>
  <c r="AH90" i="18" l="1"/>
  <c r="AI90" i="18" s="1"/>
  <c r="F90" i="18"/>
  <c r="H90" i="18" s="1"/>
  <c r="X90" i="18"/>
  <c r="Y90" i="18" s="1"/>
  <c r="AN74" i="18"/>
  <c r="AP74" i="18" s="1"/>
  <c r="AQ74" i="18" s="1"/>
  <c r="AL75" i="18" s="1"/>
  <c r="E91" i="18" l="1"/>
  <c r="G91" i="18"/>
  <c r="AM75" i="18"/>
  <c r="AO75" i="18"/>
  <c r="AV74" i="18"/>
  <c r="AU74" i="18"/>
  <c r="AR74" i="18"/>
  <c r="AS74" i="18" s="1"/>
  <c r="AN75" i="18" l="1"/>
  <c r="AP75" i="18" s="1"/>
  <c r="AQ75" i="18" s="1"/>
  <c r="AL76" i="18" s="1"/>
  <c r="AH91" i="18"/>
  <c r="AI91" i="18" s="1"/>
  <c r="F91" i="18"/>
  <c r="H91" i="18" s="1"/>
  <c r="X91" i="18"/>
  <c r="Y91" i="18" s="1"/>
  <c r="G92" i="18" l="1"/>
  <c r="E92" i="18"/>
  <c r="AU75" i="18"/>
  <c r="AM76" i="18"/>
  <c r="AO76" i="18"/>
  <c r="AR75" i="18"/>
  <c r="AS75" i="18" s="1"/>
  <c r="AV75" i="18"/>
  <c r="AN76" i="18" l="1"/>
  <c r="F92" i="18"/>
  <c r="H92" i="18" s="1"/>
  <c r="AH92" i="18"/>
  <c r="AI92" i="18" s="1"/>
  <c r="X92" i="18"/>
  <c r="Y92" i="18" s="1"/>
  <c r="AP76" i="18"/>
  <c r="AQ76" i="18" s="1"/>
  <c r="AL77" i="18" s="1"/>
  <c r="AR76" i="18" l="1"/>
  <c r="AS76" i="18" s="1"/>
  <c r="AU76" i="18"/>
  <c r="E93" i="18"/>
  <c r="G93" i="18"/>
  <c r="AO77" i="18"/>
  <c r="AM77" i="18"/>
  <c r="AV76" i="18"/>
  <c r="F93" i="18" l="1"/>
  <c r="H93" i="18" s="1"/>
  <c r="AH93" i="18"/>
  <c r="AI93" i="18" s="1"/>
  <c r="X93" i="18"/>
  <c r="Y93" i="18" s="1"/>
  <c r="AN77" i="18"/>
  <c r="E94" i="18" l="1"/>
  <c r="G94" i="18"/>
  <c r="AP77" i="18"/>
  <c r="AH94" i="18" l="1"/>
  <c r="AI94" i="18" s="1"/>
  <c r="F94" i="18"/>
  <c r="H94" i="18" s="1"/>
  <c r="X94" i="18"/>
  <c r="Y94" i="18" s="1"/>
  <c r="AQ77" i="18"/>
  <c r="AL78" i="18" s="1"/>
  <c r="AU77" i="18"/>
  <c r="AR77" i="18"/>
  <c r="AS77" i="18" s="1"/>
  <c r="AV77" i="18"/>
  <c r="E95" i="18" l="1"/>
  <c r="G95" i="18"/>
  <c r="AM78" i="18"/>
  <c r="AO78" i="18"/>
  <c r="AN78" i="18" l="1"/>
  <c r="AP78" i="18" s="1"/>
  <c r="AQ78" i="18" s="1"/>
  <c r="AL79" i="18" s="1"/>
  <c r="F95" i="18"/>
  <c r="H95" i="18" s="1"/>
  <c r="AH95" i="18"/>
  <c r="AI95" i="18" s="1"/>
  <c r="X95" i="18"/>
  <c r="Y95" i="18" s="1"/>
  <c r="E96" i="18" l="1"/>
  <c r="G96" i="18"/>
  <c r="AM79" i="18"/>
  <c r="AO79" i="18"/>
  <c r="AU78" i="18"/>
  <c r="AR78" i="18"/>
  <c r="AS78" i="18" s="1"/>
  <c r="AV78" i="18"/>
  <c r="AN79" i="18" l="1"/>
  <c r="AH96" i="18"/>
  <c r="AI96" i="18" s="1"/>
  <c r="F96" i="18"/>
  <c r="H96" i="18" s="1"/>
  <c r="X96" i="18"/>
  <c r="Y96" i="18" s="1"/>
  <c r="AP79" i="18"/>
  <c r="AQ79" i="18" s="1"/>
  <c r="AL80" i="18" s="1"/>
  <c r="AU79" i="18" l="1"/>
  <c r="AR79" i="18"/>
  <c r="AS79" i="18" s="1"/>
  <c r="G97" i="18"/>
  <c r="E97" i="18"/>
  <c r="AM80" i="18"/>
  <c r="AO80" i="18"/>
  <c r="AV79" i="18"/>
  <c r="AH97" i="18" l="1"/>
  <c r="AI97" i="18" s="1"/>
  <c r="F97" i="18"/>
  <c r="H97" i="18" s="1"/>
  <c r="X97" i="18"/>
  <c r="Y97" i="18" s="1"/>
  <c r="AN80" i="18"/>
  <c r="E98" i="18" l="1"/>
  <c r="G98" i="18"/>
  <c r="AP80" i="18"/>
  <c r="AH98" i="18" l="1"/>
  <c r="AI98" i="18" s="1"/>
  <c r="F98" i="18"/>
  <c r="H98" i="18" s="1"/>
  <c r="X98" i="18"/>
  <c r="Y98" i="18" s="1"/>
  <c r="AQ80" i="18"/>
  <c r="AL81" i="18" s="1"/>
  <c r="AU80" i="18"/>
  <c r="AR80" i="18"/>
  <c r="AS80" i="18" s="1"/>
  <c r="AV80" i="18"/>
  <c r="E99" i="18" l="1"/>
  <c r="G99" i="18"/>
  <c r="AO81" i="18"/>
  <c r="AM81" i="18"/>
  <c r="AH99" i="18" l="1"/>
  <c r="AI99" i="18" s="1"/>
  <c r="X99" i="18"/>
  <c r="Y99" i="18" s="1"/>
  <c r="F99" i="18"/>
  <c r="H99" i="18" s="1"/>
  <c r="AN81" i="18"/>
  <c r="G100" i="18" l="1"/>
  <c r="E100" i="18"/>
  <c r="AP81" i="18"/>
  <c r="F100" i="18" l="1"/>
  <c r="H100" i="18" s="1"/>
  <c r="AH100" i="18"/>
  <c r="AI100" i="18" s="1"/>
  <c r="X100" i="18"/>
  <c r="Y100" i="18" s="1"/>
  <c r="AQ81" i="18"/>
  <c r="AL82" i="18" s="1"/>
  <c r="AU81" i="18"/>
  <c r="AR81" i="18"/>
  <c r="AS81" i="18" s="1"/>
  <c r="AV81" i="18"/>
  <c r="E101" i="18" l="1"/>
  <c r="G101" i="18"/>
  <c r="AM82" i="18"/>
  <c r="AO82" i="18"/>
  <c r="AH101" i="18" l="1"/>
  <c r="AI101" i="18" s="1"/>
  <c r="F101" i="18"/>
  <c r="H101" i="18" s="1"/>
  <c r="X101" i="18"/>
  <c r="Y101" i="18" s="1"/>
  <c r="AN82" i="18"/>
  <c r="AP82" i="18" s="1"/>
  <c r="AQ82" i="18" s="1"/>
  <c r="AL83" i="18" s="1"/>
  <c r="E102" i="18" l="1"/>
  <c r="G102" i="18"/>
  <c r="AM83" i="18"/>
  <c r="AO83" i="18"/>
  <c r="AV82" i="18"/>
  <c r="AU82" i="18"/>
  <c r="AR82" i="18"/>
  <c r="AS82" i="18" s="1"/>
  <c r="AN83" i="18" l="1"/>
  <c r="AP83" i="18" s="1"/>
  <c r="AQ83" i="18" s="1"/>
  <c r="AL84" i="18" s="1"/>
  <c r="AH102" i="18"/>
  <c r="AI102" i="18" s="1"/>
  <c r="F102" i="18"/>
  <c r="H102" i="18" s="1"/>
  <c r="X102" i="18"/>
  <c r="Y102" i="18" s="1"/>
  <c r="AR83" i="18" l="1"/>
  <c r="AS83" i="18" s="1"/>
  <c r="AU83" i="18"/>
  <c r="E103" i="18"/>
  <c r="G103" i="18"/>
  <c r="AM84" i="18"/>
  <c r="AO84" i="18"/>
  <c r="AV83" i="18"/>
  <c r="F103" i="18" l="1"/>
  <c r="H103" i="18" s="1"/>
  <c r="AH103" i="18"/>
  <c r="AI103" i="18" s="1"/>
  <c r="X103" i="18"/>
  <c r="Y103" i="18" s="1"/>
  <c r="AN84" i="18"/>
  <c r="E104" i="18" l="1"/>
  <c r="G104" i="18"/>
  <c r="AP84" i="18"/>
  <c r="AH104" i="18" l="1"/>
  <c r="AI104" i="18" s="1"/>
  <c r="F104" i="18"/>
  <c r="H104" i="18" s="1"/>
  <c r="X104" i="18"/>
  <c r="Y104" i="18" s="1"/>
  <c r="AQ84" i="18"/>
  <c r="AL85" i="18" s="1"/>
  <c r="AR84" i="18"/>
  <c r="AS84" i="18" s="1"/>
  <c r="AU84" i="18"/>
  <c r="AV84" i="18"/>
  <c r="G105" i="18" l="1"/>
  <c r="E105" i="18"/>
  <c r="AO85" i="18"/>
  <c r="AM85" i="18"/>
  <c r="AH105" i="18" l="1"/>
  <c r="AI105" i="18" s="1"/>
  <c r="F105" i="18"/>
  <c r="H105" i="18" s="1"/>
  <c r="X105" i="18"/>
  <c r="Y105" i="18" s="1"/>
  <c r="AN85" i="18"/>
  <c r="AP85" i="18" s="1"/>
  <c r="AQ85" i="18" s="1"/>
  <c r="AL86" i="18" s="1"/>
  <c r="G106" i="18" l="1"/>
  <c r="E106" i="18"/>
  <c r="AV85" i="18"/>
  <c r="AM86" i="18"/>
  <c r="AO86" i="18"/>
  <c r="AU85" i="18"/>
  <c r="AR85" i="18"/>
  <c r="AS85" i="18" s="1"/>
  <c r="AN86" i="18" l="1"/>
  <c r="AH106" i="18"/>
  <c r="AI106" i="18" s="1"/>
  <c r="F106" i="18"/>
  <c r="H106" i="18" s="1"/>
  <c r="X106" i="18"/>
  <c r="Y106" i="18" s="1"/>
  <c r="AP86" i="18"/>
  <c r="AQ86" i="18" s="1"/>
  <c r="AL87" i="18" s="1"/>
  <c r="E107" i="18" l="1"/>
  <c r="G107" i="18"/>
  <c r="AM87" i="18"/>
  <c r="AO87" i="18"/>
  <c r="AU86" i="18"/>
  <c r="AR86" i="18"/>
  <c r="AS86" i="18" s="1"/>
  <c r="AV86" i="18"/>
  <c r="AN87" i="18" l="1"/>
  <c r="AH107" i="18"/>
  <c r="AI107" i="18" s="1"/>
  <c r="F107" i="18"/>
  <c r="H107" i="18" s="1"/>
  <c r="X107" i="18"/>
  <c r="Y107" i="18" s="1"/>
  <c r="AP87" i="18"/>
  <c r="AQ87" i="18" s="1"/>
  <c r="AL88" i="18" s="1"/>
  <c r="G108" i="18" l="1"/>
  <c r="E108" i="18"/>
  <c r="AR87" i="18"/>
  <c r="AS87" i="18" s="1"/>
  <c r="AU87" i="18"/>
  <c r="AM88" i="18"/>
  <c r="AO88" i="18"/>
  <c r="AV87" i="18"/>
  <c r="F108" i="18" l="1"/>
  <c r="H108" i="18" s="1"/>
  <c r="AH108" i="18"/>
  <c r="AI108" i="18" s="1"/>
  <c r="X108" i="18"/>
  <c r="Y108" i="18" s="1"/>
  <c r="AN88" i="18"/>
  <c r="E109" i="18" l="1"/>
  <c r="G109" i="18"/>
  <c r="AP88" i="18"/>
  <c r="AH109" i="18" l="1"/>
  <c r="AI109" i="18" s="1"/>
  <c r="F109" i="18"/>
  <c r="H109" i="18" s="1"/>
  <c r="X109" i="18"/>
  <c r="Y109" i="18" s="1"/>
  <c r="AQ88" i="18"/>
  <c r="AL89" i="18" s="1"/>
  <c r="AR88" i="18"/>
  <c r="AS88" i="18" s="1"/>
  <c r="AU88" i="18"/>
  <c r="AV88" i="18"/>
  <c r="E110" i="18" l="1"/>
  <c r="G110" i="18"/>
  <c r="AO89" i="18"/>
  <c r="AM89" i="18"/>
  <c r="AH110" i="18" l="1"/>
  <c r="AI110" i="18" s="1"/>
  <c r="F110" i="18"/>
  <c r="H110" i="18" s="1"/>
  <c r="X110" i="18"/>
  <c r="Y110" i="18" s="1"/>
  <c r="AN89" i="18"/>
  <c r="AP89" i="18" s="1"/>
  <c r="AQ89" i="18" s="1"/>
  <c r="AL90" i="18" s="1"/>
  <c r="E111" i="18" l="1"/>
  <c r="G111" i="18"/>
  <c r="AM90" i="18"/>
  <c r="AO90" i="18"/>
  <c r="AV89" i="18"/>
  <c r="AU89" i="18"/>
  <c r="AR89" i="18"/>
  <c r="AS89" i="18" s="1"/>
  <c r="AN90" i="18" l="1"/>
  <c r="F111" i="18"/>
  <c r="H111" i="18" s="1"/>
  <c r="AH111" i="18"/>
  <c r="AI111" i="18" s="1"/>
  <c r="X111" i="18"/>
  <c r="Y111" i="18" s="1"/>
  <c r="AP90" i="18"/>
  <c r="AQ90" i="18" s="1"/>
  <c r="AL91" i="18" s="1"/>
  <c r="E112" i="18" l="1"/>
  <c r="G112" i="18"/>
  <c r="AR90" i="18"/>
  <c r="AS90" i="18" s="1"/>
  <c r="AM91" i="18"/>
  <c r="AO91" i="18"/>
  <c r="AU90" i="18"/>
  <c r="AV90" i="18"/>
  <c r="AH112" i="18" l="1"/>
  <c r="AI112" i="18" s="1"/>
  <c r="F112" i="18"/>
  <c r="H112" i="18" s="1"/>
  <c r="X112" i="18"/>
  <c r="Y112" i="18" s="1"/>
  <c r="AN91" i="18"/>
  <c r="G113" i="18" l="1"/>
  <c r="E113" i="18"/>
  <c r="AP91" i="18"/>
  <c r="AH113" i="18" l="1"/>
  <c r="AI113" i="18" s="1"/>
  <c r="F113" i="18"/>
  <c r="H113" i="18" s="1"/>
  <c r="X113" i="18"/>
  <c r="Y113" i="18" s="1"/>
  <c r="AQ91" i="18"/>
  <c r="AL92" i="18" s="1"/>
  <c r="AR91" i="18"/>
  <c r="AS91" i="18" s="1"/>
  <c r="AU91" i="18"/>
  <c r="AV91" i="18"/>
  <c r="E114" i="18" l="1"/>
  <c r="G114" i="18"/>
  <c r="AM92" i="18"/>
  <c r="AO92" i="18"/>
  <c r="AN92" i="18" l="1"/>
  <c r="AH114" i="18"/>
  <c r="AI114" i="18" s="1"/>
  <c r="F114" i="18"/>
  <c r="H114" i="18" s="1"/>
  <c r="X114" i="18"/>
  <c r="Y114" i="18" s="1"/>
  <c r="AP92" i="18"/>
  <c r="AQ92" i="18" s="1"/>
  <c r="AL93" i="18" s="1"/>
  <c r="AR92" i="18" l="1"/>
  <c r="AS92" i="18" s="1"/>
  <c r="E115" i="18"/>
  <c r="G115" i="18"/>
  <c r="AU92" i="18"/>
  <c r="AO93" i="18"/>
  <c r="AM93" i="18"/>
  <c r="AV92" i="18"/>
  <c r="AH115" i="18" l="1"/>
  <c r="AI115" i="18" s="1"/>
  <c r="F115" i="18"/>
  <c r="H115" i="18" s="1"/>
  <c r="X115" i="18"/>
  <c r="Y115" i="18" s="1"/>
  <c r="AN93" i="18"/>
  <c r="G116" i="18" l="1"/>
  <c r="E116" i="18"/>
  <c r="AP93" i="18"/>
  <c r="F116" i="18" l="1"/>
  <c r="H116" i="18" s="1"/>
  <c r="AH116" i="18"/>
  <c r="AI116" i="18" s="1"/>
  <c r="X116" i="18"/>
  <c r="Y116" i="18" s="1"/>
  <c r="AQ93" i="18"/>
  <c r="AL94" i="18" s="1"/>
  <c r="AU93" i="18"/>
  <c r="AR93" i="18"/>
  <c r="AS93" i="18" s="1"/>
  <c r="AV93" i="18"/>
  <c r="E117" i="18" l="1"/>
  <c r="G117" i="18"/>
  <c r="AM94" i="18"/>
  <c r="AO94" i="18"/>
  <c r="F117" i="18" l="1"/>
  <c r="H117" i="18" s="1"/>
  <c r="AH117" i="18"/>
  <c r="AI117" i="18" s="1"/>
  <c r="X117" i="18"/>
  <c r="Y117" i="18" s="1"/>
  <c r="AN94" i="18"/>
  <c r="AP94" i="18" s="1"/>
  <c r="AQ94" i="18" s="1"/>
  <c r="AL95" i="18" s="1"/>
  <c r="E118" i="18" l="1"/>
  <c r="G118" i="18"/>
  <c r="AM95" i="18"/>
  <c r="AO95" i="18"/>
  <c r="AU94" i="18"/>
  <c r="AV94" i="18"/>
  <c r="AR94" i="18"/>
  <c r="AS94" i="18" s="1"/>
  <c r="AN95" i="18" l="1"/>
  <c r="AH118" i="18"/>
  <c r="AI118" i="18" s="1"/>
  <c r="F118" i="18"/>
  <c r="H118" i="18" s="1"/>
  <c r="X118" i="18"/>
  <c r="Y118" i="18" s="1"/>
  <c r="AP95" i="18"/>
  <c r="AQ95" i="18" s="1"/>
  <c r="AL96" i="18" s="1"/>
  <c r="E119" i="18" l="1"/>
  <c r="G119" i="18"/>
  <c r="AR95" i="18"/>
  <c r="AS95" i="18" s="1"/>
  <c r="AU95" i="18"/>
  <c r="AM96" i="18"/>
  <c r="AO96" i="18"/>
  <c r="AV95" i="18"/>
  <c r="F119" i="18" l="1"/>
  <c r="H119" i="18" s="1"/>
  <c r="AH119" i="18"/>
  <c r="AI119" i="18" s="1"/>
  <c r="X119" i="18"/>
  <c r="Y119" i="18" s="1"/>
  <c r="AN96" i="18"/>
  <c r="E120" i="18" l="1"/>
  <c r="G120" i="18"/>
  <c r="AP96" i="18"/>
  <c r="AH120" i="18" l="1"/>
  <c r="AI120" i="18" s="1"/>
  <c r="F120" i="18"/>
  <c r="H120" i="18" s="1"/>
  <c r="X120" i="18"/>
  <c r="Y120" i="18" s="1"/>
  <c r="AQ96" i="18"/>
  <c r="AL97" i="18" s="1"/>
  <c r="AU96" i="18"/>
  <c r="AR96" i="18"/>
  <c r="AS96" i="18" s="1"/>
  <c r="AV96" i="18"/>
  <c r="G121" i="18" l="1"/>
  <c r="E121" i="18"/>
  <c r="AO97" i="18"/>
  <c r="AM97" i="18"/>
  <c r="AH121" i="18" l="1"/>
  <c r="AI121" i="18" s="1"/>
  <c r="F121" i="18"/>
  <c r="H121" i="18" s="1"/>
  <c r="X121" i="18"/>
  <c r="Y121" i="18" s="1"/>
  <c r="AN97" i="18"/>
  <c r="E122" i="18" l="1"/>
  <c r="G122" i="18"/>
  <c r="AP97" i="18"/>
  <c r="AH122" i="18" l="1"/>
  <c r="AI122" i="18" s="1"/>
  <c r="F122" i="18"/>
  <c r="H122" i="18" s="1"/>
  <c r="X122" i="18"/>
  <c r="Y122" i="18" s="1"/>
  <c r="AQ97" i="18"/>
  <c r="AL98" i="18" s="1"/>
  <c r="AU97" i="18"/>
  <c r="AR97" i="18"/>
  <c r="AS97" i="18" s="1"/>
  <c r="AV97" i="18"/>
  <c r="E123" i="18" l="1"/>
  <c r="G123" i="18"/>
  <c r="AM98" i="18"/>
  <c r="AO98" i="18"/>
  <c r="AN98" i="18" l="1"/>
  <c r="AP98" i="18" s="1"/>
  <c r="AQ98" i="18" s="1"/>
  <c r="AL99" i="18" s="1"/>
  <c r="AH123" i="18"/>
  <c r="AI123" i="18" s="1"/>
  <c r="F123" i="18"/>
  <c r="H123" i="18" s="1"/>
  <c r="X123" i="18"/>
  <c r="Y123" i="18" s="1"/>
  <c r="G124" i="18" l="1"/>
  <c r="E124" i="18"/>
  <c r="AM99" i="18"/>
  <c r="AO99" i="18"/>
  <c r="AU98" i="18"/>
  <c r="AR98" i="18"/>
  <c r="AS98" i="18" s="1"/>
  <c r="AV98" i="18"/>
  <c r="AN99" i="18" l="1"/>
  <c r="F124" i="18"/>
  <c r="H124" i="18" s="1"/>
  <c r="AH124" i="18"/>
  <c r="AI124" i="18" s="1"/>
  <c r="X124" i="18"/>
  <c r="Y124" i="18" s="1"/>
  <c r="AP99" i="18"/>
  <c r="AQ99" i="18" s="1"/>
  <c r="AL100" i="18" s="1"/>
  <c r="E125" i="18" l="1"/>
  <c r="G125" i="18"/>
  <c r="AR99" i="18"/>
  <c r="AS99" i="18" s="1"/>
  <c r="AM100" i="18"/>
  <c r="AO100" i="18"/>
  <c r="AU99" i="18"/>
  <c r="AV99" i="18"/>
  <c r="AN100" i="18" l="1"/>
  <c r="AH125" i="18"/>
  <c r="AI125" i="18" s="1"/>
  <c r="F125" i="18"/>
  <c r="H125" i="18" s="1"/>
  <c r="X125" i="18"/>
  <c r="Y125" i="18" s="1"/>
  <c r="AP100" i="18"/>
  <c r="AQ100" i="18" s="1"/>
  <c r="AL101" i="18" s="1"/>
  <c r="E126" i="18" l="1"/>
  <c r="G126" i="18"/>
  <c r="AO101" i="18"/>
  <c r="AM101" i="18"/>
  <c r="AR100" i="18"/>
  <c r="AS100" i="18" s="1"/>
  <c r="AU100" i="18"/>
  <c r="AV100" i="18"/>
  <c r="AH126" i="18" l="1"/>
  <c r="AI126" i="18" s="1"/>
  <c r="F126" i="18"/>
  <c r="H126" i="18" s="1"/>
  <c r="X126" i="18"/>
  <c r="Y126" i="18" s="1"/>
  <c r="AN101" i="18"/>
  <c r="E127" i="18" l="1"/>
  <c r="G127" i="18"/>
  <c r="AP101" i="18"/>
  <c r="F127" i="18" l="1"/>
  <c r="H127" i="18" s="1"/>
  <c r="AH127" i="18"/>
  <c r="AI127" i="18" s="1"/>
  <c r="X127" i="18"/>
  <c r="Y127" i="18" s="1"/>
  <c r="AQ101" i="18"/>
  <c r="AL102" i="18" s="1"/>
  <c r="AR101" i="18"/>
  <c r="AS101" i="18" s="1"/>
  <c r="AU101" i="18"/>
  <c r="AV101" i="18"/>
  <c r="E128" i="18" l="1"/>
  <c r="G128" i="18"/>
  <c r="AM102" i="18"/>
  <c r="AO102" i="18"/>
  <c r="AN102" i="18" l="1"/>
  <c r="AP102" i="18" s="1"/>
  <c r="AQ102" i="18" s="1"/>
  <c r="AL103" i="18" s="1"/>
  <c r="AH128" i="18"/>
  <c r="AI128" i="18" s="1"/>
  <c r="F128" i="18"/>
  <c r="H128" i="18" s="1"/>
  <c r="X128" i="18"/>
  <c r="Y128" i="18" s="1"/>
  <c r="G129" i="18" l="1"/>
  <c r="E129" i="18"/>
  <c r="AM103" i="18"/>
  <c r="AO103" i="18"/>
  <c r="AU102" i="18"/>
  <c r="AR102" i="18"/>
  <c r="AS102" i="18" s="1"/>
  <c r="AV102" i="18"/>
  <c r="AN103" i="18" l="1"/>
  <c r="AH129" i="18"/>
  <c r="AI129" i="18" s="1"/>
  <c r="F129" i="18"/>
  <c r="H129" i="18" s="1"/>
  <c r="X129" i="18"/>
  <c r="Y129" i="18" s="1"/>
  <c r="AP103" i="18"/>
  <c r="AQ103" i="18" s="1"/>
  <c r="AL104" i="18" s="1"/>
  <c r="AR103" i="18" l="1"/>
  <c r="AS103" i="18" s="1"/>
  <c r="G130" i="18"/>
  <c r="E130" i="18"/>
  <c r="AU103" i="18"/>
  <c r="AM104" i="18"/>
  <c r="AO104" i="18"/>
  <c r="AV103" i="18"/>
  <c r="AH130" i="18" l="1"/>
  <c r="AI130" i="18" s="1"/>
  <c r="F130" i="18"/>
  <c r="H130" i="18" s="1"/>
  <c r="X130" i="18"/>
  <c r="Y130" i="18" s="1"/>
  <c r="AN104" i="18"/>
  <c r="AP104" i="18" s="1"/>
  <c r="AQ104" i="18" l="1"/>
  <c r="AL105" i="18" s="1"/>
  <c r="AR104" i="18"/>
  <c r="AS104" i="18" s="1"/>
  <c r="AU104" i="18"/>
  <c r="AV104" i="18"/>
  <c r="E131" i="18"/>
  <c r="G131" i="18"/>
  <c r="AH131" i="18" l="1"/>
  <c r="AI131" i="18" s="1"/>
  <c r="F131" i="18"/>
  <c r="H131" i="18" s="1"/>
  <c r="X131" i="18"/>
  <c r="Y131" i="18" s="1"/>
  <c r="AO105" i="18"/>
  <c r="AM105" i="18"/>
  <c r="AN105" i="18" s="1"/>
  <c r="AP105" i="18" l="1"/>
  <c r="AV105" i="18" s="1"/>
  <c r="G132" i="18"/>
  <c r="E132" i="18"/>
  <c r="AU105" i="18" l="1"/>
  <c r="AR105" i="18"/>
  <c r="AS105" i="18" s="1"/>
  <c r="AQ105" i="18"/>
  <c r="AL106" i="18" s="1"/>
  <c r="AM106" i="18" s="1"/>
  <c r="F132" i="18"/>
  <c r="H132" i="18" s="1"/>
  <c r="AH132" i="18"/>
  <c r="AI132" i="18" s="1"/>
  <c r="X132" i="18"/>
  <c r="Y132" i="18" s="1"/>
  <c r="AO106" i="18" l="1"/>
  <c r="AN106" i="18" s="1"/>
  <c r="AP106" i="18" s="1"/>
  <c r="AQ106" i="18" s="1"/>
  <c r="AL107" i="18" s="1"/>
  <c r="E133" i="18"/>
  <c r="G133" i="18"/>
  <c r="AH133" i="18" l="1"/>
  <c r="AI133" i="18" s="1"/>
  <c r="F133" i="18"/>
  <c r="H133" i="18" s="1"/>
  <c r="X133" i="18"/>
  <c r="Y133" i="18" s="1"/>
  <c r="AM107" i="18"/>
  <c r="AN107" i="18" s="1"/>
  <c r="AO107" i="18"/>
  <c r="AU106" i="18"/>
  <c r="AR106" i="18"/>
  <c r="AS106" i="18" s="1"/>
  <c r="AV106" i="18"/>
  <c r="E134" i="18" l="1"/>
  <c r="G134" i="18"/>
  <c r="AP107" i="18"/>
  <c r="AQ107" i="18" s="1"/>
  <c r="AL108" i="18" s="1"/>
  <c r="AH134" i="18" l="1"/>
  <c r="AI134" i="18" s="1"/>
  <c r="F134" i="18"/>
  <c r="H134" i="18" s="1"/>
  <c r="X134" i="18"/>
  <c r="Y134" i="18" s="1"/>
  <c r="AR107" i="18"/>
  <c r="AS107" i="18" s="1"/>
  <c r="AM108" i="18"/>
  <c r="AN108" i="18" s="1"/>
  <c r="AO108" i="18"/>
  <c r="AU107" i="18"/>
  <c r="AV107" i="18"/>
  <c r="E135" i="18" l="1"/>
  <c r="G135" i="18"/>
  <c r="AP108" i="18"/>
  <c r="AQ108" i="18" s="1"/>
  <c r="AL109" i="18" s="1"/>
  <c r="F135" i="18" l="1"/>
  <c r="H135" i="18" s="1"/>
  <c r="AH135" i="18"/>
  <c r="AI135" i="18" s="1"/>
  <c r="X135" i="18"/>
  <c r="Y135" i="18" s="1"/>
  <c r="AR108" i="18"/>
  <c r="AS108" i="18" s="1"/>
  <c r="AU108" i="18"/>
  <c r="AO109" i="18"/>
  <c r="AM109" i="18"/>
  <c r="AV108" i="18"/>
  <c r="E136" i="18" l="1"/>
  <c r="G136" i="18"/>
  <c r="AN109" i="18"/>
  <c r="AP109" i="18"/>
  <c r="AQ109" i="18" s="1"/>
  <c r="AL110" i="18" s="1"/>
  <c r="AH136" i="18" l="1"/>
  <c r="AI136" i="18" s="1"/>
  <c r="F136" i="18"/>
  <c r="H136" i="18" s="1"/>
  <c r="X136" i="18"/>
  <c r="Y136" i="18" s="1"/>
  <c r="AM110" i="18"/>
  <c r="AO110" i="18"/>
  <c r="AU109" i="18"/>
  <c r="AV109" i="18"/>
  <c r="AR109" i="18"/>
  <c r="AS109" i="18" s="1"/>
  <c r="AN110" i="18" l="1"/>
  <c r="G137" i="18"/>
  <c r="E137" i="18"/>
  <c r="AP110" i="18"/>
  <c r="AQ110" i="18" s="1"/>
  <c r="AL111" i="18" s="1"/>
  <c r="AH137" i="18" l="1"/>
  <c r="AI137" i="18" s="1"/>
  <c r="F137" i="18"/>
  <c r="H137" i="18" s="1"/>
  <c r="X137" i="18"/>
  <c r="Y137" i="18" s="1"/>
  <c r="AU110" i="18"/>
  <c r="AM111" i="18"/>
  <c r="AO111" i="18"/>
  <c r="AR110" i="18"/>
  <c r="AS110" i="18" s="1"/>
  <c r="AV110" i="18"/>
  <c r="AN111" i="18" l="1"/>
  <c r="G138" i="18"/>
  <c r="E138" i="18"/>
  <c r="AP111" i="18"/>
  <c r="AQ111" i="18" s="1"/>
  <c r="AL112" i="18" s="1"/>
  <c r="AU111" i="18" l="1"/>
  <c r="AR111" i="18"/>
  <c r="AS111" i="18" s="1"/>
  <c r="AH138" i="18"/>
  <c r="AI138" i="18" s="1"/>
  <c r="F138" i="18"/>
  <c r="H138" i="18" s="1"/>
  <c r="X138" i="18"/>
  <c r="Y138" i="18" s="1"/>
  <c r="AM112" i="18"/>
  <c r="AO112" i="18"/>
  <c r="AV111" i="18"/>
  <c r="E139" i="18" l="1"/>
  <c r="G139" i="18"/>
  <c r="AN112" i="18"/>
  <c r="AH139" i="18" l="1"/>
  <c r="AI139" i="18" s="1"/>
  <c r="F139" i="18"/>
  <c r="H139" i="18" s="1"/>
  <c r="X139" i="18"/>
  <c r="Y139" i="18" s="1"/>
  <c r="AP112" i="18"/>
  <c r="G140" i="18" l="1"/>
  <c r="E140" i="18"/>
  <c r="AQ112" i="18"/>
  <c r="AL113" i="18" s="1"/>
  <c r="AU112" i="18"/>
  <c r="AR112" i="18"/>
  <c r="AS112" i="18" s="1"/>
  <c r="AV112" i="18"/>
  <c r="F140" i="18" l="1"/>
  <c r="H140" i="18" s="1"/>
  <c r="AH140" i="18"/>
  <c r="AI140" i="18" s="1"/>
  <c r="X140" i="18"/>
  <c r="Y140" i="18" s="1"/>
  <c r="AO113" i="18"/>
  <c r="AM113" i="18"/>
  <c r="E141" i="18" l="1"/>
  <c r="G141" i="18"/>
  <c r="AN113" i="18"/>
  <c r="AP113" i="18" s="1"/>
  <c r="AQ113" i="18" s="1"/>
  <c r="AL114" i="18" s="1"/>
  <c r="AH141" i="18" l="1"/>
  <c r="AI141" i="18" s="1"/>
  <c r="F141" i="18"/>
  <c r="H141" i="18" s="1"/>
  <c r="X141" i="18"/>
  <c r="Y141" i="18" s="1"/>
  <c r="AM114" i="18"/>
  <c r="AO114" i="18"/>
  <c r="AV113" i="18"/>
  <c r="AR113" i="18"/>
  <c r="AS113" i="18" s="1"/>
  <c r="AU113" i="18"/>
  <c r="AN114" i="18" l="1"/>
  <c r="E142" i="18"/>
  <c r="G142" i="18"/>
  <c r="AP114" i="18"/>
  <c r="AQ114" i="18" s="1"/>
  <c r="AL115" i="18" s="1"/>
  <c r="AH142" i="18" l="1"/>
  <c r="AI142" i="18" s="1"/>
  <c r="F142" i="18"/>
  <c r="H142" i="18" s="1"/>
  <c r="X142" i="18"/>
  <c r="Y142" i="18" s="1"/>
  <c r="AU114" i="18"/>
  <c r="AR114" i="18"/>
  <c r="AS114" i="18" s="1"/>
  <c r="AM115" i="18"/>
  <c r="AN115" i="18" s="1"/>
  <c r="AO115" i="18"/>
  <c r="AV114" i="18"/>
  <c r="E143" i="18" l="1"/>
  <c r="G143" i="18"/>
  <c r="AP115" i="18"/>
  <c r="AQ115" i="18" s="1"/>
  <c r="AL116" i="18" s="1"/>
  <c r="F143" i="18" l="1"/>
  <c r="H143" i="18" s="1"/>
  <c r="AH143" i="18"/>
  <c r="AI143" i="18" s="1"/>
  <c r="X143" i="18"/>
  <c r="Y143" i="18" s="1"/>
  <c r="AM116" i="18"/>
  <c r="AO116" i="18"/>
  <c r="AR115" i="18"/>
  <c r="AS115" i="18" s="1"/>
  <c r="AU115" i="18"/>
  <c r="AV115" i="18"/>
  <c r="AN116" i="18" l="1"/>
  <c r="E144" i="18"/>
  <c r="G144" i="18"/>
  <c r="AP116" i="18"/>
  <c r="AQ116" i="18" s="1"/>
  <c r="AL117" i="18" s="1"/>
  <c r="AH144" i="18" l="1"/>
  <c r="AI144" i="18" s="1"/>
  <c r="F144" i="18"/>
  <c r="H144" i="18" s="1"/>
  <c r="X144" i="18"/>
  <c r="Y144" i="18" s="1"/>
  <c r="AO117" i="18"/>
  <c r="AM117" i="18"/>
  <c r="AR116" i="18"/>
  <c r="AS116" i="18" s="1"/>
  <c r="AU116" i="18"/>
  <c r="AV116" i="18"/>
  <c r="G145" i="18" l="1"/>
  <c r="E145" i="18"/>
  <c r="AN117" i="18"/>
  <c r="AH145" i="18" l="1"/>
  <c r="AI145" i="18" s="1"/>
  <c r="F145" i="18"/>
  <c r="H145" i="18" s="1"/>
  <c r="X145" i="18"/>
  <c r="Y145" i="18" s="1"/>
  <c r="AP117" i="18"/>
  <c r="E146" i="18" l="1"/>
  <c r="G146" i="18"/>
  <c r="AQ117" i="18"/>
  <c r="AL118" i="18" s="1"/>
  <c r="AU117" i="18"/>
  <c r="AR117" i="18"/>
  <c r="AS117" i="18" s="1"/>
  <c r="AV117" i="18"/>
  <c r="AH146" i="18" l="1"/>
  <c r="AI146" i="18" s="1"/>
  <c r="F146" i="18"/>
  <c r="H146" i="18" s="1"/>
  <c r="X146" i="18"/>
  <c r="Y146" i="18" s="1"/>
  <c r="AM118" i="18"/>
  <c r="AO118" i="18"/>
  <c r="E147" i="18" l="1"/>
  <c r="G147" i="18"/>
  <c r="AN118" i="18"/>
  <c r="AP118" i="18" s="1"/>
  <c r="AQ118" i="18" s="1"/>
  <c r="AL119" i="18" s="1"/>
  <c r="AH147" i="18" l="1"/>
  <c r="AI147" i="18" s="1"/>
  <c r="F147" i="18"/>
  <c r="H147" i="18" s="1"/>
  <c r="X147" i="18"/>
  <c r="Y147" i="18" s="1"/>
  <c r="AM119" i="18"/>
  <c r="AO119" i="18"/>
  <c r="AU118" i="18"/>
  <c r="AV118" i="18"/>
  <c r="AR118" i="18"/>
  <c r="AS118" i="18" s="1"/>
  <c r="AN119" i="18" l="1"/>
  <c r="AP119" i="18" s="1"/>
  <c r="AQ119" i="18" s="1"/>
  <c r="AL120" i="18" s="1"/>
  <c r="G148" i="18"/>
  <c r="E148" i="18"/>
  <c r="AR119" i="18" l="1"/>
  <c r="AS119" i="18" s="1"/>
  <c r="AU119" i="18"/>
  <c r="F148" i="18"/>
  <c r="H148" i="18" s="1"/>
  <c r="X148" i="18"/>
  <c r="Y148" i="18" s="1"/>
  <c r="AH148" i="18"/>
  <c r="AI148" i="18" s="1"/>
  <c r="AM120" i="18"/>
  <c r="AO120" i="18"/>
  <c r="AV119" i="18"/>
  <c r="E149" i="18" l="1"/>
  <c r="G149" i="18"/>
  <c r="AN120" i="18"/>
  <c r="AH149" i="18" l="1"/>
  <c r="AI149" i="18" s="1"/>
  <c r="F149" i="18"/>
  <c r="H149" i="18" s="1"/>
  <c r="X149" i="18"/>
  <c r="Y149" i="18" s="1"/>
  <c r="AP120" i="18"/>
  <c r="E150" i="18" l="1"/>
  <c r="G150" i="18"/>
  <c r="AQ120" i="18"/>
  <c r="AL121" i="18" s="1"/>
  <c r="AU120" i="18"/>
  <c r="AR120" i="18"/>
  <c r="AS120" i="18" s="1"/>
  <c r="AV120" i="18"/>
  <c r="AH150" i="18" l="1"/>
  <c r="AI150" i="18" s="1"/>
  <c r="F150" i="18"/>
  <c r="H150" i="18" s="1"/>
  <c r="X150" i="18"/>
  <c r="Y150" i="18" s="1"/>
  <c r="AO121" i="18"/>
  <c r="AM121" i="18"/>
  <c r="E151" i="18" l="1"/>
  <c r="G151" i="18"/>
  <c r="AN121" i="18"/>
  <c r="F151" i="18" l="1"/>
  <c r="H151" i="18" s="1"/>
  <c r="AH151" i="18"/>
  <c r="AI151" i="18" s="1"/>
  <c r="X151" i="18"/>
  <c r="Y151" i="18" s="1"/>
  <c r="AP121" i="18"/>
  <c r="E152" i="18" l="1"/>
  <c r="G152" i="18"/>
  <c r="AQ121" i="18"/>
  <c r="AL122" i="18" s="1"/>
  <c r="AR121" i="18"/>
  <c r="AS121" i="18" s="1"/>
  <c r="AU121" i="18"/>
  <c r="AV121" i="18"/>
  <c r="AH152" i="18" l="1"/>
  <c r="AI152" i="18" s="1"/>
  <c r="F152" i="18"/>
  <c r="H152" i="18" s="1"/>
  <c r="X152" i="18"/>
  <c r="Y152" i="18" s="1"/>
  <c r="AM122" i="18"/>
  <c r="AN122" i="18" s="1"/>
  <c r="AO122" i="18"/>
  <c r="G153" i="18" l="1"/>
  <c r="E153" i="18"/>
  <c r="AP122" i="18"/>
  <c r="AQ122" i="18" s="1"/>
  <c r="AL123" i="18" s="1"/>
  <c r="AH153" i="18" l="1"/>
  <c r="AI153" i="18" s="1"/>
  <c r="F153" i="18"/>
  <c r="H153" i="18" s="1"/>
  <c r="X153" i="18"/>
  <c r="Y153" i="18" s="1"/>
  <c r="AR122" i="18"/>
  <c r="AS122" i="18" s="1"/>
  <c r="AM123" i="18"/>
  <c r="AN123" i="18" s="1"/>
  <c r="AO123" i="18"/>
  <c r="AU122" i="18"/>
  <c r="AV122" i="18"/>
  <c r="E154" i="18" l="1"/>
  <c r="G154" i="18"/>
  <c r="AP123" i="18"/>
  <c r="AQ123" i="18" s="1"/>
  <c r="AL124" i="18" s="1"/>
  <c r="AH154" i="18" l="1"/>
  <c r="AI154" i="18" s="1"/>
  <c r="F154" i="18"/>
  <c r="H154" i="18" s="1"/>
  <c r="X154" i="18"/>
  <c r="Y154" i="18" s="1"/>
  <c r="AM124" i="18"/>
  <c r="AO124" i="18"/>
  <c r="AU123" i="18"/>
  <c r="AR123" i="18"/>
  <c r="AS123" i="18" s="1"/>
  <c r="AV123" i="18"/>
  <c r="E155" i="18" l="1"/>
  <c r="G155" i="18"/>
  <c r="AN124" i="18"/>
  <c r="AH155" i="18" l="1"/>
  <c r="AI155" i="18" s="1"/>
  <c r="X155" i="18"/>
  <c r="Y155" i="18" s="1"/>
  <c r="F155" i="18"/>
  <c r="H155" i="18" s="1"/>
  <c r="AP124" i="18"/>
  <c r="G156" i="18" l="1"/>
  <c r="E156" i="18"/>
  <c r="AQ124" i="18"/>
  <c r="AL125" i="18" s="1"/>
  <c r="AR124" i="18"/>
  <c r="AS124" i="18" s="1"/>
  <c r="AU124" i="18"/>
  <c r="AV124" i="18"/>
  <c r="F156" i="18" l="1"/>
  <c r="H156" i="18" s="1"/>
  <c r="AH156" i="18"/>
  <c r="AI156" i="18" s="1"/>
  <c r="X156" i="18"/>
  <c r="Y156" i="18" s="1"/>
  <c r="AO125" i="18"/>
  <c r="AM125" i="18"/>
  <c r="E157" i="18" l="1"/>
  <c r="G157" i="18"/>
  <c r="AN125" i="18"/>
  <c r="F157" i="18" l="1"/>
  <c r="H157" i="18" s="1"/>
  <c r="AH157" i="18"/>
  <c r="AI157" i="18" s="1"/>
  <c r="X157" i="18"/>
  <c r="Y157" i="18" s="1"/>
  <c r="AP125" i="18"/>
  <c r="E158" i="18" l="1"/>
  <c r="G158" i="18"/>
  <c r="AQ125" i="18"/>
  <c r="AL126" i="18" s="1"/>
  <c r="AR125" i="18"/>
  <c r="AS125" i="18" s="1"/>
  <c r="AU125" i="18"/>
  <c r="AV125" i="18"/>
  <c r="AH158" i="18" l="1"/>
  <c r="AI158" i="18" s="1"/>
  <c r="F158" i="18"/>
  <c r="H158" i="18" s="1"/>
  <c r="X158" i="18"/>
  <c r="Y158" i="18" s="1"/>
  <c r="AM126" i="18"/>
  <c r="AO126" i="18"/>
  <c r="E159" i="18" l="1"/>
  <c r="G159" i="18"/>
  <c r="AN126" i="18"/>
  <c r="F159" i="18" l="1"/>
  <c r="H159" i="18" s="1"/>
  <c r="AH159" i="18"/>
  <c r="AI159" i="18" s="1"/>
  <c r="X159" i="18"/>
  <c r="Y159" i="18" s="1"/>
  <c r="AP126" i="18"/>
  <c r="AV126" i="18" s="1"/>
  <c r="E160" i="18" l="1"/>
  <c r="G160" i="18"/>
  <c r="AQ126" i="18"/>
  <c r="AL127" i="18" s="1"/>
  <c r="AR126" i="18"/>
  <c r="AS126" i="18" s="1"/>
  <c r="AU126" i="18"/>
  <c r="AH160" i="18" l="1"/>
  <c r="AI160" i="18" s="1"/>
  <c r="F160" i="18"/>
  <c r="H160" i="18" s="1"/>
  <c r="X160" i="18"/>
  <c r="Y160" i="18" s="1"/>
  <c r="AM127" i="18"/>
  <c r="AO127" i="18"/>
  <c r="G161" i="18" l="1"/>
  <c r="E161" i="18"/>
  <c r="AN127" i="18"/>
  <c r="AH161" i="18" l="1"/>
  <c r="AI161" i="18" s="1"/>
  <c r="F161" i="18"/>
  <c r="H161" i="18" s="1"/>
  <c r="X161" i="18"/>
  <c r="Y161" i="18" s="1"/>
  <c r="AP127" i="18"/>
  <c r="G162" i="18" l="1"/>
  <c r="E162" i="18"/>
  <c r="AQ127" i="18"/>
  <c r="AL128" i="18" s="1"/>
  <c r="AU127" i="18"/>
  <c r="AR127" i="18"/>
  <c r="AS127" i="18" s="1"/>
  <c r="AV127" i="18"/>
  <c r="F162" i="18" l="1"/>
  <c r="H162" i="18" s="1"/>
  <c r="AH162" i="18"/>
  <c r="AI162" i="18" s="1"/>
  <c r="X162" i="18"/>
  <c r="Y162" i="18" s="1"/>
  <c r="AM128" i="18"/>
  <c r="AO128" i="18"/>
  <c r="E163" i="18" l="1"/>
  <c r="G163" i="18"/>
  <c r="AN128" i="18"/>
  <c r="AH163" i="18" l="1"/>
  <c r="AI163" i="18" s="1"/>
  <c r="F163" i="18"/>
  <c r="H163" i="18" s="1"/>
  <c r="X163" i="18"/>
  <c r="Y163" i="18" s="1"/>
  <c r="AP128" i="18"/>
  <c r="G164" i="18" l="1"/>
  <c r="E164" i="18"/>
  <c r="AQ128" i="18"/>
  <c r="AL129" i="18" s="1"/>
  <c r="AR128" i="18"/>
  <c r="AS128" i="18" s="1"/>
  <c r="AU128" i="18"/>
  <c r="AV128" i="18"/>
  <c r="F164" i="18" l="1"/>
  <c r="H164" i="18" s="1"/>
  <c r="AH164" i="18"/>
  <c r="AI164" i="18" s="1"/>
  <c r="X164" i="18"/>
  <c r="Y164" i="18" s="1"/>
  <c r="AO129" i="18"/>
  <c r="AM129" i="18"/>
  <c r="E165" i="18" l="1"/>
  <c r="G165" i="18"/>
  <c r="AN129" i="18"/>
  <c r="AP129" i="18" s="1"/>
  <c r="AQ129" i="18" s="1"/>
  <c r="AL130" i="18" s="1"/>
  <c r="F165" i="18" l="1"/>
  <c r="H165" i="18" s="1"/>
  <c r="AH165" i="18"/>
  <c r="AI165" i="18" s="1"/>
  <c r="X165" i="18"/>
  <c r="Y165" i="18" s="1"/>
  <c r="AM130" i="18"/>
  <c r="AO130" i="18"/>
  <c r="AV129" i="18"/>
  <c r="AU129" i="18"/>
  <c r="AR129" i="18"/>
  <c r="AS129" i="18" s="1"/>
  <c r="G166" i="18" l="1"/>
  <c r="E166" i="18"/>
  <c r="AN130" i="18"/>
  <c r="AP130" i="18" s="1"/>
  <c r="AQ130" i="18" s="1"/>
  <c r="AL131" i="18" s="1"/>
  <c r="AH166" i="18" l="1"/>
  <c r="AI166" i="18" s="1"/>
  <c r="F166" i="18"/>
  <c r="H166" i="18" s="1"/>
  <c r="X166" i="18"/>
  <c r="Y166" i="18" s="1"/>
  <c r="AM131" i="18"/>
  <c r="AN131" i="18" s="1"/>
  <c r="AO131" i="18"/>
  <c r="AR130" i="18"/>
  <c r="AS130" i="18" s="1"/>
  <c r="AV130" i="18"/>
  <c r="AU130" i="18"/>
  <c r="G167" i="18" l="1"/>
  <c r="E167" i="18"/>
  <c r="AP131" i="18"/>
  <c r="AQ131" i="18" s="1"/>
  <c r="AL132" i="18" s="1"/>
  <c r="AR131" i="18" l="1"/>
  <c r="AS131" i="18" s="1"/>
  <c r="AU131" i="18"/>
  <c r="AH167" i="18"/>
  <c r="AI167" i="18" s="1"/>
  <c r="F167" i="18"/>
  <c r="H167" i="18" s="1"/>
  <c r="X167" i="18"/>
  <c r="Y167" i="18" s="1"/>
  <c r="AM132" i="18"/>
  <c r="AN132" i="18" s="1"/>
  <c r="AO132" i="18"/>
  <c r="AV131" i="18"/>
  <c r="G168" i="18" l="1"/>
  <c r="E168" i="18"/>
  <c r="AP132" i="18"/>
  <c r="AQ132" i="18" s="1"/>
  <c r="AL133" i="18" s="1"/>
  <c r="AH168" i="18" l="1"/>
  <c r="AI168" i="18" s="1"/>
  <c r="X168" i="18"/>
  <c r="Y168" i="18" s="1"/>
  <c r="F168" i="18"/>
  <c r="H168" i="18" s="1"/>
  <c r="AO133" i="18"/>
  <c r="AM133" i="18"/>
  <c r="AR132" i="18"/>
  <c r="AS132" i="18" s="1"/>
  <c r="AU132" i="18"/>
  <c r="AV132" i="18"/>
  <c r="E169" i="18" l="1"/>
  <c r="G169" i="18"/>
  <c r="AN133" i="18"/>
  <c r="AH169" i="18" l="1"/>
  <c r="AI169" i="18" s="1"/>
  <c r="F169" i="18"/>
  <c r="H169" i="18" s="1"/>
  <c r="X169" i="18"/>
  <c r="Y169" i="18" s="1"/>
  <c r="AP133" i="18"/>
  <c r="G170" i="18" l="1"/>
  <c r="E170" i="18"/>
  <c r="AQ133" i="18"/>
  <c r="AL134" i="18" s="1"/>
  <c r="AU133" i="18"/>
  <c r="AR133" i="18"/>
  <c r="AS133" i="18" s="1"/>
  <c r="AV133" i="18"/>
  <c r="F170" i="18" l="1"/>
  <c r="H170" i="18" s="1"/>
  <c r="X170" i="18"/>
  <c r="Y170" i="18" s="1"/>
  <c r="AH170" i="18"/>
  <c r="AI170" i="18" s="1"/>
  <c r="AM134" i="18"/>
  <c r="AO134" i="18"/>
  <c r="G171" i="18" l="1"/>
  <c r="E171" i="18"/>
  <c r="AN134" i="18"/>
  <c r="F171" i="18" l="1"/>
  <c r="H171" i="18" s="1"/>
  <c r="AH171" i="18"/>
  <c r="AI171" i="18" s="1"/>
  <c r="X171" i="18"/>
  <c r="Y171" i="18" s="1"/>
  <c r="AP134" i="18"/>
  <c r="E172" i="18" l="1"/>
  <c r="G172" i="18"/>
  <c r="AQ134" i="18"/>
  <c r="AL135" i="18" s="1"/>
  <c r="AR134" i="18"/>
  <c r="AS134" i="18" s="1"/>
  <c r="AU134" i="18"/>
  <c r="AV134" i="18"/>
  <c r="AH172" i="18" l="1"/>
  <c r="AI172" i="18" s="1"/>
  <c r="F172" i="18"/>
  <c r="H172" i="18" s="1"/>
  <c r="X172" i="18"/>
  <c r="Y172" i="18" s="1"/>
  <c r="AM135" i="18"/>
  <c r="AN135" i="18" s="1"/>
  <c r="AO135" i="18"/>
  <c r="E173" i="18" l="1"/>
  <c r="G173" i="18"/>
  <c r="AP135" i="18"/>
  <c r="AQ135" i="18" s="1"/>
  <c r="AL136" i="18" s="1"/>
  <c r="F173" i="18" l="1"/>
  <c r="H173" i="18" s="1"/>
  <c r="AH173" i="18"/>
  <c r="AI173" i="18" s="1"/>
  <c r="X173" i="18"/>
  <c r="Y173" i="18" s="1"/>
  <c r="AR135" i="18"/>
  <c r="AS135" i="18" s="1"/>
  <c r="AU135" i="18"/>
  <c r="AM136" i="18"/>
  <c r="AO136" i="18"/>
  <c r="AV135" i="18"/>
  <c r="E174" i="18" l="1"/>
  <c r="G174" i="18"/>
  <c r="AN136" i="18"/>
  <c r="AP136" i="18" s="1"/>
  <c r="F174" i="18" l="1"/>
  <c r="H174" i="18" s="1"/>
  <c r="AH174" i="18"/>
  <c r="AI174" i="18" s="1"/>
  <c r="X174" i="18"/>
  <c r="Y174" i="18" s="1"/>
  <c r="AQ136" i="18"/>
  <c r="AL137" i="18" s="1"/>
  <c r="AR136" i="18"/>
  <c r="AS136" i="18" s="1"/>
  <c r="AU136" i="18"/>
  <c r="AV136" i="18"/>
  <c r="G175" i="18" l="1"/>
  <c r="E175" i="18"/>
  <c r="AO137" i="18"/>
  <c r="AM137" i="18"/>
  <c r="AN137" i="18" s="1"/>
  <c r="AH175" i="18" l="1"/>
  <c r="AI175" i="18" s="1"/>
  <c r="F175" i="18"/>
  <c r="H175" i="18" s="1"/>
  <c r="X175" i="18"/>
  <c r="Y175" i="18" s="1"/>
  <c r="AP137" i="18"/>
  <c r="AQ137" i="18" s="1"/>
  <c r="AL138" i="18" s="1"/>
  <c r="AR137" i="18" l="1"/>
  <c r="AS137" i="18" s="1"/>
  <c r="G176" i="18"/>
  <c r="E176" i="18"/>
  <c r="AU137" i="18"/>
  <c r="AM138" i="18"/>
  <c r="AO138" i="18"/>
  <c r="AV137" i="18"/>
  <c r="AH176" i="18" l="1"/>
  <c r="AI176" i="18" s="1"/>
  <c r="F176" i="18"/>
  <c r="H176" i="18" s="1"/>
  <c r="X176" i="18"/>
  <c r="Y176" i="18" s="1"/>
  <c r="AN138" i="18"/>
  <c r="E177" i="18" l="1"/>
  <c r="G177" i="18"/>
  <c r="AP138" i="18"/>
  <c r="AH177" i="18" l="1"/>
  <c r="AI177" i="18" s="1"/>
  <c r="F177" i="18"/>
  <c r="H177" i="18" s="1"/>
  <c r="X177" i="18"/>
  <c r="Y177" i="18" s="1"/>
  <c r="AQ138" i="18"/>
  <c r="AL139" i="18" s="1"/>
  <c r="AR138" i="18"/>
  <c r="AS138" i="18" s="1"/>
  <c r="AU138" i="18"/>
  <c r="AV138" i="18"/>
  <c r="G178" i="18" l="1"/>
  <c r="E178" i="18"/>
  <c r="AM139" i="18"/>
  <c r="AO139" i="18"/>
  <c r="AN139" i="18" l="1"/>
  <c r="F178" i="18"/>
  <c r="H178" i="18" s="1"/>
  <c r="AH178" i="18"/>
  <c r="AI178" i="18" s="1"/>
  <c r="X178" i="18"/>
  <c r="Y178" i="18" s="1"/>
  <c r="AP139" i="18"/>
  <c r="AQ139" i="18" s="1"/>
  <c r="AL140" i="18" s="1"/>
  <c r="AR139" i="18" l="1"/>
  <c r="AS139" i="18" s="1"/>
  <c r="AU139" i="18"/>
  <c r="G179" i="18"/>
  <c r="E179" i="18"/>
  <c r="AM140" i="18"/>
  <c r="AO140" i="18"/>
  <c r="AV139" i="18"/>
  <c r="AN140" i="18" l="1"/>
  <c r="AP140" i="18" s="1"/>
  <c r="AQ140" i="18" s="1"/>
  <c r="AL141" i="18" s="1"/>
  <c r="F179" i="18"/>
  <c r="H179" i="18" s="1"/>
  <c r="AH179" i="18"/>
  <c r="AI179" i="18" s="1"/>
  <c r="X179" i="18"/>
  <c r="Y179" i="18" s="1"/>
  <c r="E180" i="18" l="1"/>
  <c r="G180" i="18"/>
  <c r="AR140" i="18"/>
  <c r="AS140" i="18" s="1"/>
  <c r="AO141" i="18"/>
  <c r="AM141" i="18"/>
  <c r="AU140" i="18"/>
  <c r="AV140" i="18"/>
  <c r="AH180" i="18" l="1"/>
  <c r="AI180" i="18" s="1"/>
  <c r="F180" i="18"/>
  <c r="H180" i="18" s="1"/>
  <c r="X180" i="18"/>
  <c r="Y180" i="18" s="1"/>
  <c r="AN141" i="18"/>
  <c r="E181" i="18" l="1"/>
  <c r="G181" i="18"/>
  <c r="AP141" i="18"/>
  <c r="AV141" i="18" s="1"/>
  <c r="F181" i="18" l="1"/>
  <c r="H181" i="18" s="1"/>
  <c r="AH181" i="18"/>
  <c r="AI181" i="18" s="1"/>
  <c r="X181" i="18"/>
  <c r="Y181" i="18" s="1"/>
  <c r="AQ141" i="18"/>
  <c r="AL142" i="18" s="1"/>
  <c r="AU141" i="18"/>
  <c r="AR141" i="18"/>
  <c r="AS141" i="18" s="1"/>
  <c r="E182" i="18" l="1"/>
  <c r="G182" i="18"/>
  <c r="AM142" i="18"/>
  <c r="AO142" i="18"/>
  <c r="F182" i="18" l="1"/>
  <c r="H182" i="18" s="1"/>
  <c r="AH182" i="18"/>
  <c r="AI182" i="18" s="1"/>
  <c r="X182" i="18"/>
  <c r="Y182" i="18" s="1"/>
  <c r="AN142" i="18"/>
  <c r="G183" i="18" l="1"/>
  <c r="E183" i="18"/>
  <c r="AP142" i="18"/>
  <c r="AH183" i="18" l="1"/>
  <c r="AI183" i="18" s="1"/>
  <c r="F183" i="18"/>
  <c r="H183" i="18" s="1"/>
  <c r="X183" i="18"/>
  <c r="Y183" i="18" s="1"/>
  <c r="AQ142" i="18"/>
  <c r="AL143" i="18" s="1"/>
  <c r="AR142" i="18"/>
  <c r="AS142" i="18" s="1"/>
  <c r="AU142" i="18"/>
  <c r="AV142" i="18"/>
  <c r="G184" i="18" l="1"/>
  <c r="E184" i="18"/>
  <c r="AM143" i="18"/>
  <c r="AO143" i="18"/>
  <c r="AH184" i="18" l="1"/>
  <c r="AI184" i="18" s="1"/>
  <c r="F184" i="18"/>
  <c r="H184" i="18" s="1"/>
  <c r="X184" i="18"/>
  <c r="Y184" i="18" s="1"/>
  <c r="AN143" i="18"/>
  <c r="E185" i="18" l="1"/>
  <c r="G185" i="18"/>
  <c r="AP143" i="18"/>
  <c r="AV143" i="18" s="1"/>
  <c r="AH185" i="18" l="1"/>
  <c r="AI185" i="18" s="1"/>
  <c r="X185" i="18"/>
  <c r="Y185" i="18" s="1"/>
  <c r="F185" i="18"/>
  <c r="H185" i="18" s="1"/>
  <c r="AQ143" i="18"/>
  <c r="AL144" i="18" s="1"/>
  <c r="AR143" i="18"/>
  <c r="AS143" i="18" s="1"/>
  <c r="AU143" i="18"/>
  <c r="G186" i="18" l="1"/>
  <c r="E186" i="18"/>
  <c r="AO144" i="18"/>
  <c r="AM144" i="18"/>
  <c r="F186" i="18" l="1"/>
  <c r="H186" i="18" s="1"/>
  <c r="AH186" i="18"/>
  <c r="AI186" i="18" s="1"/>
  <c r="X186" i="18"/>
  <c r="Y186" i="18" s="1"/>
  <c r="AN144" i="18"/>
  <c r="AP144" i="18" s="1"/>
  <c r="AQ144" i="18" s="1"/>
  <c r="AL145" i="18" s="1"/>
  <c r="G187" i="18" l="1"/>
  <c r="E187" i="18"/>
  <c r="AM145" i="18"/>
  <c r="AO145" i="18"/>
  <c r="AV144" i="18"/>
  <c r="AR144" i="18"/>
  <c r="AS144" i="18" s="1"/>
  <c r="AU144" i="18"/>
  <c r="AN145" i="18" l="1"/>
  <c r="F187" i="18"/>
  <c r="H187" i="18" s="1"/>
  <c r="AH187" i="18"/>
  <c r="AI187" i="18" s="1"/>
  <c r="X187" i="18"/>
  <c r="Y187" i="18" s="1"/>
  <c r="AP145" i="18"/>
  <c r="AQ145" i="18" s="1"/>
  <c r="AL146" i="18" s="1"/>
  <c r="E188" i="18" l="1"/>
  <c r="G188" i="18"/>
  <c r="AM146" i="18"/>
  <c r="AO146" i="18"/>
  <c r="AU145" i="18"/>
  <c r="AR145" i="18"/>
  <c r="AS145" i="18" s="1"/>
  <c r="AV145" i="18"/>
  <c r="AH188" i="18" l="1"/>
  <c r="AI188" i="18" s="1"/>
  <c r="F188" i="18"/>
  <c r="H188" i="18" s="1"/>
  <c r="X188" i="18"/>
  <c r="Y188" i="18" s="1"/>
  <c r="AN146" i="18"/>
  <c r="AP146" i="18" s="1"/>
  <c r="AQ146" i="18" s="1"/>
  <c r="AL147" i="18" s="1"/>
  <c r="E189" i="18" l="1"/>
  <c r="G189" i="18"/>
  <c r="AU146" i="18"/>
  <c r="AM147" i="18"/>
  <c r="AO147" i="18"/>
  <c r="AR146" i="18"/>
  <c r="AS146" i="18" s="1"/>
  <c r="AV146" i="18"/>
  <c r="F189" i="18" l="1"/>
  <c r="H189" i="18" s="1"/>
  <c r="AH189" i="18"/>
  <c r="AI189" i="18" s="1"/>
  <c r="X189" i="18"/>
  <c r="Y189" i="18" s="1"/>
  <c r="AN147" i="18"/>
  <c r="AP147" i="18" s="1"/>
  <c r="AQ147" i="18" s="1"/>
  <c r="AL148" i="18" s="1"/>
  <c r="E190" i="18" l="1"/>
  <c r="G190" i="18"/>
  <c r="AV147" i="18"/>
  <c r="AR147" i="18"/>
  <c r="AS147" i="18" s="1"/>
  <c r="AU147" i="18"/>
  <c r="AO148" i="18"/>
  <c r="AM148" i="18"/>
  <c r="F190" i="18" l="1"/>
  <c r="H190" i="18" s="1"/>
  <c r="AH190" i="18"/>
  <c r="AI190" i="18" s="1"/>
  <c r="X190" i="18"/>
  <c r="Y190" i="18" s="1"/>
  <c r="AN148" i="18"/>
  <c r="G191" i="18" l="1"/>
  <c r="E191" i="18"/>
  <c r="AP148" i="18"/>
  <c r="AV148" i="18" s="1"/>
  <c r="AH191" i="18" l="1"/>
  <c r="AI191" i="18" s="1"/>
  <c r="F191" i="18"/>
  <c r="H191" i="18" s="1"/>
  <c r="X191" i="18"/>
  <c r="Y191" i="18" s="1"/>
  <c r="AQ148" i="18"/>
  <c r="AL149" i="18" s="1"/>
  <c r="AU148" i="18"/>
  <c r="AR148" i="18"/>
  <c r="AS148" i="18" s="1"/>
  <c r="G192" i="18" l="1"/>
  <c r="E192" i="18"/>
  <c r="AM149" i="18"/>
  <c r="AO149" i="18"/>
  <c r="AN149" i="18" l="1"/>
  <c r="AP149" i="18" s="1"/>
  <c r="AH192" i="18"/>
  <c r="AI192" i="18" s="1"/>
  <c r="F192" i="18"/>
  <c r="H192" i="18" s="1"/>
  <c r="X192" i="18"/>
  <c r="Y192" i="18" s="1"/>
  <c r="AQ149" i="18" l="1"/>
  <c r="AL150" i="18" s="1"/>
  <c r="AO150" i="18" s="1"/>
  <c r="AR149" i="18"/>
  <c r="AS149" i="18" s="1"/>
  <c r="AV149" i="18"/>
  <c r="AU149" i="18"/>
  <c r="E193" i="18"/>
  <c r="G193" i="18"/>
  <c r="AM150" i="18" l="1"/>
  <c r="AN150" i="18" s="1"/>
  <c r="AH193" i="18"/>
  <c r="AI193" i="18" s="1"/>
  <c r="F193" i="18"/>
  <c r="H193" i="18" s="1"/>
  <c r="X193" i="18"/>
  <c r="Y193" i="18" s="1"/>
  <c r="AP150" i="18" l="1"/>
  <c r="G194" i="18"/>
  <c r="E194" i="18"/>
  <c r="AQ150" i="18" l="1"/>
  <c r="AL151" i="18" s="1"/>
  <c r="AV150" i="18"/>
  <c r="AR150" i="18"/>
  <c r="AS150" i="18" s="1"/>
  <c r="AU150" i="18"/>
  <c r="F194" i="18"/>
  <c r="H194" i="18" s="1"/>
  <c r="X194" i="18"/>
  <c r="Y194" i="18" s="1"/>
  <c r="AH194" i="18"/>
  <c r="AI194" i="18" s="1"/>
  <c r="AM151" i="18" l="1"/>
  <c r="AO151" i="18"/>
  <c r="G195" i="18"/>
  <c r="E195" i="18"/>
  <c r="AN151" i="18" l="1"/>
  <c r="AP151" i="18" s="1"/>
  <c r="AQ151" i="18" s="1"/>
  <c r="AL152" i="18" s="1"/>
  <c r="F195" i="18"/>
  <c r="H195" i="18" s="1"/>
  <c r="AH195" i="18"/>
  <c r="AI195" i="18" s="1"/>
  <c r="X195" i="18"/>
  <c r="Y195" i="18" s="1"/>
  <c r="AR151" i="18" l="1"/>
  <c r="AS151" i="18" s="1"/>
  <c r="AU151" i="18"/>
  <c r="AV151" i="18"/>
  <c r="AO152" i="18"/>
  <c r="AM152" i="18"/>
  <c r="AN152" i="18" s="1"/>
  <c r="AP152" i="18" s="1"/>
  <c r="AQ152" i="18" s="1"/>
  <c r="AL153" i="18" s="1"/>
  <c r="E196" i="18"/>
  <c r="G196" i="18"/>
  <c r="AM153" i="18" l="1"/>
  <c r="AO153" i="18"/>
  <c r="AV152" i="18"/>
  <c r="AR152" i="18"/>
  <c r="AS152" i="18" s="1"/>
  <c r="AU152" i="18"/>
  <c r="AH196" i="18"/>
  <c r="AI196" i="18" s="1"/>
  <c r="F196" i="18"/>
  <c r="H196" i="18" s="1"/>
  <c r="X196" i="18"/>
  <c r="Y196" i="18" s="1"/>
  <c r="AN153" i="18" l="1"/>
  <c r="AP153" i="18" s="1"/>
  <c r="AQ153" i="18" s="1"/>
  <c r="AL154" i="18" s="1"/>
  <c r="E197" i="18"/>
  <c r="G197" i="18"/>
  <c r="AR153" i="18" l="1"/>
  <c r="AS153" i="18" s="1"/>
  <c r="AV153" i="18"/>
  <c r="AU153" i="18"/>
  <c r="AO154" i="18"/>
  <c r="AM154" i="18"/>
  <c r="F197" i="18"/>
  <c r="H197" i="18" s="1"/>
  <c r="AH197" i="18"/>
  <c r="AI197" i="18" s="1"/>
  <c r="X197" i="18"/>
  <c r="Y197" i="18" s="1"/>
  <c r="AN154" i="18" l="1"/>
  <c r="AP154" i="18" s="1"/>
  <c r="AU154" i="18" s="1"/>
  <c r="E198" i="18"/>
  <c r="G198" i="18"/>
  <c r="AQ154" i="18" l="1"/>
  <c r="AL155" i="18" s="1"/>
  <c r="AR154" i="18"/>
  <c r="AS154" i="18" s="1"/>
  <c r="AV154" i="18"/>
  <c r="F198" i="18"/>
  <c r="H198" i="18" s="1"/>
  <c r="AH198" i="18"/>
  <c r="AI198" i="18" s="1"/>
  <c r="X198" i="18"/>
  <c r="Y198" i="18" s="1"/>
  <c r="AM155" i="18" l="1"/>
  <c r="AO155" i="18"/>
  <c r="G199" i="18"/>
  <c r="E199" i="18"/>
  <c r="AN155" i="18" l="1"/>
  <c r="AP155" i="18" s="1"/>
  <c r="AQ155" i="18" s="1"/>
  <c r="AL156" i="18" s="1"/>
  <c r="AH199" i="18"/>
  <c r="AI199" i="18" s="1"/>
  <c r="F199" i="18"/>
  <c r="H199" i="18" s="1"/>
  <c r="X199" i="18"/>
  <c r="Y199" i="18" s="1"/>
  <c r="AM156" i="18" l="1"/>
  <c r="AO156" i="18"/>
  <c r="AR155" i="18"/>
  <c r="AS155" i="18" s="1"/>
  <c r="AU155" i="18"/>
  <c r="AV155" i="18"/>
  <c r="G200" i="18"/>
  <c r="E200" i="18"/>
  <c r="AN156" i="18" l="1"/>
  <c r="AH200" i="18"/>
  <c r="AI200" i="18" s="1"/>
  <c r="F200" i="18"/>
  <c r="H200" i="18" s="1"/>
  <c r="X200" i="18"/>
  <c r="Y200" i="18" s="1"/>
  <c r="AP156" i="18"/>
  <c r="E201" i="18" l="1"/>
  <c r="G201" i="18"/>
  <c r="AQ156" i="18"/>
  <c r="AL157" i="18" s="1"/>
  <c r="AU156" i="18"/>
  <c r="AR156" i="18"/>
  <c r="AS156" i="18" s="1"/>
  <c r="AV156" i="18"/>
  <c r="AH201" i="18" l="1"/>
  <c r="AI201" i="18" s="1"/>
  <c r="F201" i="18"/>
  <c r="H201" i="18" s="1"/>
  <c r="X201" i="18"/>
  <c r="Y201" i="18" s="1"/>
  <c r="AM157" i="18"/>
  <c r="AO157" i="18"/>
  <c r="G202" i="18" l="1"/>
  <c r="E202" i="18"/>
  <c r="AN157" i="18"/>
  <c r="F202" i="18" l="1"/>
  <c r="H202" i="18" s="1"/>
  <c r="AH202" i="18"/>
  <c r="AI202" i="18" s="1"/>
  <c r="X202" i="18"/>
  <c r="Y202" i="18" s="1"/>
  <c r="AP157" i="18"/>
  <c r="G203" i="18" l="1"/>
  <c r="E203" i="18"/>
  <c r="AQ157" i="18"/>
  <c r="AL158" i="18" s="1"/>
  <c r="AR157" i="18"/>
  <c r="AS157" i="18" s="1"/>
  <c r="AU157" i="18"/>
  <c r="AV157" i="18"/>
  <c r="F203" i="18" l="1"/>
  <c r="H203" i="18" s="1"/>
  <c r="AH203" i="18"/>
  <c r="AI203" i="18" s="1"/>
  <c r="X203" i="18"/>
  <c r="Y203" i="18" s="1"/>
  <c r="AM158" i="18"/>
  <c r="AN158" i="18" s="1"/>
  <c r="AO158" i="18"/>
  <c r="E204" i="18" l="1"/>
  <c r="G204" i="18"/>
  <c r="AP158" i="18"/>
  <c r="AQ158" i="18" s="1"/>
  <c r="AL159" i="18" s="1"/>
  <c r="AR158" i="18" l="1"/>
  <c r="AS158" i="18" s="1"/>
  <c r="AU158" i="18"/>
  <c r="AH204" i="18"/>
  <c r="AI204" i="18" s="1"/>
  <c r="F204" i="18"/>
  <c r="H204" i="18" s="1"/>
  <c r="X204" i="18"/>
  <c r="Y204" i="18" s="1"/>
  <c r="AM159" i="18"/>
  <c r="AN159" i="18" s="1"/>
  <c r="AP159" i="18" s="1"/>
  <c r="AQ159" i="18" s="1"/>
  <c r="AL160" i="18" s="1"/>
  <c r="AO159" i="18"/>
  <c r="AV158" i="18"/>
  <c r="E205" i="18" l="1"/>
  <c r="G205" i="18"/>
  <c r="AO160" i="18"/>
  <c r="AM160" i="18"/>
  <c r="AV159" i="18"/>
  <c r="AU159" i="18"/>
  <c r="AR159" i="18"/>
  <c r="AS159" i="18" s="1"/>
  <c r="F205" i="18" l="1"/>
  <c r="H205" i="18" s="1"/>
  <c r="AH205" i="18"/>
  <c r="AI205" i="18" s="1"/>
  <c r="X205" i="18"/>
  <c r="Y205" i="18" s="1"/>
  <c r="AN160" i="18"/>
  <c r="AP160" i="18" s="1"/>
  <c r="AQ160" i="18" s="1"/>
  <c r="AL161" i="18" s="1"/>
  <c r="E206" i="18" l="1"/>
  <c r="G206" i="18"/>
  <c r="AV160" i="18"/>
  <c r="AM161" i="18"/>
  <c r="AO161" i="18"/>
  <c r="AR160" i="18"/>
  <c r="AS160" i="18" s="1"/>
  <c r="AU160" i="18"/>
  <c r="AN161" i="18" l="1"/>
  <c r="AP161" i="18" s="1"/>
  <c r="AQ161" i="18" s="1"/>
  <c r="AL162" i="18" s="1"/>
  <c r="F206" i="18"/>
  <c r="H206" i="18" s="1"/>
  <c r="AH206" i="18"/>
  <c r="AI206" i="18" s="1"/>
  <c r="X206" i="18"/>
  <c r="Y206" i="18" s="1"/>
  <c r="G207" i="18" l="1"/>
  <c r="E207" i="18"/>
  <c r="AR161" i="18"/>
  <c r="AS161" i="18" s="1"/>
  <c r="AM162" i="18"/>
  <c r="AO162" i="18"/>
  <c r="AU161" i="18"/>
  <c r="AV161" i="18"/>
  <c r="AN162" i="18" l="1"/>
  <c r="AP162" i="18" s="1"/>
  <c r="AQ162" i="18" s="1"/>
  <c r="AL163" i="18" s="1"/>
  <c r="AH207" i="18"/>
  <c r="AI207" i="18" s="1"/>
  <c r="F207" i="18"/>
  <c r="H207" i="18" s="1"/>
  <c r="X207" i="18"/>
  <c r="Y207" i="18" s="1"/>
  <c r="G208" i="18" l="1"/>
  <c r="E208" i="18"/>
  <c r="AR162" i="18"/>
  <c r="AS162" i="18" s="1"/>
  <c r="AU162" i="18"/>
  <c r="AM163" i="18"/>
  <c r="AO163" i="18"/>
  <c r="AV162" i="18"/>
  <c r="AH208" i="18" l="1"/>
  <c r="AI208" i="18" s="1"/>
  <c r="X208" i="18"/>
  <c r="Y208" i="18" s="1"/>
  <c r="F208" i="18"/>
  <c r="H208" i="18" s="1"/>
  <c r="AN163" i="18"/>
  <c r="AP163" i="18" s="1"/>
  <c r="AQ163" i="18" s="1"/>
  <c r="AL164" i="18" s="1"/>
  <c r="E209" i="18" l="1"/>
  <c r="G209" i="18"/>
  <c r="AV163" i="18"/>
  <c r="AO164" i="18"/>
  <c r="AM164" i="18"/>
  <c r="AR163" i="18"/>
  <c r="AS163" i="18" s="1"/>
  <c r="AU163" i="18"/>
  <c r="AH209" i="18" l="1"/>
  <c r="AI209" i="18" s="1"/>
  <c r="F209" i="18"/>
  <c r="H209" i="18" s="1"/>
  <c r="X209" i="18"/>
  <c r="Y209" i="18" s="1"/>
  <c r="AN164" i="18"/>
  <c r="G210" i="18" l="1"/>
  <c r="E210" i="18"/>
  <c r="AP164" i="18"/>
  <c r="F210" i="18" l="1"/>
  <c r="H210" i="18" s="1"/>
  <c r="AH210" i="18"/>
  <c r="AI210" i="18" s="1"/>
  <c r="X210" i="18"/>
  <c r="Y210" i="18" s="1"/>
  <c r="AQ164" i="18"/>
  <c r="AL165" i="18" s="1"/>
  <c r="AU164" i="18"/>
  <c r="AR164" i="18"/>
  <c r="AS164" i="18" s="1"/>
  <c r="AV164" i="18"/>
  <c r="G211" i="18" l="1"/>
  <c r="E211" i="18"/>
  <c r="AM165" i="18"/>
  <c r="AO165" i="18"/>
  <c r="F211" i="18" l="1"/>
  <c r="H211" i="18" s="1"/>
  <c r="X211" i="18"/>
  <c r="Y211" i="18" s="1"/>
  <c r="AH211" i="18"/>
  <c r="AI211" i="18" s="1"/>
  <c r="AN165" i="18"/>
  <c r="E212" i="18" l="1"/>
  <c r="G212" i="18"/>
  <c r="AP165" i="18"/>
  <c r="AH212" i="18" l="1"/>
  <c r="AI212" i="18" s="1"/>
  <c r="F212" i="18"/>
  <c r="H212" i="18" s="1"/>
  <c r="X212" i="18"/>
  <c r="Y212" i="18" s="1"/>
  <c r="AQ165" i="18"/>
  <c r="AL166" i="18" s="1"/>
  <c r="AU165" i="18"/>
  <c r="AR165" i="18"/>
  <c r="AS165" i="18" s="1"/>
  <c r="AV165" i="18"/>
  <c r="E213" i="18" l="1"/>
  <c r="G213" i="18"/>
  <c r="AM166" i="18"/>
  <c r="AO166" i="18"/>
  <c r="AN166" i="18" l="1"/>
  <c r="F213" i="18"/>
  <c r="H213" i="18" s="1"/>
  <c r="AH213" i="18"/>
  <c r="AI213" i="18" s="1"/>
  <c r="X213" i="18"/>
  <c r="Y213" i="18" s="1"/>
  <c r="AP166" i="18"/>
  <c r="AQ166" i="18" s="1"/>
  <c r="AL167" i="18" s="1"/>
  <c r="AR166" i="18" l="1"/>
  <c r="AS166" i="18" s="1"/>
  <c r="E214" i="18"/>
  <c r="G214" i="18"/>
  <c r="AU166" i="18"/>
  <c r="AM167" i="18"/>
  <c r="AO167" i="18"/>
  <c r="AV166" i="18"/>
  <c r="F214" i="18" l="1"/>
  <c r="H214" i="18" s="1"/>
  <c r="AH214" i="18"/>
  <c r="AI214" i="18" s="1"/>
  <c r="X214" i="18"/>
  <c r="Y214" i="18" s="1"/>
  <c r="AN167" i="18"/>
  <c r="AP167" i="18" s="1"/>
  <c r="AQ167" i="18" l="1"/>
  <c r="AL168" i="18" s="1"/>
  <c r="AO168" i="18" s="1"/>
  <c r="G215" i="18"/>
  <c r="E215" i="18"/>
  <c r="AV167" i="18"/>
  <c r="AR167" i="18"/>
  <c r="AS167" i="18" s="1"/>
  <c r="AU167" i="18"/>
  <c r="AM168" i="18" l="1"/>
  <c r="AN168" i="18" s="1"/>
  <c r="AH215" i="18"/>
  <c r="AI215" i="18" s="1"/>
  <c r="F215" i="18"/>
  <c r="H215" i="18" s="1"/>
  <c r="X215" i="18"/>
  <c r="Y215" i="18" s="1"/>
  <c r="G216" i="18" l="1"/>
  <c r="E216" i="18"/>
  <c r="AP168" i="18"/>
  <c r="AH216" i="18" l="1"/>
  <c r="AI216" i="18" s="1"/>
  <c r="F216" i="18"/>
  <c r="H216" i="18" s="1"/>
  <c r="X216" i="18"/>
  <c r="Y216" i="18" s="1"/>
  <c r="AQ168" i="18"/>
  <c r="AL169" i="18" s="1"/>
  <c r="AR168" i="18"/>
  <c r="AS168" i="18" s="1"/>
  <c r="AU168" i="18"/>
  <c r="AV168" i="18"/>
  <c r="E217" i="18" l="1"/>
  <c r="G217" i="18"/>
  <c r="AM169" i="18"/>
  <c r="AO169" i="18"/>
  <c r="AH217" i="18" l="1"/>
  <c r="AI217" i="18" s="1"/>
  <c r="F217" i="18"/>
  <c r="H217" i="18" s="1"/>
  <c r="X217" i="18"/>
  <c r="Y217" i="18" s="1"/>
  <c r="AN169" i="18"/>
  <c r="AP169" i="18" s="1"/>
  <c r="AQ169" i="18" s="1"/>
  <c r="AL170" i="18" s="1"/>
  <c r="G218" i="18" l="1"/>
  <c r="E218" i="18"/>
  <c r="AV169" i="18"/>
  <c r="AU169" i="18"/>
  <c r="AM170" i="18"/>
  <c r="AO170" i="18"/>
  <c r="AR169" i="18"/>
  <c r="AS169" i="18" s="1"/>
  <c r="F218" i="18" l="1"/>
  <c r="H218" i="18" s="1"/>
  <c r="AH218" i="18"/>
  <c r="AI218" i="18" s="1"/>
  <c r="X218" i="18"/>
  <c r="Y218" i="18" s="1"/>
  <c r="AN170" i="18"/>
  <c r="G219" i="18" l="1"/>
  <c r="E219" i="18"/>
  <c r="AP170" i="18"/>
  <c r="F219" i="18" l="1"/>
  <c r="H219" i="18" s="1"/>
  <c r="AH219" i="18"/>
  <c r="AI219" i="18" s="1"/>
  <c r="X219" i="18"/>
  <c r="Y219" i="18" s="1"/>
  <c r="AQ170" i="18"/>
  <c r="AL171" i="18" s="1"/>
  <c r="AR170" i="18"/>
  <c r="AS170" i="18" s="1"/>
  <c r="AU170" i="18"/>
  <c r="AV170" i="18"/>
  <c r="E220" i="18" l="1"/>
  <c r="G220" i="18"/>
  <c r="AM171" i="18"/>
  <c r="AO171" i="18"/>
  <c r="AH220" i="18" l="1"/>
  <c r="AI220" i="18" s="1"/>
  <c r="F220" i="18"/>
  <c r="H220" i="18" s="1"/>
  <c r="X220" i="18"/>
  <c r="Y220" i="18" s="1"/>
  <c r="AN171" i="18"/>
  <c r="E221" i="18" l="1"/>
  <c r="G221" i="18"/>
  <c r="AP171" i="18"/>
  <c r="F221" i="18" l="1"/>
  <c r="H221" i="18" s="1"/>
  <c r="AH221" i="18"/>
  <c r="AI221" i="18" s="1"/>
  <c r="X221" i="18"/>
  <c r="Y221" i="18" s="1"/>
  <c r="AQ171" i="18"/>
  <c r="AL172" i="18" s="1"/>
  <c r="AU171" i="18"/>
  <c r="AR171" i="18"/>
  <c r="AS171" i="18" s="1"/>
  <c r="AV171" i="18"/>
  <c r="E222" i="18" l="1"/>
  <c r="G222" i="18"/>
  <c r="AO172" i="18"/>
  <c r="AM172" i="18"/>
  <c r="F222" i="18" l="1"/>
  <c r="H222" i="18" s="1"/>
  <c r="AH222" i="18"/>
  <c r="AI222" i="18" s="1"/>
  <c r="X222" i="18"/>
  <c r="Y222" i="18" s="1"/>
  <c r="AN172" i="18"/>
  <c r="G223" i="18" l="1"/>
  <c r="E223" i="18"/>
  <c r="AP172" i="18"/>
  <c r="AH223" i="18" l="1"/>
  <c r="AI223" i="18" s="1"/>
  <c r="F223" i="18"/>
  <c r="H223" i="18" s="1"/>
  <c r="X223" i="18"/>
  <c r="Y223" i="18" s="1"/>
  <c r="AQ172" i="18"/>
  <c r="AL173" i="18" s="1"/>
  <c r="AU172" i="18"/>
  <c r="AR172" i="18"/>
  <c r="AS172" i="18" s="1"/>
  <c r="AV172" i="18"/>
  <c r="G224" i="18" l="1"/>
  <c r="E224" i="18"/>
  <c r="AM173" i="18"/>
  <c r="AO173" i="18"/>
  <c r="AH224" i="18" l="1"/>
  <c r="AI224" i="18" s="1"/>
  <c r="F224" i="18"/>
  <c r="H224" i="18" s="1"/>
  <c r="X224" i="18"/>
  <c r="Y224" i="18" s="1"/>
  <c r="AN173" i="18"/>
  <c r="E225" i="18" l="1"/>
  <c r="G225" i="18"/>
  <c r="AP173" i="18"/>
  <c r="AH225" i="18" l="1"/>
  <c r="AI225" i="18" s="1"/>
  <c r="X225" i="18"/>
  <c r="Y225" i="18" s="1"/>
  <c r="F225" i="18"/>
  <c r="H225" i="18" s="1"/>
  <c r="AQ173" i="18"/>
  <c r="AL174" i="18" s="1"/>
  <c r="AR173" i="18"/>
  <c r="AS173" i="18" s="1"/>
  <c r="AU173" i="18"/>
  <c r="AV173" i="18"/>
  <c r="G226" i="18" l="1"/>
  <c r="E226" i="18"/>
  <c r="AM174" i="18"/>
  <c r="AO174" i="18"/>
  <c r="AN174" i="18" l="1"/>
  <c r="F226" i="18"/>
  <c r="H226" i="18" s="1"/>
  <c r="AH226" i="18"/>
  <c r="AI226" i="18" s="1"/>
  <c r="X226" i="18"/>
  <c r="Y226" i="18" s="1"/>
  <c r="AP174" i="18"/>
  <c r="AQ174" i="18" s="1"/>
  <c r="AL175" i="18" s="1"/>
  <c r="G227" i="18" l="1"/>
  <c r="E227" i="18"/>
  <c r="AR174" i="18"/>
  <c r="AS174" i="18" s="1"/>
  <c r="AM175" i="18"/>
  <c r="AN175" i="18" s="1"/>
  <c r="AO175" i="18"/>
  <c r="AU174" i="18"/>
  <c r="AV174" i="18"/>
  <c r="F227" i="18" l="1"/>
  <c r="H227" i="18" s="1"/>
  <c r="AH227" i="18"/>
  <c r="AI227" i="18" s="1"/>
  <c r="X227" i="18"/>
  <c r="Y227" i="18" s="1"/>
  <c r="AP175" i="18"/>
  <c r="AQ175" i="18" s="1"/>
  <c r="AL176" i="18" s="1"/>
  <c r="AR175" i="18" l="1"/>
  <c r="AS175" i="18" s="1"/>
  <c r="E228" i="18"/>
  <c r="G228" i="18"/>
  <c r="AU175" i="18"/>
  <c r="AO176" i="18"/>
  <c r="AM176" i="18"/>
  <c r="AV175" i="18"/>
  <c r="AH228" i="18" l="1"/>
  <c r="AI228" i="18" s="1"/>
  <c r="X228" i="18"/>
  <c r="Y228" i="18" s="1"/>
  <c r="F228" i="18"/>
  <c r="H228" i="18" s="1"/>
  <c r="AN176" i="18"/>
  <c r="E229" i="18" l="1"/>
  <c r="G229" i="18"/>
  <c r="AP176" i="18"/>
  <c r="F229" i="18" l="1"/>
  <c r="H229" i="18" s="1"/>
  <c r="AH229" i="18"/>
  <c r="AI229" i="18" s="1"/>
  <c r="X229" i="18"/>
  <c r="Y229" i="18" s="1"/>
  <c r="AQ176" i="18"/>
  <c r="AL177" i="18" s="1"/>
  <c r="AU176" i="18"/>
  <c r="AR176" i="18"/>
  <c r="AS176" i="18" s="1"/>
  <c r="AV176" i="18"/>
  <c r="E230" i="18" l="1"/>
  <c r="G230" i="18"/>
  <c r="AM177" i="18"/>
  <c r="AO177" i="18"/>
  <c r="F230" i="18" l="1"/>
  <c r="H230" i="18" s="1"/>
  <c r="X230" i="18"/>
  <c r="Y230" i="18" s="1"/>
  <c r="AH230" i="18"/>
  <c r="AI230" i="18" s="1"/>
  <c r="AN177" i="18"/>
  <c r="G231" i="18" l="1"/>
  <c r="E231" i="18"/>
  <c r="AP177" i="18"/>
  <c r="AH231" i="18" l="1"/>
  <c r="AI231" i="18" s="1"/>
  <c r="F231" i="18"/>
  <c r="H231" i="18" s="1"/>
  <c r="X231" i="18"/>
  <c r="Y231" i="18" s="1"/>
  <c r="AQ177" i="18"/>
  <c r="AL178" i="18" s="1"/>
  <c r="AR177" i="18"/>
  <c r="AS177" i="18" s="1"/>
  <c r="AU177" i="18"/>
  <c r="AV177" i="18"/>
  <c r="G232" i="18" l="1"/>
  <c r="E232" i="18"/>
  <c r="AM178" i="18"/>
  <c r="AO178" i="18"/>
  <c r="AN178" i="18" l="1"/>
  <c r="AH232" i="18"/>
  <c r="AI232" i="18" s="1"/>
  <c r="F232" i="18"/>
  <c r="H232" i="18" s="1"/>
  <c r="X232" i="18"/>
  <c r="Y232" i="18" s="1"/>
  <c r="AP178" i="18"/>
  <c r="AQ178" i="18" s="1"/>
  <c r="AL179" i="18" s="1"/>
  <c r="E233" i="18" l="1"/>
  <c r="G233" i="18"/>
  <c r="AU178" i="18"/>
  <c r="AR178" i="18"/>
  <c r="AS178" i="18" s="1"/>
  <c r="AM179" i="18"/>
  <c r="AO179" i="18"/>
  <c r="AV178" i="18"/>
  <c r="AN179" i="18" l="1"/>
  <c r="AH233" i="18"/>
  <c r="AI233" i="18" s="1"/>
  <c r="F233" i="18"/>
  <c r="H233" i="18" s="1"/>
  <c r="X233" i="18"/>
  <c r="Y233" i="18" s="1"/>
  <c r="AP179" i="18"/>
  <c r="AQ179" i="18" s="1"/>
  <c r="AL180" i="18" s="1"/>
  <c r="G234" i="18" l="1"/>
  <c r="E234" i="18"/>
  <c r="AO180" i="18"/>
  <c r="AM180" i="18"/>
  <c r="AR179" i="18"/>
  <c r="AS179" i="18" s="1"/>
  <c r="AU179" i="18"/>
  <c r="AV179" i="18"/>
  <c r="F234" i="18" l="1"/>
  <c r="H234" i="18" s="1"/>
  <c r="AH234" i="18"/>
  <c r="AI234" i="18" s="1"/>
  <c r="X234" i="18"/>
  <c r="Y234" i="18" s="1"/>
  <c r="AN180" i="18"/>
  <c r="G235" i="18" l="1"/>
  <c r="E235" i="18"/>
  <c r="AP180" i="18"/>
  <c r="F235" i="18" l="1"/>
  <c r="H235" i="18" s="1"/>
  <c r="AH235" i="18"/>
  <c r="AI235" i="18" s="1"/>
  <c r="X235" i="18"/>
  <c r="Y235" i="18" s="1"/>
  <c r="AQ180" i="18"/>
  <c r="AL181" i="18" s="1"/>
  <c r="AU180" i="18"/>
  <c r="AR180" i="18"/>
  <c r="AS180" i="18" s="1"/>
  <c r="AV180" i="18"/>
  <c r="E236" i="18" l="1"/>
  <c r="G236" i="18"/>
  <c r="AM181" i="18"/>
  <c r="AO181" i="18"/>
  <c r="AN181" i="18" l="1"/>
  <c r="AP181" i="18" s="1"/>
  <c r="AQ181" i="18" s="1"/>
  <c r="AL182" i="18" s="1"/>
  <c r="AH236" i="18"/>
  <c r="AI236" i="18" s="1"/>
  <c r="F236" i="18"/>
  <c r="H236" i="18" s="1"/>
  <c r="X236" i="18"/>
  <c r="Y236" i="18" s="1"/>
  <c r="AU181" i="18" l="1"/>
  <c r="E237" i="18"/>
  <c r="G237" i="18"/>
  <c r="AR181" i="18"/>
  <c r="AS181" i="18" s="1"/>
  <c r="AO182" i="18"/>
  <c r="AM182" i="18"/>
  <c r="AV181" i="18"/>
  <c r="F237" i="18" l="1"/>
  <c r="H237" i="18" s="1"/>
  <c r="AH237" i="18"/>
  <c r="AI237" i="18" s="1"/>
  <c r="X237" i="18"/>
  <c r="Y237" i="18" s="1"/>
  <c r="AN182" i="18"/>
  <c r="AP182" i="18" s="1"/>
  <c r="AQ182" i="18" s="1"/>
  <c r="AL183" i="18" s="1"/>
  <c r="E238" i="18" l="1"/>
  <c r="G238" i="18"/>
  <c r="AU182" i="18"/>
  <c r="AR182" i="18"/>
  <c r="AS182" i="18" s="1"/>
  <c r="AM183" i="18"/>
  <c r="AN183" i="18" s="1"/>
  <c r="AO183" i="18"/>
  <c r="AV182" i="18"/>
  <c r="F238" i="18" l="1"/>
  <c r="H238" i="18" s="1"/>
  <c r="AH238" i="18"/>
  <c r="AI238" i="18" s="1"/>
  <c r="X238" i="18"/>
  <c r="Y238" i="18" s="1"/>
  <c r="AP183" i="18"/>
  <c r="AQ183" i="18" s="1"/>
  <c r="AL184" i="18" s="1"/>
  <c r="G239" i="18" l="1"/>
  <c r="E239" i="18"/>
  <c r="AM184" i="18"/>
  <c r="AO184" i="18"/>
  <c r="AR183" i="18"/>
  <c r="AS183" i="18" s="1"/>
  <c r="AU183" i="18"/>
  <c r="AV183" i="18"/>
  <c r="AH239" i="18" l="1"/>
  <c r="AI239" i="18" s="1"/>
  <c r="F239" i="18"/>
  <c r="H239" i="18" s="1"/>
  <c r="X239" i="18"/>
  <c r="Y239" i="18" s="1"/>
  <c r="AN184" i="18"/>
  <c r="G240" i="18" l="1"/>
  <c r="E240" i="18"/>
  <c r="AP184" i="18"/>
  <c r="AH240" i="18" l="1"/>
  <c r="AI240" i="18" s="1"/>
  <c r="F240" i="18"/>
  <c r="H240" i="18" s="1"/>
  <c r="X240" i="18"/>
  <c r="Y240" i="18" s="1"/>
  <c r="AQ184" i="18"/>
  <c r="AL185" i="18" s="1"/>
  <c r="AU184" i="18"/>
  <c r="AR184" i="18"/>
  <c r="AS184" i="18" s="1"/>
  <c r="AV184" i="18"/>
  <c r="E241" i="18" l="1"/>
  <c r="G241" i="18"/>
  <c r="AM185" i="18"/>
  <c r="AO185" i="18"/>
  <c r="AH241" i="18" l="1"/>
  <c r="AI241" i="18" s="1"/>
  <c r="F241" i="18"/>
  <c r="H241" i="18" s="1"/>
  <c r="X241" i="18"/>
  <c r="Y241" i="18" s="1"/>
  <c r="AN185" i="18"/>
  <c r="G242" i="18" l="1"/>
  <c r="E242" i="18"/>
  <c r="AP185" i="18"/>
  <c r="F242" i="18" l="1"/>
  <c r="H242" i="18" s="1"/>
  <c r="AH242" i="18"/>
  <c r="AI242" i="18" s="1"/>
  <c r="X242" i="18"/>
  <c r="Y242" i="18" s="1"/>
  <c r="AQ185" i="18"/>
  <c r="AL186" i="18" s="1"/>
  <c r="AR185" i="18"/>
  <c r="AS185" i="18" s="1"/>
  <c r="AU185" i="18"/>
  <c r="AV185" i="18"/>
  <c r="G243" i="18" l="1"/>
  <c r="E243" i="18"/>
  <c r="AO186" i="18"/>
  <c r="AM186" i="18"/>
  <c r="AN186" i="18" s="1"/>
  <c r="F243" i="18" l="1"/>
  <c r="H243" i="18" s="1"/>
  <c r="AH243" i="18"/>
  <c r="AI243" i="18" s="1"/>
  <c r="X243" i="18"/>
  <c r="Y243" i="18" s="1"/>
  <c r="AP186" i="18"/>
  <c r="AQ186" i="18" s="1"/>
  <c r="AL187" i="18" s="1"/>
  <c r="E244" i="18" l="1"/>
  <c r="G244" i="18"/>
  <c r="AR186" i="18"/>
  <c r="AS186" i="18" s="1"/>
  <c r="AU186" i="18"/>
  <c r="AM187" i="18"/>
  <c r="AO187" i="18"/>
  <c r="AV186" i="18"/>
  <c r="AN187" i="18" l="1"/>
  <c r="AH244" i="18"/>
  <c r="AI244" i="18" s="1"/>
  <c r="F244" i="18"/>
  <c r="H244" i="18" s="1"/>
  <c r="X244" i="18"/>
  <c r="Y244" i="18" s="1"/>
  <c r="AP187" i="18"/>
  <c r="AQ187" i="18" s="1"/>
  <c r="AL188" i="18" s="1"/>
  <c r="E245" i="18" l="1"/>
  <c r="G245" i="18"/>
  <c r="AM188" i="18"/>
  <c r="AO188" i="18"/>
  <c r="AU187" i="18"/>
  <c r="AR187" i="18"/>
  <c r="AS187" i="18" s="1"/>
  <c r="AV187" i="18"/>
  <c r="F245" i="18" l="1"/>
  <c r="H245" i="18" s="1"/>
  <c r="AH245" i="18"/>
  <c r="AI245" i="18" s="1"/>
  <c r="X245" i="18"/>
  <c r="Y245" i="18" s="1"/>
  <c r="AN188" i="18"/>
  <c r="AP188" i="18" s="1"/>
  <c r="E246" i="18" l="1"/>
  <c r="G246" i="18"/>
  <c r="AQ188" i="18"/>
  <c r="AL189" i="18" s="1"/>
  <c r="AU188" i="18"/>
  <c r="AR188" i="18"/>
  <c r="AS188" i="18" s="1"/>
  <c r="AV188" i="18"/>
  <c r="F246" i="18" l="1"/>
  <c r="H246" i="18" s="1"/>
  <c r="AH246" i="18"/>
  <c r="AI246" i="18" s="1"/>
  <c r="X246" i="18"/>
  <c r="Y246" i="18" s="1"/>
  <c r="AM189" i="18"/>
  <c r="AO189" i="18"/>
  <c r="AN189" i="18" l="1"/>
  <c r="G247" i="18"/>
  <c r="E247" i="18"/>
  <c r="AP189" i="18"/>
  <c r="AQ189" i="18" s="1"/>
  <c r="AL190" i="18" s="1"/>
  <c r="AH247" i="18" l="1"/>
  <c r="AI247" i="18" s="1"/>
  <c r="F247" i="18"/>
  <c r="H247" i="18" s="1"/>
  <c r="X247" i="18"/>
  <c r="Y247" i="18" s="1"/>
  <c r="AU189" i="18"/>
  <c r="AR189" i="18"/>
  <c r="AS189" i="18" s="1"/>
  <c r="AO190" i="18"/>
  <c r="AM190" i="18"/>
  <c r="AN190" i="18" s="1"/>
  <c r="AV189" i="18"/>
  <c r="G248" i="18" l="1"/>
  <c r="E248" i="18"/>
  <c r="AP190" i="18"/>
  <c r="AQ190" i="18" s="1"/>
  <c r="AL191" i="18" s="1"/>
  <c r="AH248" i="18" l="1"/>
  <c r="AI248" i="18" s="1"/>
  <c r="F248" i="18"/>
  <c r="H248" i="18" s="1"/>
  <c r="X248" i="18"/>
  <c r="Y248" i="18" s="1"/>
  <c r="AU190" i="18"/>
  <c r="AR190" i="18"/>
  <c r="AS190" i="18" s="1"/>
  <c r="AM191" i="18"/>
  <c r="AO191" i="18"/>
  <c r="AV190" i="18"/>
  <c r="AN191" i="18" l="1"/>
  <c r="E249" i="18"/>
  <c r="G249" i="18"/>
  <c r="AP191" i="18"/>
  <c r="AQ191" i="18" s="1"/>
  <c r="AL192" i="18" s="1"/>
  <c r="AH249" i="18" l="1"/>
  <c r="AI249" i="18" s="1"/>
  <c r="F249" i="18"/>
  <c r="H249" i="18" s="1"/>
  <c r="X249" i="18"/>
  <c r="Y249" i="18" s="1"/>
  <c r="AR191" i="18"/>
  <c r="AS191" i="18" s="1"/>
  <c r="AU191" i="18"/>
  <c r="AM192" i="18"/>
  <c r="AN192" i="18" s="1"/>
  <c r="AO192" i="18"/>
  <c r="AV191" i="18"/>
  <c r="G250" i="18" l="1"/>
  <c r="E250" i="18"/>
  <c r="AP192" i="18"/>
  <c r="AQ192" i="18" s="1"/>
  <c r="AL193" i="18" s="1"/>
  <c r="AR192" i="18" l="1"/>
  <c r="AS192" i="18" s="1"/>
  <c r="F250" i="18"/>
  <c r="H250" i="18" s="1"/>
  <c r="AH250" i="18"/>
  <c r="AI250" i="18" s="1"/>
  <c r="X250" i="18"/>
  <c r="Y250" i="18" s="1"/>
  <c r="AU192" i="18"/>
  <c r="AM193" i="18"/>
  <c r="AO193" i="18"/>
  <c r="AV192" i="18"/>
  <c r="G251" i="18" l="1"/>
  <c r="E251" i="18"/>
  <c r="AN193" i="18"/>
  <c r="F251" i="18" l="1"/>
  <c r="H251" i="18" s="1"/>
  <c r="AH251" i="18"/>
  <c r="AI251" i="18" s="1"/>
  <c r="X251" i="18"/>
  <c r="Y251" i="18" s="1"/>
  <c r="AP193" i="18"/>
  <c r="E252" i="18" l="1"/>
  <c r="G252" i="18"/>
  <c r="AQ193" i="18"/>
  <c r="AL194" i="18" s="1"/>
  <c r="AR193" i="18"/>
  <c r="AS193" i="18" s="1"/>
  <c r="AU193" i="18"/>
  <c r="AV193" i="18"/>
  <c r="AH252" i="18" l="1"/>
  <c r="AI252" i="18" s="1"/>
  <c r="F252" i="18"/>
  <c r="H252" i="18" s="1"/>
  <c r="X252" i="18"/>
  <c r="Y252" i="18" s="1"/>
  <c r="AO194" i="18"/>
  <c r="AM194" i="18"/>
  <c r="G253" i="18" l="1"/>
  <c r="E253" i="18"/>
  <c r="AN194" i="18"/>
  <c r="AH253" i="18" l="1"/>
  <c r="AI253" i="18" s="1"/>
  <c r="F253" i="18"/>
  <c r="H253" i="18" s="1"/>
  <c r="X253" i="18"/>
  <c r="Y253" i="18" s="1"/>
  <c r="AP194" i="18"/>
  <c r="E254" i="18" l="1"/>
  <c r="G254" i="18"/>
  <c r="AQ194" i="18"/>
  <c r="AL195" i="18" s="1"/>
  <c r="AU194" i="18"/>
  <c r="AR194" i="18"/>
  <c r="AS194" i="18" s="1"/>
  <c r="AV194" i="18"/>
  <c r="AH254" i="18" l="1"/>
  <c r="AI254" i="18" s="1"/>
  <c r="F254" i="18"/>
  <c r="H254" i="18" s="1"/>
  <c r="X254" i="18"/>
  <c r="Y254" i="18" s="1"/>
  <c r="AM195" i="18"/>
  <c r="AO195" i="18"/>
  <c r="G255" i="18" l="1"/>
  <c r="E255" i="18"/>
  <c r="AN195" i="18"/>
  <c r="F255" i="18" l="1"/>
  <c r="H255" i="18" s="1"/>
  <c r="X255" i="18"/>
  <c r="Y255" i="18" s="1"/>
  <c r="AH255" i="18"/>
  <c r="AI255" i="18" s="1"/>
  <c r="AP195" i="18"/>
  <c r="AQ195" i="18" l="1"/>
  <c r="AL196" i="18" s="1"/>
  <c r="AU195" i="18"/>
  <c r="AR195" i="18"/>
  <c r="AS195" i="18" s="1"/>
  <c r="E256" i="18"/>
  <c r="G256" i="18"/>
  <c r="AV195" i="18"/>
  <c r="F256" i="18" l="1"/>
  <c r="H256" i="18" s="1"/>
  <c r="X256" i="18"/>
  <c r="Y256" i="18" s="1"/>
  <c r="AH256" i="18"/>
  <c r="AI256" i="18" s="1"/>
  <c r="AO196" i="18"/>
  <c r="AM196" i="18"/>
  <c r="AN196" i="18" s="1"/>
  <c r="AP196" i="18" l="1"/>
  <c r="AQ196" i="18" s="1"/>
  <c r="AL197" i="18" s="1"/>
  <c r="E257" i="18"/>
  <c r="G257" i="18"/>
  <c r="AO197" i="18" l="1"/>
  <c r="AM197" i="18"/>
  <c r="AH257" i="18"/>
  <c r="AI257" i="18" s="1"/>
  <c r="F257" i="18"/>
  <c r="H257" i="18" s="1"/>
  <c r="X257" i="18"/>
  <c r="Y257" i="18" s="1"/>
  <c r="AR196" i="18"/>
  <c r="AS196" i="18" s="1"/>
  <c r="AU196" i="18"/>
  <c r="AV196" i="18"/>
  <c r="E258" i="18" l="1"/>
  <c r="G258" i="18"/>
  <c r="AN197" i="18"/>
  <c r="AP197" i="18" s="1"/>
  <c r="AQ197" i="18" l="1"/>
  <c r="AL198" i="18" s="1"/>
  <c r="AM198" i="18" s="1"/>
  <c r="F258" i="18"/>
  <c r="H258" i="18" s="1"/>
  <c r="AH258" i="18"/>
  <c r="AI258" i="18" s="1"/>
  <c r="X258" i="18"/>
  <c r="Y258" i="18" s="1"/>
  <c r="AR197" i="18"/>
  <c r="AS197" i="18" s="1"/>
  <c r="AU197" i="18"/>
  <c r="AV197" i="18"/>
  <c r="AO198" i="18" l="1"/>
  <c r="AN198" i="18"/>
  <c r="E259" i="18"/>
  <c r="G259" i="18"/>
  <c r="AH259" i="18" l="1"/>
  <c r="AI259" i="18" s="1"/>
  <c r="F259" i="18"/>
  <c r="H259" i="18" s="1"/>
  <c r="X259" i="18"/>
  <c r="Y259" i="18" s="1"/>
  <c r="AP198" i="18"/>
  <c r="AV198" i="18" s="1"/>
  <c r="G260" i="18" l="1"/>
  <c r="E260" i="18"/>
  <c r="AQ198" i="18"/>
  <c r="AL199" i="18" s="1"/>
  <c r="AR198" i="18"/>
  <c r="AS198" i="18" s="1"/>
  <c r="AU198" i="18"/>
  <c r="AM199" i="18" l="1"/>
  <c r="AO199" i="18"/>
  <c r="AH260" i="18"/>
  <c r="AI260" i="18" s="1"/>
  <c r="F260" i="18"/>
  <c r="H260" i="18" s="1"/>
  <c r="X260" i="18"/>
  <c r="Y260" i="18" s="1"/>
  <c r="AN199" i="18" l="1"/>
  <c r="AP199" i="18"/>
  <c r="AQ199" i="18" s="1"/>
  <c r="AL200" i="18" s="1"/>
  <c r="G261" i="18"/>
  <c r="E261" i="18"/>
  <c r="AR199" i="18" l="1"/>
  <c r="AS199" i="18" s="1"/>
  <c r="AU199" i="18"/>
  <c r="AV199" i="18"/>
  <c r="AM200" i="18"/>
  <c r="AN200" i="18" s="1"/>
  <c r="AO200" i="18"/>
  <c r="AH261" i="18"/>
  <c r="AI261" i="18" s="1"/>
  <c r="F261" i="18"/>
  <c r="H261" i="18" s="1"/>
  <c r="X261" i="18"/>
  <c r="Y261" i="18" s="1"/>
  <c r="E262" i="18" l="1"/>
  <c r="G262" i="18"/>
  <c r="AP200" i="18"/>
  <c r="AV200" i="18" s="1"/>
  <c r="AQ200" i="18" l="1"/>
  <c r="AL201" i="18" s="1"/>
  <c r="AR200" i="18"/>
  <c r="AS200" i="18" s="1"/>
  <c r="AU200" i="18"/>
  <c r="AH262" i="18"/>
  <c r="AI262" i="18" s="1"/>
  <c r="F262" i="18"/>
  <c r="H262" i="18" s="1"/>
  <c r="X262" i="18"/>
  <c r="Y262" i="18" s="1"/>
  <c r="G263" i="18" l="1"/>
  <c r="E263" i="18"/>
  <c r="AM201" i="18"/>
  <c r="AO201" i="18"/>
  <c r="AN201" i="18" l="1"/>
  <c r="AP201" i="18" s="1"/>
  <c r="F263" i="18"/>
  <c r="H263" i="18" s="1"/>
  <c r="AH263" i="18"/>
  <c r="AI263" i="18" s="1"/>
  <c r="X263" i="18"/>
  <c r="Y263" i="18" s="1"/>
  <c r="AQ201" i="18" l="1"/>
  <c r="AL202" i="18" s="1"/>
  <c r="AO202" i="18" s="1"/>
  <c r="AR201" i="18"/>
  <c r="AS201" i="18" s="1"/>
  <c r="AU201" i="18"/>
  <c r="AV201" i="18"/>
  <c r="AM202" i="18"/>
  <c r="AN202" i="18" s="1"/>
  <c r="E264" i="18"/>
  <c r="G264" i="18"/>
  <c r="F264" i="18" l="1"/>
  <c r="H264" i="18" s="1"/>
  <c r="AH264" i="18"/>
  <c r="AI264" i="18" s="1"/>
  <c r="X264" i="18"/>
  <c r="Y264" i="18" s="1"/>
  <c r="AP202" i="18"/>
  <c r="AQ202" i="18" l="1"/>
  <c r="AL203" i="18" s="1"/>
  <c r="AU202" i="18"/>
  <c r="AR202" i="18"/>
  <c r="AS202" i="18" s="1"/>
  <c r="AV202" i="18"/>
  <c r="E265" i="18"/>
  <c r="G265" i="18"/>
  <c r="AH265" i="18" l="1"/>
  <c r="AI265" i="18" s="1"/>
  <c r="F265" i="18"/>
  <c r="H265" i="18" s="1"/>
  <c r="X265" i="18"/>
  <c r="Y265" i="18" s="1"/>
  <c r="AO203" i="18"/>
  <c r="AM203" i="18"/>
  <c r="E266" i="18" l="1"/>
  <c r="G266" i="18"/>
  <c r="AN203" i="18"/>
  <c r="F266" i="18" l="1"/>
  <c r="H266" i="18" s="1"/>
  <c r="AH266" i="18"/>
  <c r="AI266" i="18" s="1"/>
  <c r="X266" i="18"/>
  <c r="Y266" i="18" s="1"/>
  <c r="AP203" i="18"/>
  <c r="AV203" i="18" s="1"/>
  <c r="AQ203" i="18" l="1"/>
  <c r="AL204" i="18" s="1"/>
  <c r="AU203" i="18"/>
  <c r="AR203" i="18"/>
  <c r="AS203" i="18" s="1"/>
  <c r="E267" i="18"/>
  <c r="G267" i="18"/>
  <c r="AH267" i="18" l="1"/>
  <c r="AI267" i="18" s="1"/>
  <c r="F267" i="18"/>
  <c r="H267" i="18" s="1"/>
  <c r="X267" i="18"/>
  <c r="Y267" i="18" s="1"/>
  <c r="AM204" i="18"/>
  <c r="AO204" i="18"/>
  <c r="G268" i="18" l="1"/>
  <c r="E268" i="18"/>
  <c r="AN204" i="18"/>
  <c r="AH268" i="18" l="1"/>
  <c r="AI268" i="18" s="1"/>
  <c r="F268" i="18"/>
  <c r="H268" i="18" s="1"/>
  <c r="X268" i="18"/>
  <c r="Y268" i="18" s="1"/>
  <c r="AP204" i="18"/>
  <c r="AQ204" i="18" l="1"/>
  <c r="AL205" i="18" s="1"/>
  <c r="AR204" i="18"/>
  <c r="AS204" i="18" s="1"/>
  <c r="AU204" i="18"/>
  <c r="G269" i="18"/>
  <c r="E269" i="18"/>
  <c r="AV204" i="18"/>
  <c r="AH269" i="18" l="1"/>
  <c r="AI269" i="18" s="1"/>
  <c r="F269" i="18"/>
  <c r="H269" i="18" s="1"/>
  <c r="X269" i="18"/>
  <c r="Y269" i="18" s="1"/>
  <c r="AM205" i="18"/>
  <c r="AO205" i="18"/>
  <c r="AN205" i="18" l="1"/>
  <c r="E270" i="18"/>
  <c r="G270" i="18"/>
  <c r="AP205" i="18"/>
  <c r="AQ205" i="18" s="1"/>
  <c r="AL206" i="18" s="1"/>
  <c r="AH270" i="18" l="1"/>
  <c r="AI270" i="18" s="1"/>
  <c r="F270" i="18"/>
  <c r="H270" i="18" s="1"/>
  <c r="X270" i="18"/>
  <c r="Y270" i="18" s="1"/>
  <c r="AV205" i="18"/>
  <c r="AR205" i="18"/>
  <c r="AS205" i="18" s="1"/>
  <c r="AO206" i="18"/>
  <c r="AM206" i="18"/>
  <c r="AU205" i="18"/>
  <c r="AN206" i="18" l="1"/>
  <c r="AP206" i="18" s="1"/>
  <c r="G271" i="18"/>
  <c r="E271" i="18"/>
  <c r="AQ206" i="18" l="1"/>
  <c r="AL207" i="18" s="1"/>
  <c r="AM207" i="18" s="1"/>
  <c r="AV206" i="18"/>
  <c r="AU206" i="18"/>
  <c r="F271" i="18"/>
  <c r="H271" i="18" s="1"/>
  <c r="AH271" i="18"/>
  <c r="AI271" i="18" s="1"/>
  <c r="X271" i="18"/>
  <c r="Y271" i="18" s="1"/>
  <c r="AR206" i="18"/>
  <c r="AS206" i="18" s="1"/>
  <c r="AO207" i="18" l="1"/>
  <c r="AN207" i="18" s="1"/>
  <c r="AP207" i="18" s="1"/>
  <c r="E272" i="18"/>
  <c r="G272" i="18"/>
  <c r="AQ207" i="18" l="1"/>
  <c r="AL208" i="18" s="1"/>
  <c r="AM208" i="18" s="1"/>
  <c r="AR207" i="18"/>
  <c r="AS207" i="18" s="1"/>
  <c r="F272" i="18"/>
  <c r="H272" i="18" s="1"/>
  <c r="X272" i="18"/>
  <c r="Y272" i="18" s="1"/>
  <c r="AH272" i="18"/>
  <c r="AI272" i="18" s="1"/>
  <c r="AU207" i="18"/>
  <c r="AV207" i="18"/>
  <c r="AO208" i="18" l="1"/>
  <c r="AN208" i="18" s="1"/>
  <c r="AP208" i="18" s="1"/>
  <c r="AQ208" i="18" s="1"/>
  <c r="AL209" i="18" s="1"/>
  <c r="E273" i="18"/>
  <c r="G273" i="18"/>
  <c r="AR208" i="18" l="1"/>
  <c r="AS208" i="18" s="1"/>
  <c r="AU208" i="18"/>
  <c r="AH273" i="18"/>
  <c r="AI273" i="18" s="1"/>
  <c r="F273" i="18"/>
  <c r="H273" i="18" s="1"/>
  <c r="X273" i="18"/>
  <c r="Y273" i="18" s="1"/>
  <c r="AO209" i="18"/>
  <c r="AM209" i="18"/>
  <c r="AV208" i="18"/>
  <c r="AN209" i="18" l="1"/>
  <c r="E274" i="18"/>
  <c r="G274" i="18"/>
  <c r="F274" i="18" l="1"/>
  <c r="H274" i="18" s="1"/>
  <c r="AH274" i="18"/>
  <c r="AI274" i="18" s="1"/>
  <c r="X274" i="18"/>
  <c r="Y274" i="18" s="1"/>
  <c r="AP209" i="18"/>
  <c r="AV209" i="18" s="1"/>
  <c r="AQ209" i="18" l="1"/>
  <c r="AL210" i="18" s="1"/>
  <c r="AR209" i="18"/>
  <c r="AS209" i="18" s="1"/>
  <c r="AU209" i="18"/>
  <c r="E275" i="18"/>
  <c r="G275" i="18"/>
  <c r="AH275" i="18" l="1"/>
  <c r="AI275" i="18" s="1"/>
  <c r="F275" i="18"/>
  <c r="H275" i="18" s="1"/>
  <c r="X275" i="18"/>
  <c r="Y275" i="18" s="1"/>
  <c r="AM210" i="18"/>
  <c r="AN210" i="18" s="1"/>
  <c r="AP210" i="18" s="1"/>
  <c r="AO210" i="18"/>
  <c r="AV210" i="18" l="1"/>
  <c r="AQ210" i="18"/>
  <c r="AL211" i="18" s="1"/>
  <c r="AO211" i="18" s="1"/>
  <c r="AR210" i="18"/>
  <c r="AS210" i="18" s="1"/>
  <c r="AU210" i="18"/>
  <c r="G276" i="18"/>
  <c r="E276" i="18"/>
  <c r="AM211" i="18" l="1"/>
  <c r="AN211" i="18" s="1"/>
  <c r="AH276" i="18"/>
  <c r="AI276" i="18" s="1"/>
  <c r="F276" i="18"/>
  <c r="H276" i="18" s="1"/>
  <c r="X276" i="18"/>
  <c r="Y276" i="18" s="1"/>
  <c r="AP211" i="18" l="1"/>
  <c r="G277" i="18"/>
  <c r="E277" i="18"/>
  <c r="AR211" i="18" l="1"/>
  <c r="AS211" i="18" s="1"/>
  <c r="AU211" i="18"/>
  <c r="AQ211" i="18"/>
  <c r="AL212" i="18" s="1"/>
  <c r="AV211" i="18"/>
  <c r="AH277" i="18"/>
  <c r="AI277" i="18" s="1"/>
  <c r="F277" i="18"/>
  <c r="H277" i="18" s="1"/>
  <c r="X277" i="18"/>
  <c r="Y277" i="18" s="1"/>
  <c r="AM212" i="18" l="1"/>
  <c r="AO212" i="18"/>
  <c r="E278" i="18"/>
  <c r="G278" i="18"/>
  <c r="AN212" i="18" l="1"/>
  <c r="AH278" i="18"/>
  <c r="AI278" i="18" s="1"/>
  <c r="F278" i="18"/>
  <c r="H278" i="18" s="1"/>
  <c r="X278" i="18"/>
  <c r="Y278" i="18" s="1"/>
  <c r="AP212" i="18" l="1"/>
  <c r="G279" i="18"/>
  <c r="E279" i="18"/>
  <c r="AQ212" i="18" l="1"/>
  <c r="AL213" i="18" s="1"/>
  <c r="AU212" i="18"/>
  <c r="AR212" i="18"/>
  <c r="AS212" i="18" s="1"/>
  <c r="AV212" i="18"/>
  <c r="F279" i="18"/>
  <c r="H279" i="18" s="1"/>
  <c r="AH279" i="18"/>
  <c r="AI279" i="18" s="1"/>
  <c r="X279" i="18"/>
  <c r="Y279" i="18" s="1"/>
  <c r="AO213" i="18" l="1"/>
  <c r="AM213" i="18"/>
  <c r="E280" i="18"/>
  <c r="G280" i="18"/>
  <c r="AN213" i="18" l="1"/>
  <c r="AP213" i="18"/>
  <c r="AQ213" i="18" s="1"/>
  <c r="AL214" i="18" s="1"/>
  <c r="F280" i="18"/>
  <c r="H280" i="18" s="1"/>
  <c r="X280" i="18"/>
  <c r="Y280" i="18" s="1"/>
  <c r="AH280" i="18"/>
  <c r="AI280" i="18" s="1"/>
  <c r="AU213" i="18" l="1"/>
  <c r="AO214" i="18"/>
  <c r="AM214" i="18"/>
  <c r="AR213" i="18"/>
  <c r="AS213" i="18" s="1"/>
  <c r="AV213" i="18"/>
  <c r="E281" i="18"/>
  <c r="G281" i="18"/>
  <c r="AN214" i="18" l="1"/>
  <c r="AP214" i="18"/>
  <c r="AQ214" i="18" s="1"/>
  <c r="AL215" i="18" s="1"/>
  <c r="AH281" i="18"/>
  <c r="AI281" i="18" s="1"/>
  <c r="F281" i="18"/>
  <c r="H281" i="18" s="1"/>
  <c r="X281" i="18"/>
  <c r="Y281" i="18" s="1"/>
  <c r="AM215" i="18" l="1"/>
  <c r="AO215" i="18"/>
  <c r="AR214" i="18"/>
  <c r="AS214" i="18" s="1"/>
  <c r="AU214" i="18"/>
  <c r="AV214" i="18"/>
  <c r="E282" i="18"/>
  <c r="G282" i="18"/>
  <c r="AN215" i="18" l="1"/>
  <c r="F282" i="18"/>
  <c r="H282" i="18" s="1"/>
  <c r="AH282" i="18"/>
  <c r="AI282" i="18" s="1"/>
  <c r="X282" i="18"/>
  <c r="Y282" i="18" s="1"/>
  <c r="AP215" i="18" l="1"/>
  <c r="E283" i="18"/>
  <c r="G283" i="18"/>
  <c r="AQ215" i="18" l="1"/>
  <c r="AL216" i="18" s="1"/>
  <c r="AR215" i="18"/>
  <c r="AS215" i="18" s="1"/>
  <c r="AU215" i="18"/>
  <c r="AV215" i="18"/>
  <c r="AH283" i="18"/>
  <c r="AI283" i="18" s="1"/>
  <c r="F283" i="18"/>
  <c r="H283" i="18" s="1"/>
  <c r="X283" i="18"/>
  <c r="Y283" i="18" s="1"/>
  <c r="AO216" i="18" l="1"/>
  <c r="AM216" i="18"/>
  <c r="AN216" i="18" s="1"/>
  <c r="G284" i="18"/>
  <c r="E284" i="18"/>
  <c r="AP216" i="18" l="1"/>
  <c r="AQ216" i="18" s="1"/>
  <c r="AL217" i="18" s="1"/>
  <c r="AH284" i="18"/>
  <c r="AI284" i="18" s="1"/>
  <c r="F284" i="18"/>
  <c r="H284" i="18" s="1"/>
  <c r="X284" i="18"/>
  <c r="Y284" i="18" s="1"/>
  <c r="AM217" i="18" l="1"/>
  <c r="AO217" i="18"/>
  <c r="AU216" i="18"/>
  <c r="AR216" i="18"/>
  <c r="AS216" i="18" s="1"/>
  <c r="AV216" i="18"/>
  <c r="G285" i="18"/>
  <c r="E285" i="18"/>
  <c r="AN217" i="18" l="1"/>
  <c r="AP217" i="18"/>
  <c r="AQ217" i="18" s="1"/>
  <c r="AL218" i="18" s="1"/>
  <c r="AH285" i="18"/>
  <c r="AI285" i="18" s="1"/>
  <c r="F285" i="18"/>
  <c r="H285" i="18" s="1"/>
  <c r="X285" i="18"/>
  <c r="Y285" i="18" s="1"/>
  <c r="AU217" i="18" l="1"/>
  <c r="AO218" i="18"/>
  <c r="AM218" i="18"/>
  <c r="AR217" i="18"/>
  <c r="AS217" i="18" s="1"/>
  <c r="AV217" i="18"/>
  <c r="E286" i="18"/>
  <c r="G286" i="18"/>
  <c r="AN218" i="18" l="1"/>
  <c r="AH286" i="18"/>
  <c r="AI286" i="18" s="1"/>
  <c r="F286" i="18"/>
  <c r="H286" i="18" s="1"/>
  <c r="X286" i="18"/>
  <c r="Y286" i="18" s="1"/>
  <c r="AP218" i="18" l="1"/>
  <c r="AV218" i="18" s="1"/>
  <c r="G287" i="18"/>
  <c r="E287" i="18"/>
  <c r="AU218" i="18" l="1"/>
  <c r="AR218" i="18"/>
  <c r="AS218" i="18" s="1"/>
  <c r="AQ218" i="18"/>
  <c r="AL219" i="18" s="1"/>
  <c r="F287" i="18"/>
  <c r="H287" i="18" s="1"/>
  <c r="X287" i="18"/>
  <c r="Y287" i="18" s="1"/>
  <c r="AH287" i="18"/>
  <c r="AI287" i="18" s="1"/>
  <c r="AM219" i="18" l="1"/>
  <c r="AO219" i="18"/>
  <c r="E288" i="18"/>
  <c r="G288" i="18"/>
  <c r="AN219" i="18" l="1"/>
  <c r="AP219" i="18" s="1"/>
  <c r="AQ219" i="18" s="1"/>
  <c r="AL220" i="18" s="1"/>
  <c r="F288" i="18"/>
  <c r="H288" i="18" s="1"/>
  <c r="X288" i="18"/>
  <c r="Y288" i="18" s="1"/>
  <c r="AH288" i="18"/>
  <c r="AI288" i="18" s="1"/>
  <c r="AO220" i="18" l="1"/>
  <c r="AM220" i="18"/>
  <c r="AR219" i="18"/>
  <c r="AS219" i="18" s="1"/>
  <c r="AU219" i="18"/>
  <c r="AV219" i="18"/>
  <c r="E289" i="18"/>
  <c r="G289" i="18"/>
  <c r="AN220" i="18" l="1"/>
  <c r="AP220" i="18"/>
  <c r="AQ220" i="18" s="1"/>
  <c r="AL221" i="18" s="1"/>
  <c r="AH289" i="18"/>
  <c r="AI289" i="18" s="1"/>
  <c r="F289" i="18"/>
  <c r="H289" i="18" s="1"/>
  <c r="X289" i="18"/>
  <c r="Y289" i="18" s="1"/>
  <c r="AV220" i="18" l="1"/>
  <c r="AR220" i="18"/>
  <c r="AS220" i="18" s="1"/>
  <c r="AM221" i="18"/>
  <c r="AO221" i="18"/>
  <c r="AU220" i="18"/>
  <c r="E290" i="18"/>
  <c r="G290" i="18"/>
  <c r="AN221" i="18" l="1"/>
  <c r="F290" i="18"/>
  <c r="H290" i="18" s="1"/>
  <c r="AH290" i="18"/>
  <c r="AI290" i="18" s="1"/>
  <c r="X290" i="18"/>
  <c r="Y290" i="18" s="1"/>
  <c r="AP221" i="18" l="1"/>
  <c r="E291" i="18"/>
  <c r="G291" i="18"/>
  <c r="AQ221" i="18" l="1"/>
  <c r="AL222" i="18" s="1"/>
  <c r="AU221" i="18"/>
  <c r="AR221" i="18"/>
  <c r="AS221" i="18" s="1"/>
  <c r="AV221" i="18"/>
  <c r="AH291" i="18"/>
  <c r="AI291" i="18" s="1"/>
  <c r="F291" i="18"/>
  <c r="H291" i="18" s="1"/>
  <c r="X291" i="18"/>
  <c r="Y291" i="18" s="1"/>
  <c r="AO222" i="18" l="1"/>
  <c r="AM222" i="18"/>
  <c r="G292" i="18"/>
  <c r="E292" i="18"/>
  <c r="AN222" i="18" l="1"/>
  <c r="AH292" i="18"/>
  <c r="AI292" i="18" s="1"/>
  <c r="F292" i="18"/>
  <c r="H292" i="18" s="1"/>
  <c r="X292" i="18"/>
  <c r="Y292" i="18" s="1"/>
  <c r="AP222" i="18" l="1"/>
  <c r="AV222" i="18" s="1"/>
  <c r="G293" i="18"/>
  <c r="E293" i="18"/>
  <c r="AU222" i="18" l="1"/>
  <c r="AR222" i="18"/>
  <c r="AS222" i="18" s="1"/>
  <c r="AQ222" i="18"/>
  <c r="AL223" i="18" s="1"/>
  <c r="AH293" i="18"/>
  <c r="AI293" i="18" s="1"/>
  <c r="F293" i="18"/>
  <c r="H293" i="18" s="1"/>
  <c r="X293" i="18"/>
  <c r="Y293" i="18" s="1"/>
  <c r="AM223" i="18" l="1"/>
  <c r="AO223" i="18"/>
  <c r="E294" i="18"/>
  <c r="G294" i="18"/>
  <c r="AN223" i="18" l="1"/>
  <c r="AH294" i="18"/>
  <c r="AI294" i="18" s="1"/>
  <c r="F294" i="18"/>
  <c r="H294" i="18" s="1"/>
  <c r="X294" i="18"/>
  <c r="Y294" i="18" s="1"/>
  <c r="AP223" i="18" l="1"/>
  <c r="G295" i="18"/>
  <c r="E295" i="18"/>
  <c r="AR223" i="18" l="1"/>
  <c r="AS223" i="18" s="1"/>
  <c r="AU223" i="18"/>
  <c r="AV223" i="18"/>
  <c r="AQ223" i="18"/>
  <c r="AL224" i="18" s="1"/>
  <c r="F295" i="18"/>
  <c r="H295" i="18" s="1"/>
  <c r="AH295" i="18"/>
  <c r="AI295" i="18" s="1"/>
  <c r="X295" i="18"/>
  <c r="Y295" i="18" s="1"/>
  <c r="AO224" i="18" l="1"/>
  <c r="AM224" i="18"/>
  <c r="E296" i="18"/>
  <c r="G296" i="18"/>
  <c r="AN224" i="18" l="1"/>
  <c r="F296" i="18"/>
  <c r="H296" i="18" s="1"/>
  <c r="AH296" i="18"/>
  <c r="AI296" i="18" s="1"/>
  <c r="X296" i="18"/>
  <c r="Y296" i="18" s="1"/>
  <c r="AP224" i="18" l="1"/>
  <c r="E297" i="18"/>
  <c r="G297" i="18"/>
  <c r="AQ224" i="18" l="1"/>
  <c r="AL225" i="18" s="1"/>
  <c r="AR224" i="18"/>
  <c r="AS224" i="18" s="1"/>
  <c r="AU224" i="18"/>
  <c r="AV224" i="18"/>
  <c r="AH297" i="18"/>
  <c r="AI297" i="18" s="1"/>
  <c r="F297" i="18"/>
  <c r="H297" i="18" s="1"/>
  <c r="X297" i="18"/>
  <c r="Y297" i="18" s="1"/>
  <c r="AO225" i="18" l="1"/>
  <c r="AM225" i="18"/>
  <c r="E298" i="18"/>
  <c r="G298" i="18"/>
  <c r="AN225" i="18" l="1"/>
  <c r="AP225" i="18" s="1"/>
  <c r="AQ225" i="18" s="1"/>
  <c r="AL226" i="18" s="1"/>
  <c r="F298" i="18"/>
  <c r="H298" i="18" s="1"/>
  <c r="AH298" i="18"/>
  <c r="AI298" i="18" s="1"/>
  <c r="X298" i="18"/>
  <c r="Y298" i="18" s="1"/>
  <c r="AM226" i="18" l="1"/>
  <c r="AO226" i="18"/>
  <c r="AR225" i="18"/>
  <c r="AS225" i="18" s="1"/>
  <c r="AV225" i="18"/>
  <c r="AU225" i="18"/>
  <c r="E299" i="18"/>
  <c r="G299" i="18"/>
  <c r="AN226" i="18" l="1"/>
  <c r="AP226" i="18"/>
  <c r="AQ226" i="18" s="1"/>
  <c r="AL227" i="18" s="1"/>
  <c r="AH299" i="18"/>
  <c r="AI299" i="18" s="1"/>
  <c r="F299" i="18"/>
  <c r="H299" i="18" s="1"/>
  <c r="X299" i="18"/>
  <c r="Y299" i="18" s="1"/>
  <c r="AO227" i="18" l="1"/>
  <c r="AM227" i="18"/>
  <c r="AN227" i="18" s="1"/>
  <c r="AV226" i="18"/>
  <c r="AU226" i="18"/>
  <c r="AR226" i="18"/>
  <c r="AS226" i="18" s="1"/>
  <c r="G300" i="18"/>
  <c r="E300" i="18"/>
  <c r="AP227" i="18" l="1"/>
  <c r="AQ227" i="18" s="1"/>
  <c r="AL228" i="18" s="1"/>
  <c r="AH300" i="18"/>
  <c r="AI300" i="18" s="1"/>
  <c r="F300" i="18"/>
  <c r="H300" i="18" s="1"/>
  <c r="X300" i="18"/>
  <c r="Y300" i="18" s="1"/>
  <c r="AO228" i="18" l="1"/>
  <c r="AM228" i="18"/>
  <c r="AR227" i="18"/>
  <c r="AS227" i="18" s="1"/>
  <c r="AU227" i="18"/>
  <c r="AV227" i="18"/>
  <c r="G301" i="18"/>
  <c r="E301" i="18"/>
  <c r="AN228" i="18" l="1"/>
  <c r="AP228" i="18"/>
  <c r="AQ228" i="18" s="1"/>
  <c r="AL229" i="18" s="1"/>
  <c r="AH301" i="18"/>
  <c r="AI301" i="18" s="1"/>
  <c r="F301" i="18"/>
  <c r="H301" i="18" s="1"/>
  <c r="X301" i="18"/>
  <c r="Y301" i="18" s="1"/>
  <c r="AV228" i="18" l="1"/>
  <c r="AU228" i="18"/>
  <c r="AO229" i="18"/>
  <c r="AM229" i="18"/>
  <c r="AR228" i="18"/>
  <c r="AS228" i="18" s="1"/>
  <c r="E302" i="18"/>
  <c r="G302" i="18"/>
  <c r="AN229" i="18" l="1"/>
  <c r="AP229" i="18"/>
  <c r="AQ229" i="18" s="1"/>
  <c r="AL230" i="18" s="1"/>
  <c r="AH302" i="18"/>
  <c r="AI302" i="18" s="1"/>
  <c r="F302" i="18"/>
  <c r="H302" i="18" s="1"/>
  <c r="X302" i="18"/>
  <c r="Y302" i="18" s="1"/>
  <c r="AM230" i="18" l="1"/>
  <c r="AO230" i="18"/>
  <c r="AU229" i="18"/>
  <c r="AV229" i="18"/>
  <c r="AR229" i="18"/>
  <c r="AS229" i="18" s="1"/>
  <c r="G303" i="18"/>
  <c r="E303" i="18"/>
  <c r="AN230" i="18" l="1"/>
  <c r="AP230" i="18" s="1"/>
  <c r="AQ230" i="18" s="1"/>
  <c r="AL231" i="18" s="1"/>
  <c r="AO231" i="18" s="1"/>
  <c r="F303" i="18"/>
  <c r="H303" i="18" s="1"/>
  <c r="AH303" i="18"/>
  <c r="AI303" i="18" s="1"/>
  <c r="X303" i="18"/>
  <c r="Y303" i="18" s="1"/>
  <c r="AU230" i="18" l="1"/>
  <c r="AR230" i="18"/>
  <c r="AS230" i="18" s="1"/>
  <c r="AV230" i="18"/>
  <c r="AM231" i="18"/>
  <c r="AN231" i="18" s="1"/>
  <c r="E304" i="18"/>
  <c r="G304" i="18"/>
  <c r="AP231" i="18" l="1"/>
  <c r="AQ231" i="18" s="1"/>
  <c r="AL232" i="18" s="1"/>
  <c r="AM232" i="18" s="1"/>
  <c r="F304" i="18"/>
  <c r="H304" i="18" s="1"/>
  <c r="X304" i="18"/>
  <c r="Y304" i="18" s="1"/>
  <c r="AH304" i="18"/>
  <c r="AI304" i="18" s="1"/>
  <c r="AV231" i="18" l="1"/>
  <c r="AU231" i="18"/>
  <c r="AR231" i="18"/>
  <c r="AS231" i="18" s="1"/>
  <c r="AO232" i="18"/>
  <c r="AN232" i="18" s="1"/>
  <c r="AP232" i="18" s="1"/>
  <c r="AQ232" i="18" s="1"/>
  <c r="AL233" i="18" s="1"/>
  <c r="E305" i="18"/>
  <c r="G305" i="18"/>
  <c r="AO233" i="18" l="1"/>
  <c r="AM233" i="18"/>
  <c r="AV232" i="18"/>
  <c r="AR232" i="18"/>
  <c r="AS232" i="18" s="1"/>
  <c r="AU232" i="18"/>
  <c r="AH305" i="18"/>
  <c r="AI305" i="18" s="1"/>
  <c r="F305" i="18"/>
  <c r="H305" i="18" s="1"/>
  <c r="X305" i="18"/>
  <c r="Y305" i="18" s="1"/>
  <c r="AN233" i="18" l="1"/>
  <c r="AP233" i="18" s="1"/>
  <c r="AQ233" i="18" s="1"/>
  <c r="AL234" i="18" s="1"/>
  <c r="E306" i="18"/>
  <c r="G306" i="18"/>
  <c r="AM234" i="18" l="1"/>
  <c r="AO234" i="18"/>
  <c r="AR233" i="18"/>
  <c r="AS233" i="18" s="1"/>
  <c r="AV233" i="18"/>
  <c r="AU233" i="18"/>
  <c r="F306" i="18"/>
  <c r="H306" i="18" s="1"/>
  <c r="AH306" i="18"/>
  <c r="AI306" i="18" s="1"/>
  <c r="X306" i="18"/>
  <c r="Y306" i="18" s="1"/>
  <c r="AN234" i="18" l="1"/>
  <c r="AP234" i="18"/>
  <c r="AQ234" i="18" s="1"/>
  <c r="AL235" i="18" s="1"/>
  <c r="E307" i="18"/>
  <c r="G307" i="18"/>
  <c r="AR234" i="18" l="1"/>
  <c r="AS234" i="18" s="1"/>
  <c r="AU234" i="18"/>
  <c r="AO235" i="18"/>
  <c r="AM235" i="18"/>
  <c r="AV234" i="18"/>
  <c r="AH307" i="18"/>
  <c r="AI307" i="18" s="1"/>
  <c r="F307" i="18"/>
  <c r="H307" i="18" s="1"/>
  <c r="X307" i="18"/>
  <c r="Y307" i="18" s="1"/>
  <c r="AN235" i="18" l="1"/>
  <c r="AP235" i="18"/>
  <c r="AQ235" i="18" s="1"/>
  <c r="AL236" i="18" s="1"/>
  <c r="G308" i="18"/>
  <c r="E308" i="18"/>
  <c r="AM236" i="18" l="1"/>
  <c r="AO236" i="18"/>
  <c r="AV235" i="18"/>
  <c r="AR235" i="18"/>
  <c r="AS235" i="18" s="1"/>
  <c r="AU235" i="18"/>
  <c r="AH308" i="18"/>
  <c r="AI308" i="18" s="1"/>
  <c r="F308" i="18"/>
  <c r="H308" i="18" s="1"/>
  <c r="X308" i="18"/>
  <c r="Y308" i="18" s="1"/>
  <c r="AN236" i="18" l="1"/>
  <c r="AP236" i="18" s="1"/>
  <c r="AQ236" i="18" s="1"/>
  <c r="AL237" i="18" s="1"/>
  <c r="AM237" i="18" s="1"/>
  <c r="G309" i="18"/>
  <c r="E309" i="18"/>
  <c r="AR236" i="18" l="1"/>
  <c r="AS236" i="18" s="1"/>
  <c r="AU236" i="18"/>
  <c r="AV236" i="18"/>
  <c r="AO237" i="18"/>
  <c r="AN237" i="18" s="1"/>
  <c r="AH309" i="18"/>
  <c r="AI309" i="18" s="1"/>
  <c r="F309" i="18"/>
  <c r="H309" i="18" s="1"/>
  <c r="X309" i="18"/>
  <c r="Y309" i="18" s="1"/>
  <c r="AP237" i="18" l="1"/>
  <c r="AV237" i="18" s="1"/>
  <c r="E310" i="18"/>
  <c r="G310" i="18"/>
  <c r="AQ237" i="18" l="1"/>
  <c r="AL238" i="18" s="1"/>
  <c r="AU237" i="18"/>
  <c r="AR237" i="18"/>
  <c r="AS237" i="18" s="1"/>
  <c r="AH310" i="18"/>
  <c r="AI310" i="18" s="1"/>
  <c r="F310" i="18"/>
  <c r="H310" i="18" s="1"/>
  <c r="X310" i="18"/>
  <c r="Y310" i="18" s="1"/>
  <c r="AM238" i="18" l="1"/>
  <c r="AO238" i="18"/>
  <c r="G311" i="18"/>
  <c r="E311" i="18"/>
  <c r="AN238" i="18" l="1"/>
  <c r="AP238" i="18" s="1"/>
  <c r="AQ238" i="18" s="1"/>
  <c r="AL239" i="18" s="1"/>
  <c r="F311" i="18"/>
  <c r="H311" i="18" s="1"/>
  <c r="AH311" i="18"/>
  <c r="AI311" i="18" s="1"/>
  <c r="X311" i="18"/>
  <c r="Y311" i="18" s="1"/>
  <c r="AO239" i="18" l="1"/>
  <c r="AM239" i="18"/>
  <c r="AV238" i="18"/>
  <c r="AR238" i="18"/>
  <c r="AS238" i="18" s="1"/>
  <c r="AU238" i="18"/>
  <c r="E312" i="18"/>
  <c r="G312" i="18"/>
  <c r="AN239" i="18" l="1"/>
  <c r="F312" i="18"/>
  <c r="H312" i="18" s="1"/>
  <c r="X312" i="18"/>
  <c r="Y312" i="18" s="1"/>
  <c r="AH312" i="18"/>
  <c r="AI312" i="18" s="1"/>
  <c r="AP239" i="18" l="1"/>
  <c r="E313" i="18"/>
  <c r="G313" i="18"/>
  <c r="AQ239" i="18" l="1"/>
  <c r="AL240" i="18" s="1"/>
  <c r="AU239" i="18"/>
  <c r="AR239" i="18"/>
  <c r="AS239" i="18" s="1"/>
  <c r="AV239" i="18"/>
  <c r="AH313" i="18"/>
  <c r="AI313" i="18" s="1"/>
  <c r="F313" i="18"/>
  <c r="H313" i="18" s="1"/>
  <c r="X313" i="18"/>
  <c r="Y313" i="18" s="1"/>
  <c r="AM240" i="18" l="1"/>
  <c r="AN240" i="18" s="1"/>
  <c r="AO240" i="18"/>
  <c r="E314" i="18"/>
  <c r="G314" i="18"/>
  <c r="AP240" i="18" l="1"/>
  <c r="AQ240" i="18" s="1"/>
  <c r="AL241" i="18" s="1"/>
  <c r="F314" i="18"/>
  <c r="H314" i="18" s="1"/>
  <c r="AH314" i="18"/>
  <c r="AI314" i="18" s="1"/>
  <c r="X314" i="18"/>
  <c r="Y314" i="18" s="1"/>
  <c r="AU240" i="18" l="1"/>
  <c r="AR240" i="18"/>
  <c r="AS240" i="18" s="1"/>
  <c r="AM241" i="18"/>
  <c r="AO241" i="18"/>
  <c r="AV240" i="18"/>
  <c r="E315" i="18"/>
  <c r="G315" i="18"/>
  <c r="AN241" i="18" l="1"/>
  <c r="AP241" i="18" s="1"/>
  <c r="AH315" i="18"/>
  <c r="AI315" i="18" s="1"/>
  <c r="F315" i="18"/>
  <c r="H315" i="18" s="1"/>
  <c r="X315" i="18"/>
  <c r="Y315" i="18" s="1"/>
  <c r="AQ241" i="18" l="1"/>
  <c r="AL242" i="18" s="1"/>
  <c r="AV241" i="18"/>
  <c r="AR241" i="18"/>
  <c r="AS241" i="18" s="1"/>
  <c r="AU241" i="18"/>
  <c r="G316" i="18"/>
  <c r="E316" i="18"/>
  <c r="AO242" i="18" l="1"/>
  <c r="AM242" i="18"/>
  <c r="AH316" i="18"/>
  <c r="AI316" i="18" s="1"/>
  <c r="F316" i="18"/>
  <c r="H316" i="18" s="1"/>
  <c r="X316" i="18"/>
  <c r="Y316" i="18" s="1"/>
  <c r="AN242" i="18" l="1"/>
  <c r="AP242" i="18"/>
  <c r="G317" i="18"/>
  <c r="E317" i="18"/>
  <c r="AQ242" i="18" l="1"/>
  <c r="AL243" i="18" s="1"/>
  <c r="AU242" i="18"/>
  <c r="AR242" i="18"/>
  <c r="AS242" i="18" s="1"/>
  <c r="AV242" i="18"/>
  <c r="AH317" i="18"/>
  <c r="AI317" i="18" s="1"/>
  <c r="F317" i="18"/>
  <c r="H317" i="18" s="1"/>
  <c r="X317" i="18"/>
  <c r="Y317" i="18" s="1"/>
  <c r="AM243" i="18" l="1"/>
  <c r="AN243" i="18" s="1"/>
  <c r="AO243" i="18"/>
  <c r="E318" i="18"/>
  <c r="G318" i="18"/>
  <c r="AP243" i="18" l="1"/>
  <c r="AV243" i="18" s="1"/>
  <c r="AH318" i="18"/>
  <c r="AI318" i="18" s="1"/>
  <c r="X318" i="18"/>
  <c r="Y318" i="18" s="1"/>
  <c r="F318" i="18"/>
  <c r="H318" i="18" s="1"/>
  <c r="AU243" i="18" l="1"/>
  <c r="AQ243" i="18"/>
  <c r="AL244" i="18" s="1"/>
  <c r="AO244" i="18" s="1"/>
  <c r="AR243" i="18"/>
  <c r="AS243" i="18" s="1"/>
  <c r="G319" i="18"/>
  <c r="E319" i="18"/>
  <c r="AM244" i="18" l="1"/>
  <c r="AN244" i="18" s="1"/>
  <c r="AP244" i="18"/>
  <c r="AQ244" i="18" s="1"/>
  <c r="AL245" i="18" s="1"/>
  <c r="AO245" i="18" s="1"/>
  <c r="F319" i="18"/>
  <c r="H319" i="18" s="1"/>
  <c r="AH319" i="18"/>
  <c r="AI319" i="18" s="1"/>
  <c r="X319" i="18"/>
  <c r="Y319" i="18" s="1"/>
  <c r="AV244" i="18" l="1"/>
  <c r="AU244" i="18"/>
  <c r="AR244" i="18"/>
  <c r="AS244" i="18" s="1"/>
  <c r="AM245" i="18"/>
  <c r="AN245" i="18" s="1"/>
  <c r="E320" i="18"/>
  <c r="G320" i="18"/>
  <c r="AP245" i="18" l="1"/>
  <c r="F320" i="18"/>
  <c r="H320" i="18" s="1"/>
  <c r="X320" i="18"/>
  <c r="Y320" i="18" s="1"/>
  <c r="AH320" i="18"/>
  <c r="AI320" i="18" s="1"/>
  <c r="AQ245" i="18" l="1"/>
  <c r="AL246" i="18" s="1"/>
  <c r="AR245" i="18"/>
  <c r="AS245" i="18" s="1"/>
  <c r="AU245" i="18"/>
  <c r="AV245" i="18"/>
  <c r="E321" i="18"/>
  <c r="G321" i="18"/>
  <c r="AO246" i="18" l="1"/>
  <c r="AM246" i="18"/>
  <c r="AH321" i="18"/>
  <c r="AI321" i="18" s="1"/>
  <c r="F321" i="18"/>
  <c r="H321" i="18" s="1"/>
  <c r="X321" i="18"/>
  <c r="Y321" i="18" s="1"/>
  <c r="AN246" i="18" l="1"/>
  <c r="AP246" i="18"/>
  <c r="AQ246" i="18" s="1"/>
  <c r="AL247" i="18" s="1"/>
  <c r="E322" i="18"/>
  <c r="G322" i="18"/>
  <c r="AO247" i="18" l="1"/>
  <c r="AM247" i="18"/>
  <c r="AN247" i="18" s="1"/>
  <c r="AU246" i="18"/>
  <c r="AR246" i="18"/>
  <c r="AS246" i="18" s="1"/>
  <c r="AV246" i="18"/>
  <c r="F322" i="18"/>
  <c r="H322" i="18" s="1"/>
  <c r="AH322" i="18"/>
  <c r="AI322" i="18" s="1"/>
  <c r="X322" i="18"/>
  <c r="Y322" i="18" s="1"/>
  <c r="AP247" i="18" l="1"/>
  <c r="AQ247" i="18" s="1"/>
  <c r="AL248" i="18" s="1"/>
  <c r="E323" i="18"/>
  <c r="G323" i="18"/>
  <c r="AM248" i="18" l="1"/>
  <c r="AN248" i="18" s="1"/>
  <c r="AP248" i="18" s="1"/>
  <c r="AU248" i="18" s="1"/>
  <c r="AO248" i="18"/>
  <c r="AR247" i="18"/>
  <c r="AS247" i="18" s="1"/>
  <c r="AU247" i="18"/>
  <c r="AV247" i="18"/>
  <c r="AH323" i="18"/>
  <c r="AI323" i="18" s="1"/>
  <c r="F323" i="18"/>
  <c r="H323" i="18" s="1"/>
  <c r="X323" i="18"/>
  <c r="Y323" i="18" s="1"/>
  <c r="AQ248" i="18" l="1"/>
  <c r="AL249" i="18" s="1"/>
  <c r="AM249" i="18" s="1"/>
  <c r="AV248" i="18"/>
  <c r="AR248" i="18"/>
  <c r="AS248" i="18" s="1"/>
  <c r="AO249" i="18"/>
  <c r="G324" i="18"/>
  <c r="E324" i="18"/>
  <c r="AN249" i="18" l="1"/>
  <c r="AP249" i="18"/>
  <c r="AQ249" i="18" s="1"/>
  <c r="AL250" i="18" s="1"/>
  <c r="AH324" i="18"/>
  <c r="AI324" i="18" s="1"/>
  <c r="F324" i="18"/>
  <c r="H324" i="18" s="1"/>
  <c r="X324" i="18"/>
  <c r="Y324" i="18" s="1"/>
  <c r="AU249" i="18" l="1"/>
  <c r="AO250" i="18"/>
  <c r="AM250" i="18"/>
  <c r="AN250" i="18" s="1"/>
  <c r="AR249" i="18"/>
  <c r="AS249" i="18" s="1"/>
  <c r="AV249" i="18"/>
  <c r="G325" i="18"/>
  <c r="E325" i="18"/>
  <c r="AP250" i="18" l="1"/>
  <c r="AQ250" i="18" s="1"/>
  <c r="AL251" i="18" s="1"/>
  <c r="AH325" i="18"/>
  <c r="AI325" i="18" s="1"/>
  <c r="F325" i="18"/>
  <c r="H325" i="18" s="1"/>
  <c r="X325" i="18"/>
  <c r="Y325" i="18" s="1"/>
  <c r="AR250" i="18" l="1"/>
  <c r="AS250" i="18" s="1"/>
  <c r="AU250" i="18"/>
  <c r="AO251" i="18"/>
  <c r="AM251" i="18"/>
  <c r="AV250" i="18"/>
  <c r="E326" i="18"/>
  <c r="G326" i="18"/>
  <c r="AN251" i="18" l="1"/>
  <c r="AH326" i="18"/>
  <c r="AI326" i="18" s="1"/>
  <c r="F326" i="18"/>
  <c r="H326" i="18" s="1"/>
  <c r="X326" i="18"/>
  <c r="Y326" i="18" s="1"/>
  <c r="AP251" i="18" l="1"/>
  <c r="G327" i="18"/>
  <c r="E327" i="18"/>
  <c r="AQ251" i="18" l="1"/>
  <c r="AL252" i="18" s="1"/>
  <c r="AU251" i="18"/>
  <c r="AR251" i="18"/>
  <c r="AS251" i="18" s="1"/>
  <c r="AV251" i="18"/>
  <c r="F327" i="18"/>
  <c r="H327" i="18" s="1"/>
  <c r="AH327" i="18"/>
  <c r="AI327" i="18" s="1"/>
  <c r="X327" i="18"/>
  <c r="Y327" i="18" s="1"/>
  <c r="AO252" i="18" l="1"/>
  <c r="AM252" i="18"/>
  <c r="E328" i="18"/>
  <c r="X328" i="18" s="1"/>
  <c r="G328" i="18"/>
  <c r="G26" i="18" s="1"/>
  <c r="N7" i="18" s="1"/>
  <c r="AN252" i="18" l="1"/>
  <c r="AP252" i="18"/>
  <c r="AQ252" i="18" s="1"/>
  <c r="AL253" i="18" s="1"/>
  <c r="AH4" i="18"/>
  <c r="AH328" i="18"/>
  <c r="F328" i="18"/>
  <c r="E26" i="18"/>
  <c r="N4" i="18" l="1"/>
  <c r="N10" i="18" s="1"/>
  <c r="N13" i="18" s="1"/>
  <c r="AO253" i="18"/>
  <c r="AM253" i="18"/>
  <c r="AN253" i="18"/>
  <c r="AR252" i="18"/>
  <c r="AS252" i="18" s="1"/>
  <c r="AU252" i="18"/>
  <c r="AV252" i="18"/>
  <c r="X26" i="18"/>
  <c r="O9" i="18" s="1"/>
  <c r="Y328" i="18"/>
  <c r="Y26" i="18" s="1"/>
  <c r="O12" i="18" s="1"/>
  <c r="AH26" i="18"/>
  <c r="P9" i="18" s="1"/>
  <c r="AI328" i="18"/>
  <c r="AI26" i="18" s="1"/>
  <c r="P12" i="18" s="1"/>
  <c r="F26" i="18"/>
  <c r="N5" i="18" s="1"/>
  <c r="H328" i="18"/>
  <c r="AP253" i="18" l="1"/>
  <c r="AQ253" i="18" s="1"/>
  <c r="AL254" i="18" s="1"/>
  <c r="P11" i="18"/>
  <c r="O11" i="18"/>
  <c r="O10" i="18"/>
  <c r="O13" i="18" s="1"/>
  <c r="P10" i="18"/>
  <c r="P13" i="18" s="1"/>
  <c r="AO254" i="18" l="1"/>
  <c r="AM254" i="18"/>
  <c r="AU253" i="18"/>
  <c r="AR253" i="18"/>
  <c r="AS253" i="18" s="1"/>
  <c r="AV253" i="18"/>
  <c r="AN254" i="18" l="1"/>
  <c r="AP254" i="18"/>
  <c r="AQ254" i="18" s="1"/>
  <c r="AL255" i="18" s="1"/>
  <c r="AV254" i="18" l="1"/>
  <c r="AO255" i="18"/>
  <c r="AM255" i="18"/>
  <c r="AU254" i="18"/>
  <c r="AR254" i="18"/>
  <c r="AS254" i="18" s="1"/>
  <c r="AN255" i="18" l="1"/>
  <c r="AP255" i="18"/>
  <c r="AQ255" i="18" s="1"/>
  <c r="AL256" i="18" s="1"/>
  <c r="AM256" i="18" l="1"/>
  <c r="AO256" i="18"/>
  <c r="AN256" i="18"/>
  <c r="AP256" i="18" s="1"/>
  <c r="AQ256" i="18" s="1"/>
  <c r="AL257" i="18" s="1"/>
  <c r="AU255" i="18"/>
  <c r="AV255" i="18"/>
  <c r="AR255" i="18"/>
  <c r="AS255" i="18" s="1"/>
  <c r="AM257" i="18" l="1"/>
  <c r="AP257" i="18" s="1"/>
  <c r="AQ257" i="18" s="1"/>
  <c r="AL258" i="18" s="1"/>
  <c r="AO257" i="18"/>
  <c r="AN257" i="18"/>
  <c r="AV256" i="18"/>
  <c r="AR256" i="18"/>
  <c r="AS256" i="18" s="1"/>
  <c r="AU256" i="18"/>
  <c r="AM258" i="18" l="1"/>
  <c r="AO258" i="18"/>
  <c r="AV257" i="18"/>
  <c r="AU257" i="18"/>
  <c r="AR257" i="18"/>
  <c r="AS257" i="18" s="1"/>
  <c r="AN258" i="18" l="1"/>
  <c r="AP258" i="18" l="1"/>
  <c r="AQ258" i="18" l="1"/>
  <c r="AL259" i="18" s="1"/>
  <c r="AU258" i="18"/>
  <c r="AR258" i="18"/>
  <c r="AS258" i="18" s="1"/>
  <c r="AV258" i="18"/>
  <c r="AO259" i="18" l="1"/>
  <c r="AM259" i="18"/>
  <c r="AN259" i="18" s="1"/>
  <c r="AP259" i="18" l="1"/>
  <c r="AQ259" i="18" s="1"/>
  <c r="AL260" i="18" s="1"/>
  <c r="AU259" i="18" l="1"/>
  <c r="AM260" i="18"/>
  <c r="AO260" i="18"/>
  <c r="AR259" i="18"/>
  <c r="AS259" i="18" s="1"/>
  <c r="AV259" i="18"/>
  <c r="AN260" i="18" l="1"/>
  <c r="AP260" i="18" l="1"/>
  <c r="AQ260" i="18" l="1"/>
  <c r="AL261" i="18" s="1"/>
  <c r="AU260" i="18"/>
  <c r="AR260" i="18"/>
  <c r="AS260" i="18" s="1"/>
  <c r="AV260" i="18"/>
  <c r="AM261" i="18" l="1"/>
  <c r="AO261" i="18"/>
  <c r="AN261" i="18" l="1"/>
  <c r="AP261" i="18" l="1"/>
  <c r="AQ261" i="18" l="1"/>
  <c r="AL262" i="18" s="1"/>
  <c r="AR261" i="18"/>
  <c r="AS261" i="18" s="1"/>
  <c r="AU261" i="18"/>
  <c r="AV261" i="18"/>
  <c r="AM262" i="18" l="1"/>
  <c r="AO262" i="18"/>
  <c r="AN262" i="18" l="1"/>
  <c r="AP262" i="18"/>
  <c r="AQ262" i="18" s="1"/>
  <c r="AL263" i="18" s="1"/>
  <c r="AO263" i="18" l="1"/>
  <c r="AM263" i="18"/>
  <c r="AU262" i="18"/>
  <c r="AV262" i="18"/>
  <c r="AR262" i="18"/>
  <c r="AS262" i="18" s="1"/>
  <c r="AN263" i="18" l="1"/>
  <c r="AP263" i="18"/>
  <c r="AQ263" i="18" s="1"/>
  <c r="AL264" i="18" s="1"/>
  <c r="AV263" i="18" l="1"/>
  <c r="AM264" i="18"/>
  <c r="AO264" i="18"/>
  <c r="AR263" i="18"/>
  <c r="AS263" i="18" s="1"/>
  <c r="AU263" i="18"/>
  <c r="AN264" i="18" l="1"/>
  <c r="AP264" i="18"/>
  <c r="AQ264" i="18" s="1"/>
  <c r="AL265" i="18" s="1"/>
  <c r="AM265" i="18" l="1"/>
  <c r="AN265" i="18" s="1"/>
  <c r="AO265" i="18"/>
  <c r="AV264" i="18"/>
  <c r="AR264" i="18"/>
  <c r="AS264" i="18" s="1"/>
  <c r="AU264" i="18"/>
  <c r="AP265" i="18" l="1"/>
  <c r="AQ265" i="18" s="1"/>
  <c r="AL266" i="18" s="1"/>
  <c r="AR265" i="18" l="1"/>
  <c r="AS265" i="18" s="1"/>
  <c r="AU265" i="18"/>
  <c r="AM266" i="18"/>
  <c r="AO266" i="18"/>
  <c r="AV265" i="18"/>
  <c r="AN266" i="18" l="1"/>
  <c r="AP266" i="18"/>
  <c r="AQ266" i="18" s="1"/>
  <c r="AL267" i="18" s="1"/>
  <c r="AR266" i="18" l="1"/>
  <c r="AS266" i="18" s="1"/>
  <c r="AU266" i="18"/>
  <c r="AM267" i="18"/>
  <c r="AO267" i="18"/>
  <c r="AV266" i="18"/>
  <c r="AN267" i="18" l="1"/>
  <c r="AP267" i="18" l="1"/>
  <c r="AQ267" i="18" l="1"/>
  <c r="AL268" i="18" s="1"/>
  <c r="AR267" i="18"/>
  <c r="AS267" i="18" s="1"/>
  <c r="AU267" i="18"/>
  <c r="AV267" i="18"/>
  <c r="AO268" i="18" l="1"/>
  <c r="AM268" i="18"/>
  <c r="AN268" i="18" s="1"/>
  <c r="AP268" i="18" l="1"/>
  <c r="AQ268" i="18" s="1"/>
  <c r="AL269" i="18" s="1"/>
  <c r="AO269" i="18" l="1"/>
  <c r="AM269" i="18"/>
  <c r="AN269" i="18" s="1"/>
  <c r="AR268" i="18"/>
  <c r="AS268" i="18" s="1"/>
  <c r="AU268" i="18"/>
  <c r="AV268" i="18"/>
  <c r="AP269" i="18" l="1"/>
  <c r="AQ269" i="18" s="1"/>
  <c r="AL270" i="18" s="1"/>
  <c r="AR269" i="18" l="1"/>
  <c r="AS269" i="18" s="1"/>
  <c r="AM270" i="18"/>
  <c r="AN270" i="18" s="1"/>
  <c r="AO270" i="18"/>
  <c r="AU269" i="18"/>
  <c r="AV269" i="18"/>
  <c r="AP270" i="18" l="1"/>
  <c r="AQ270" i="18" s="1"/>
  <c r="AL271" i="18" s="1"/>
  <c r="AU270" i="18" l="1"/>
  <c r="AR270" i="18"/>
  <c r="AS270" i="18" s="1"/>
  <c r="AO271" i="18"/>
  <c r="AM271" i="18"/>
  <c r="AV270" i="18"/>
  <c r="AN271" i="18" l="1"/>
  <c r="AP271" i="18"/>
  <c r="AQ271" i="18" s="1"/>
  <c r="AL272" i="18" s="1"/>
  <c r="AO272" i="18" l="1"/>
  <c r="AM272" i="18"/>
  <c r="AN272" i="18" s="1"/>
  <c r="AR271" i="18"/>
  <c r="AS271" i="18" s="1"/>
  <c r="AU271" i="18"/>
  <c r="AV271" i="18"/>
  <c r="AP272" i="18" l="1"/>
  <c r="AQ272" i="18" s="1"/>
  <c r="AL273" i="18" s="1"/>
  <c r="AO273" i="18" l="1"/>
  <c r="AM273" i="18"/>
  <c r="AU272" i="18"/>
  <c r="AR272" i="18"/>
  <c r="AS272" i="18" s="1"/>
  <c r="AV272" i="18"/>
  <c r="AN273" i="18" l="1"/>
  <c r="AP273" i="18"/>
  <c r="AQ273" i="18" s="1"/>
  <c r="AL274" i="18" s="1"/>
  <c r="AO274" i="18" l="1"/>
  <c r="AM274" i="18"/>
  <c r="AV273" i="18"/>
  <c r="AU273" i="18"/>
  <c r="AR273" i="18"/>
  <c r="AS273" i="18" s="1"/>
  <c r="AN274" i="18" l="1"/>
  <c r="AP274" i="18"/>
  <c r="AQ274" i="18" s="1"/>
  <c r="AL275" i="18" s="1"/>
  <c r="AO275" i="18" l="1"/>
  <c r="AM275" i="18"/>
  <c r="AR274" i="18"/>
  <c r="AS274" i="18" s="1"/>
  <c r="AU274" i="18"/>
  <c r="AV274" i="18"/>
  <c r="AN275" i="18" l="1"/>
  <c r="AP275" i="18" l="1"/>
  <c r="AQ275" i="18" l="1"/>
  <c r="AL276" i="18" s="1"/>
  <c r="AR275" i="18"/>
  <c r="AS275" i="18" s="1"/>
  <c r="AU275" i="18"/>
  <c r="AV275" i="18"/>
  <c r="AM276" i="18" l="1"/>
  <c r="AO276" i="18"/>
  <c r="AN276" i="18" l="1"/>
  <c r="AP276" i="18"/>
  <c r="AQ276" i="18" s="1"/>
  <c r="AL277" i="18" s="1"/>
  <c r="AO277" i="18" l="1"/>
  <c r="AM277" i="18"/>
  <c r="AV276" i="18"/>
  <c r="AR276" i="18"/>
  <c r="AS276" i="18" s="1"/>
  <c r="AU276" i="18"/>
  <c r="AN277" i="18" l="1"/>
  <c r="AP277" i="18"/>
  <c r="AQ277" i="18" s="1"/>
  <c r="AL278" i="18" s="1"/>
  <c r="AM278" i="18" l="1"/>
  <c r="AO278" i="18"/>
  <c r="AV277" i="18"/>
  <c r="AU277" i="18"/>
  <c r="AR277" i="18"/>
  <c r="AS277" i="18" s="1"/>
  <c r="AN278" i="18" l="1"/>
  <c r="AP278" i="18"/>
  <c r="AQ278" i="18" s="1"/>
  <c r="AL279" i="18" s="1"/>
  <c r="AU278" i="18" l="1"/>
  <c r="AM279" i="18"/>
  <c r="AO279" i="18"/>
  <c r="AR278" i="18"/>
  <c r="AS278" i="18" s="1"/>
  <c r="AV278" i="18"/>
  <c r="AN279" i="18" l="1"/>
  <c r="AP279" i="18" l="1"/>
  <c r="AQ279" i="18" l="1"/>
  <c r="AL280" i="18" s="1"/>
  <c r="AR279" i="18"/>
  <c r="AS279" i="18" s="1"/>
  <c r="AU279" i="18"/>
  <c r="AV279" i="18"/>
  <c r="AO280" i="18" l="1"/>
  <c r="AM280" i="18"/>
  <c r="AN280" i="18" s="1"/>
  <c r="AP280" i="18" l="1"/>
  <c r="AQ280" i="18" s="1"/>
  <c r="AL281" i="18" s="1"/>
  <c r="AO281" i="18" l="1"/>
  <c r="AM281" i="18"/>
  <c r="AR280" i="18"/>
  <c r="AS280" i="18" s="1"/>
  <c r="AU280" i="18"/>
  <c r="AV280" i="18"/>
  <c r="AN281" i="18" l="1"/>
  <c r="AP281" i="18" l="1"/>
  <c r="AQ281" i="18" l="1"/>
  <c r="AL282" i="18" s="1"/>
  <c r="AU281" i="18"/>
  <c r="AR281" i="18"/>
  <c r="AS281" i="18" s="1"/>
  <c r="AV281" i="18"/>
  <c r="AM282" i="18" l="1"/>
  <c r="AO282" i="18"/>
  <c r="AN282" i="18" l="1"/>
  <c r="AP282" i="18" l="1"/>
  <c r="AV282" i="18" s="1"/>
  <c r="AQ282" i="18" l="1"/>
  <c r="AL283" i="18" s="1"/>
  <c r="AU282" i="18"/>
  <c r="AR282" i="18"/>
  <c r="AS282" i="18" s="1"/>
  <c r="AO283" i="18" l="1"/>
  <c r="AM283" i="18"/>
  <c r="AN283" i="18" s="1"/>
  <c r="AP283" i="18" l="1"/>
  <c r="AQ283" i="18" s="1"/>
  <c r="AL284" i="18" s="1"/>
  <c r="AM284" i="18" l="1"/>
  <c r="AO284" i="18"/>
  <c r="AR283" i="18"/>
  <c r="AS283" i="18" s="1"/>
  <c r="AU283" i="18"/>
  <c r="AV283" i="18"/>
  <c r="AN284" i="18" l="1"/>
  <c r="AP284" i="18" l="1"/>
  <c r="AQ284" i="18" l="1"/>
  <c r="AL285" i="18" s="1"/>
  <c r="AR284" i="18"/>
  <c r="AS284" i="18" s="1"/>
  <c r="AU284" i="18"/>
  <c r="AV284" i="18"/>
  <c r="AO285" i="18" l="1"/>
  <c r="AM285" i="18"/>
  <c r="AN285" i="18" s="1"/>
  <c r="AP285" i="18" l="1"/>
  <c r="AQ285" i="18" s="1"/>
  <c r="AL286" i="18" s="1"/>
  <c r="AU285" i="18" l="1"/>
  <c r="AR285" i="18"/>
  <c r="AS285" i="18" s="1"/>
  <c r="AM286" i="18"/>
  <c r="AO286" i="18"/>
  <c r="AV285" i="18"/>
  <c r="AN286" i="18" l="1"/>
  <c r="AP286" i="18"/>
  <c r="AQ286" i="18" s="1"/>
  <c r="AL287" i="18" s="1"/>
  <c r="AO287" i="18" l="1"/>
  <c r="AM287" i="18"/>
  <c r="AR286" i="18"/>
  <c r="AS286" i="18" s="1"/>
  <c r="AU286" i="18"/>
  <c r="AV286" i="18"/>
  <c r="AP287" i="18" l="1"/>
  <c r="AQ287" i="18" s="1"/>
  <c r="AL288" i="18" s="1"/>
  <c r="AN287" i="18"/>
  <c r="AU287" i="18" l="1"/>
  <c r="AR287" i="18"/>
  <c r="AS287" i="18" s="1"/>
  <c r="AV287" i="18"/>
  <c r="AM288" i="18"/>
  <c r="AO288" i="18"/>
  <c r="AN288" i="18" l="1"/>
  <c r="AP288" i="18" l="1"/>
  <c r="AQ288" i="18" l="1"/>
  <c r="AL289" i="18" s="1"/>
  <c r="AR288" i="18"/>
  <c r="AS288" i="18" s="1"/>
  <c r="AU288" i="18"/>
  <c r="AV288" i="18"/>
  <c r="AO289" i="18" l="1"/>
  <c r="AM289" i="18"/>
  <c r="AN289" i="18" l="1"/>
  <c r="AP289" i="18"/>
  <c r="AQ289" i="18" s="1"/>
  <c r="AL290" i="18" s="1"/>
  <c r="AU289" i="18" l="1"/>
  <c r="AO290" i="18"/>
  <c r="AM290" i="18"/>
  <c r="AN290" i="18" s="1"/>
  <c r="AR289" i="18"/>
  <c r="AS289" i="18" s="1"/>
  <c r="AV289" i="18"/>
  <c r="AP290" i="18" l="1"/>
  <c r="AQ290" i="18" s="1"/>
  <c r="AL291" i="18" s="1"/>
  <c r="AU290" i="18" l="1"/>
  <c r="AR290" i="18"/>
  <c r="AS290" i="18" s="1"/>
  <c r="AM291" i="18"/>
  <c r="AN291" i="18" s="1"/>
  <c r="AO291" i="18"/>
  <c r="AV290" i="18"/>
  <c r="AP291" i="18" l="1"/>
  <c r="AQ291" i="18" s="1"/>
  <c r="AL292" i="18" s="1"/>
  <c r="AU291" i="18" l="1"/>
  <c r="AM292" i="18"/>
  <c r="AO292" i="18"/>
  <c r="AR291" i="18"/>
  <c r="AS291" i="18" s="1"/>
  <c r="AV291" i="18"/>
  <c r="AN292" i="18" l="1"/>
  <c r="AP292" i="18" l="1"/>
  <c r="AQ292" i="18" l="1"/>
  <c r="AL293" i="18" s="1"/>
  <c r="AU292" i="18"/>
  <c r="AR292" i="18"/>
  <c r="AS292" i="18" s="1"/>
  <c r="AV292" i="18"/>
  <c r="AM293" i="18" l="1"/>
  <c r="AO293" i="18"/>
  <c r="AN293" i="18" l="1"/>
  <c r="AP293" i="18" l="1"/>
  <c r="AQ293" i="18" l="1"/>
  <c r="AL294" i="18" s="1"/>
  <c r="AU293" i="18"/>
  <c r="AR293" i="18"/>
  <c r="AS293" i="18" s="1"/>
  <c r="AV293" i="18"/>
  <c r="AO294" i="18" l="1"/>
  <c r="AM294" i="18"/>
  <c r="AN294" i="18" l="1"/>
  <c r="AP294" i="18" l="1"/>
  <c r="AQ294" i="18" l="1"/>
  <c r="AL295" i="18" s="1"/>
  <c r="AU294" i="18"/>
  <c r="AR294" i="18"/>
  <c r="AS294" i="18" s="1"/>
  <c r="AV294" i="18"/>
  <c r="AM295" i="18" l="1"/>
  <c r="AO295" i="18"/>
  <c r="AN295" i="18" l="1"/>
  <c r="AP295" i="18" l="1"/>
  <c r="AQ295" i="18" l="1"/>
  <c r="AL296" i="18" s="1"/>
  <c r="AR295" i="18"/>
  <c r="AS295" i="18" s="1"/>
  <c r="AU295" i="18"/>
  <c r="AV295" i="18"/>
  <c r="AM296" i="18" l="1"/>
  <c r="AO296" i="18"/>
  <c r="AN296" i="18"/>
  <c r="AP296" i="18" s="1"/>
  <c r="AQ296" i="18" s="1"/>
  <c r="AL297" i="18" s="1"/>
  <c r="AO297" i="18" l="1"/>
  <c r="AM297" i="18"/>
  <c r="AN297" i="18" s="1"/>
  <c r="AV296" i="18"/>
  <c r="AU296" i="18"/>
  <c r="AR296" i="18"/>
  <c r="AS296" i="18" s="1"/>
  <c r="AP297" i="18" l="1"/>
  <c r="AQ297" i="18" s="1"/>
  <c r="AL298" i="18" s="1"/>
  <c r="AR297" i="18" l="1"/>
  <c r="AS297" i="18" s="1"/>
  <c r="AO298" i="18"/>
  <c r="AM298" i="18"/>
  <c r="AU297" i="18"/>
  <c r="AV297" i="18"/>
  <c r="AP298" i="18" l="1"/>
  <c r="AQ298" i="18" s="1"/>
  <c r="AL299" i="18" s="1"/>
  <c r="AN298" i="18"/>
  <c r="AU298" i="18" l="1"/>
  <c r="AR298" i="18"/>
  <c r="AS298" i="18" s="1"/>
  <c r="AV298" i="18"/>
  <c r="AM299" i="18"/>
  <c r="AO299" i="18"/>
  <c r="AN299" i="18" l="1"/>
  <c r="AP299" i="18" l="1"/>
  <c r="AQ299" i="18" l="1"/>
  <c r="AL300" i="18" s="1"/>
  <c r="AR299" i="18"/>
  <c r="AS299" i="18" s="1"/>
  <c r="AU299" i="18"/>
  <c r="AV299" i="18"/>
  <c r="AM300" i="18" l="1"/>
  <c r="AO300" i="18"/>
  <c r="AP300" i="18" l="1"/>
  <c r="AQ300" i="18" s="1"/>
  <c r="AL301" i="18" s="1"/>
  <c r="AN300" i="18"/>
  <c r="AR300" i="18" l="1"/>
  <c r="AS300" i="18" s="1"/>
  <c r="AU300" i="18"/>
  <c r="AV300" i="18"/>
  <c r="AO301" i="18"/>
  <c r="AM301" i="18"/>
  <c r="AN301" i="18" l="1"/>
  <c r="AP301" i="18" l="1"/>
  <c r="AQ301" i="18" l="1"/>
  <c r="AL302" i="18" s="1"/>
  <c r="AR301" i="18"/>
  <c r="AS301" i="18" s="1"/>
  <c r="AU301" i="18"/>
  <c r="AV301" i="18"/>
  <c r="AM302" i="18" l="1"/>
  <c r="AN302" i="18" s="1"/>
  <c r="AO302" i="18"/>
  <c r="AP302" i="18" l="1"/>
  <c r="AQ302" i="18" s="1"/>
  <c r="AL303" i="18" s="1"/>
  <c r="AU302" i="18" l="1"/>
  <c r="AO303" i="18"/>
  <c r="AM303" i="18"/>
  <c r="AR302" i="18"/>
  <c r="AS302" i="18" s="1"/>
  <c r="AV302" i="18"/>
  <c r="AP303" i="18" l="1"/>
  <c r="AQ303" i="18" s="1"/>
  <c r="AL304" i="18" s="1"/>
  <c r="AN303" i="18"/>
  <c r="AO304" i="18" l="1"/>
  <c r="AM304" i="18"/>
  <c r="AV303" i="18"/>
  <c r="AR303" i="18"/>
  <c r="AS303" i="18" s="1"/>
  <c r="AU303" i="18"/>
  <c r="AN304" i="18" l="1"/>
  <c r="AP304" i="18"/>
  <c r="AQ304" i="18" s="1"/>
  <c r="AL305" i="18" s="1"/>
  <c r="AU304" i="18" l="1"/>
  <c r="AR304" i="18"/>
  <c r="AS304" i="18" s="1"/>
  <c r="AO305" i="18"/>
  <c r="AM305" i="18"/>
  <c r="AV304" i="18"/>
  <c r="AN305" i="18" l="1"/>
  <c r="AP305" i="18" l="1"/>
  <c r="AQ305" i="18" l="1"/>
  <c r="AL306" i="18" s="1"/>
  <c r="AR305" i="18"/>
  <c r="AS305" i="18" s="1"/>
  <c r="AU305" i="18"/>
  <c r="AV305" i="18"/>
  <c r="AM306" i="18" l="1"/>
  <c r="AP306" i="18" s="1"/>
  <c r="AQ306" i="18" s="1"/>
  <c r="AL307" i="18" s="1"/>
  <c r="AO306" i="18"/>
  <c r="AN306" i="18"/>
  <c r="AO307" i="18" l="1"/>
  <c r="AM307" i="18"/>
  <c r="AV306" i="18"/>
  <c r="AR306" i="18"/>
  <c r="AS306" i="18" s="1"/>
  <c r="AU306" i="18"/>
  <c r="AN307" i="18" l="1"/>
  <c r="AP307" i="18" l="1"/>
  <c r="AQ307" i="18" l="1"/>
  <c r="AL308" i="18" s="1"/>
  <c r="AR307" i="18"/>
  <c r="AS307" i="18" s="1"/>
  <c r="AU307" i="18"/>
  <c r="AV307" i="18"/>
  <c r="AO308" i="18" l="1"/>
  <c r="AM308" i="18"/>
  <c r="AN308" i="18" l="1"/>
  <c r="AP308" i="18" l="1"/>
  <c r="AQ308" i="18" l="1"/>
  <c r="AL309" i="18" s="1"/>
  <c r="AU308" i="18"/>
  <c r="AR308" i="18"/>
  <c r="AS308" i="18" s="1"/>
  <c r="AV308" i="18"/>
  <c r="AO309" i="18" l="1"/>
  <c r="AM309" i="18"/>
  <c r="AN309" i="18" l="1"/>
  <c r="AP309" i="18" l="1"/>
  <c r="AQ309" i="18" l="1"/>
  <c r="AL310" i="18" s="1"/>
  <c r="AR309" i="18"/>
  <c r="AS309" i="18" s="1"/>
  <c r="AU309" i="18"/>
  <c r="AV309" i="18"/>
  <c r="AO310" i="18" l="1"/>
  <c r="AM310" i="18"/>
  <c r="AP310" i="18"/>
  <c r="AQ310" i="18" s="1"/>
  <c r="AL311" i="18" s="1"/>
  <c r="AM311" i="18" l="1"/>
  <c r="AO311" i="18"/>
  <c r="AP311" i="18"/>
  <c r="AN311" i="18"/>
  <c r="AV311" i="18" s="1"/>
  <c r="AQ311" i="18"/>
  <c r="AL312" i="18" s="1"/>
  <c r="AN310" i="18"/>
  <c r="AV310" i="18" s="1"/>
  <c r="AU310" i="18"/>
  <c r="AR310" i="18"/>
  <c r="AS310" i="18" s="1"/>
  <c r="AO312" i="18" l="1"/>
  <c r="AP312" i="18"/>
  <c r="AM312" i="18"/>
  <c r="AQ312" i="18"/>
  <c r="AL313" i="18" s="1"/>
  <c r="AR311" i="18"/>
  <c r="AS311" i="18" s="1"/>
  <c r="AU311" i="18"/>
  <c r="AP313" i="18" l="1"/>
  <c r="AM313" i="18"/>
  <c r="AO313" i="18"/>
  <c r="AN313" i="18"/>
  <c r="AQ313" i="18"/>
  <c r="AL314" i="18" s="1"/>
  <c r="AN312" i="18"/>
  <c r="AV312" i="18" s="1"/>
  <c r="AR312" i="18"/>
  <c r="AS312" i="18" s="1"/>
  <c r="AU312" i="18"/>
  <c r="AV313" i="18" l="1"/>
  <c r="AP314" i="18"/>
  <c r="AO314" i="18"/>
  <c r="AM314" i="18"/>
  <c r="AQ314" i="18"/>
  <c r="AL315" i="18" s="1"/>
  <c r="AU313" i="18"/>
  <c r="AR313" i="18"/>
  <c r="AS313" i="18" s="1"/>
  <c r="AN314" i="18" l="1"/>
  <c r="AV314" i="18" s="1"/>
  <c r="AR314" i="18"/>
  <c r="AS314" i="18" s="1"/>
  <c r="AU314" i="18"/>
  <c r="AO315" i="18"/>
  <c r="AM315" i="18"/>
  <c r="AP315" i="18"/>
  <c r="AN315" i="18"/>
  <c r="AV315" i="18" s="1"/>
  <c r="AQ315" i="18"/>
  <c r="AL316" i="18" s="1"/>
  <c r="AP316" i="18" l="1"/>
  <c r="AM316" i="18"/>
  <c r="AO316" i="18"/>
  <c r="AQ316" i="18"/>
  <c r="AL317" i="18" s="1"/>
  <c r="AU315" i="18"/>
  <c r="AR315" i="18"/>
  <c r="AS315" i="18" s="1"/>
  <c r="AM317" i="18" l="1"/>
  <c r="AP317" i="18"/>
  <c r="AO317" i="18"/>
  <c r="AN317" i="18"/>
  <c r="AV317" i="18" s="1"/>
  <c r="AQ317" i="18"/>
  <c r="AL318" i="18" s="1"/>
  <c r="AN316" i="18"/>
  <c r="AV316" i="18" s="1"/>
  <c r="AU316" i="18"/>
  <c r="AR316" i="18"/>
  <c r="AS316" i="18" s="1"/>
  <c r="AM318" i="18" l="1"/>
  <c r="AO318" i="18"/>
  <c r="AP318" i="18"/>
  <c r="AQ318" i="18"/>
  <c r="AL319" i="18" s="1"/>
  <c r="AR317" i="18"/>
  <c r="AS317" i="18" s="1"/>
  <c r="AU317" i="18"/>
  <c r="AO319" i="18" l="1"/>
  <c r="AM319" i="18"/>
  <c r="AP319" i="18"/>
  <c r="AQ319" i="18"/>
  <c r="AL320" i="18" s="1"/>
  <c r="AN318" i="18"/>
  <c r="AV318" i="18" s="1"/>
  <c r="AU318" i="18"/>
  <c r="AR318" i="18"/>
  <c r="AS318" i="18" s="1"/>
  <c r="AO320" i="18" l="1"/>
  <c r="AM320" i="18"/>
  <c r="AP320" i="18"/>
  <c r="AN320" i="18"/>
  <c r="AV320" i="18" s="1"/>
  <c r="AQ320" i="18"/>
  <c r="AL321" i="18" s="1"/>
  <c r="AN319" i="18"/>
  <c r="AV319" i="18" s="1"/>
  <c r="AU319" i="18"/>
  <c r="AR319" i="18"/>
  <c r="AS319" i="18" s="1"/>
  <c r="AO321" i="18" l="1"/>
  <c r="AP321" i="18"/>
  <c r="AM321" i="18"/>
  <c r="AN321" i="18"/>
  <c r="AQ321" i="18"/>
  <c r="AL322" i="18" s="1"/>
  <c r="AU320" i="18"/>
  <c r="AR320" i="18"/>
  <c r="AS320" i="18" s="1"/>
  <c r="AV321" i="18" l="1"/>
  <c r="AO322" i="18"/>
  <c r="AM322" i="18"/>
  <c r="AP322" i="18"/>
  <c r="AN322" i="18"/>
  <c r="AV322" i="18" s="1"/>
  <c r="AQ322" i="18"/>
  <c r="AL323" i="18" s="1"/>
  <c r="AR321" i="18"/>
  <c r="AS321" i="18" s="1"/>
  <c r="AU321" i="18"/>
  <c r="AM323" i="18" l="1"/>
  <c r="AP323" i="18"/>
  <c r="AQ323" i="18" s="1"/>
  <c r="AL324" i="18" s="1"/>
  <c r="AO323" i="18"/>
  <c r="AR322" i="18"/>
  <c r="AS322" i="18" s="1"/>
  <c r="AU322" i="18"/>
  <c r="AP324" i="18" l="1"/>
  <c r="AO324" i="18"/>
  <c r="AM324" i="18"/>
  <c r="AN324" i="18"/>
  <c r="AQ324" i="18"/>
  <c r="AL325" i="18" s="1"/>
  <c r="AN323" i="18"/>
  <c r="AV323" i="18" s="1"/>
  <c r="AR323" i="18"/>
  <c r="AS323" i="18" s="1"/>
  <c r="AU323" i="18"/>
  <c r="AV324" i="18" l="1"/>
  <c r="AM325" i="18"/>
  <c r="AP325" i="18"/>
  <c r="AO325" i="18"/>
  <c r="AN325" i="18"/>
  <c r="AV325" i="18" s="1"/>
  <c r="AQ325" i="18"/>
  <c r="AL326" i="18" s="1"/>
  <c r="AU324" i="18"/>
  <c r="AR324" i="18"/>
  <c r="AS324" i="18" s="1"/>
  <c r="AP326" i="18" l="1"/>
  <c r="AM326" i="18"/>
  <c r="AO326" i="18"/>
  <c r="AQ326" i="18"/>
  <c r="AL327" i="18" s="1"/>
  <c r="AR325" i="18"/>
  <c r="AS325" i="18" s="1"/>
  <c r="AU325" i="18"/>
  <c r="AO327" i="18" l="1"/>
  <c r="AP327" i="18"/>
  <c r="AM327" i="18"/>
  <c r="AQ327" i="18"/>
  <c r="AL328" i="18" s="1"/>
  <c r="AN326" i="18"/>
  <c r="AV326" i="18" s="1"/>
  <c r="AU326" i="18"/>
  <c r="AR326" i="18"/>
  <c r="AS326" i="18" s="1"/>
  <c r="AM328" i="18" l="1"/>
  <c r="AO328" i="18"/>
  <c r="AP328" i="18"/>
  <c r="AN328" i="18"/>
  <c r="AV328" i="18" s="1"/>
  <c r="AQ328" i="18"/>
  <c r="AL329" i="18" s="1"/>
  <c r="AN327" i="18"/>
  <c r="AV327" i="18" s="1"/>
  <c r="AU327" i="18"/>
  <c r="AR327" i="18"/>
  <c r="AS327" i="18" s="1"/>
  <c r="AQ329" i="18" l="1"/>
  <c r="AL330" i="18" s="1"/>
  <c r="AP329" i="18"/>
  <c r="AN329" i="18"/>
  <c r="AV329" i="18" s="1"/>
  <c r="AO329" i="18"/>
  <c r="AM329" i="18"/>
  <c r="AU329" i="18" s="1"/>
  <c r="AU328" i="18"/>
  <c r="AR328" i="18"/>
  <c r="AR26" i="18" s="1"/>
  <c r="Q9" i="18" s="1"/>
  <c r="AO330" i="18" l="1"/>
  <c r="AM330" i="18"/>
  <c r="AN330" i="18"/>
  <c r="AQ330" i="18"/>
  <c r="AL331" i="18" s="1"/>
  <c r="AP330" i="18"/>
  <c r="AS328" i="18"/>
  <c r="AS26" i="18" s="1"/>
  <c r="Q12" i="18" s="1"/>
  <c r="Q11" i="18" s="1"/>
  <c r="AV330" i="18" l="1"/>
  <c r="AU330" i="18"/>
  <c r="AO331" i="18"/>
  <c r="AP331" i="18"/>
  <c r="AQ331" i="18"/>
  <c r="AL332" i="18" s="1"/>
  <c r="AM331" i="18"/>
  <c r="AU331" i="18" s="1"/>
  <c r="AN331" i="18"/>
  <c r="AV331" i="18" s="1"/>
  <c r="AQ332" i="18" l="1"/>
  <c r="AL333" i="18" s="1"/>
  <c r="AO332" i="18"/>
  <c r="AM332" i="18"/>
  <c r="AN332" i="18"/>
  <c r="AP332" i="18"/>
  <c r="AV332" i="18" l="1"/>
  <c r="AU332" i="18"/>
  <c r="AQ333" i="18"/>
  <c r="AL334" i="18" s="1"/>
  <c r="AO333" i="18"/>
  <c r="AM333" i="18"/>
  <c r="AN333" i="18"/>
  <c r="AP333" i="18"/>
  <c r="AV333" i="18" l="1"/>
  <c r="AU333" i="18"/>
  <c r="AQ334" i="18"/>
  <c r="AL335" i="18" s="1"/>
  <c r="AM334" i="18"/>
  <c r="AP334" i="18"/>
  <c r="AO334" i="18"/>
  <c r="AN334" i="18"/>
  <c r="AV334" i="18" s="1"/>
  <c r="AU334" i="18" l="1"/>
  <c r="AO335" i="18"/>
  <c r="AN335" i="18"/>
  <c r="AQ335" i="18"/>
  <c r="AL336" i="18" s="1"/>
  <c r="AP335" i="18"/>
  <c r="AM335" i="18"/>
  <c r="AU335" i="18" l="1"/>
  <c r="AN336" i="18"/>
  <c r="AP336" i="18"/>
  <c r="AO336" i="18"/>
  <c r="AM336" i="18"/>
  <c r="AU336" i="18" s="1"/>
  <c r="AQ336" i="18"/>
  <c r="AL337" i="18" s="1"/>
  <c r="AV335" i="18"/>
  <c r="AP337" i="18" l="1"/>
  <c r="AO337" i="18"/>
  <c r="AN337" i="18"/>
  <c r="AV337" i="18" s="1"/>
  <c r="AM337" i="18"/>
  <c r="AU337" i="18" s="1"/>
  <c r="AQ337" i="18"/>
  <c r="AL338" i="18" s="1"/>
  <c r="AV336" i="18"/>
  <c r="AP338" i="18" l="1"/>
  <c r="AN338" i="18"/>
  <c r="AV338" i="18" s="1"/>
  <c r="AM338" i="18"/>
  <c r="AU338" i="18" s="1"/>
  <c r="AQ338" i="18"/>
  <c r="AL339" i="18" s="1"/>
  <c r="AO338" i="18"/>
  <c r="AO339" i="18" l="1"/>
  <c r="AM339" i="18"/>
  <c r="AN339" i="18"/>
  <c r="AQ339" i="18"/>
  <c r="AL340" i="18" s="1"/>
  <c r="AP339" i="18"/>
  <c r="AV339" i="18" l="1"/>
  <c r="AP340" i="18"/>
  <c r="AQ340" i="18"/>
  <c r="AL341" i="18" s="1"/>
  <c r="AM340" i="18"/>
  <c r="AU340" i="18" s="1"/>
  <c r="AN340" i="18"/>
  <c r="AV340" i="18" s="1"/>
  <c r="AO340" i="18"/>
  <c r="AU339" i="18"/>
  <c r="AM341" i="18" l="1"/>
  <c r="AP341" i="18"/>
  <c r="AO341" i="18"/>
  <c r="AQ341" i="18"/>
  <c r="AL342" i="18" s="1"/>
  <c r="AN341" i="18"/>
  <c r="AV341" i="18" s="1"/>
  <c r="AN342" i="18" l="1"/>
  <c r="AP342" i="18"/>
  <c r="AQ342" i="18"/>
  <c r="AL343" i="18" s="1"/>
  <c r="AM342" i="18"/>
  <c r="AU342" i="18" s="1"/>
  <c r="AO342" i="18"/>
  <c r="AU341" i="18"/>
  <c r="AV342" i="18" l="1"/>
  <c r="AP343" i="18"/>
  <c r="AO343" i="18"/>
  <c r="AM343" i="18"/>
  <c r="AU343" i="18" s="1"/>
  <c r="AN343" i="18"/>
  <c r="AV343" i="18" s="1"/>
  <c r="AQ343" i="18"/>
  <c r="AL344" i="18" s="1"/>
  <c r="AQ344" i="18" l="1"/>
  <c r="AL345" i="18" s="1"/>
  <c r="AM344" i="18"/>
  <c r="AO344" i="18"/>
  <c r="AN344" i="18"/>
  <c r="AP344" i="18"/>
  <c r="AU344" i="18" l="1"/>
  <c r="AV344" i="18"/>
  <c r="AQ345" i="18"/>
  <c r="AL346" i="18" s="1"/>
  <c r="AP345" i="18"/>
  <c r="AO345" i="18"/>
  <c r="AM345" i="18"/>
  <c r="AU345" i="18" s="1"/>
  <c r="AN345" i="18"/>
  <c r="AV345" i="18" s="1"/>
  <c r="AQ346" i="18" l="1"/>
  <c r="AL347" i="18" s="1"/>
  <c r="AP346" i="18"/>
  <c r="AN346" i="18"/>
  <c r="AV346" i="18" s="1"/>
  <c r="AM346" i="18"/>
  <c r="AU346" i="18" s="1"/>
  <c r="AO346" i="18"/>
  <c r="AO347" i="18" l="1"/>
  <c r="AN347" i="18"/>
  <c r="AM347" i="18"/>
  <c r="AQ347" i="18"/>
  <c r="AL348" i="18" s="1"/>
  <c r="AP347" i="18"/>
  <c r="AU347" i="18" l="1"/>
  <c r="AO348" i="18"/>
  <c r="AQ348" i="18"/>
  <c r="AL349" i="18" s="1"/>
  <c r="AN348" i="18"/>
  <c r="AM348" i="18"/>
  <c r="AP348" i="18"/>
  <c r="AV347" i="18"/>
  <c r="AV348" i="18" l="1"/>
  <c r="AU348" i="18"/>
  <c r="AN349" i="18"/>
  <c r="AO349" i="18"/>
  <c r="AM349" i="18"/>
  <c r="AP349" i="18"/>
  <c r="AQ349" i="18"/>
  <c r="AL350" i="18" s="1"/>
  <c r="AU349" i="18" l="1"/>
  <c r="AM350" i="18"/>
  <c r="AO350" i="18"/>
  <c r="AN350" i="18"/>
  <c r="AQ350" i="18"/>
  <c r="AL351" i="18" s="1"/>
  <c r="AP350" i="18"/>
  <c r="AV349" i="18"/>
  <c r="AV350" i="18" l="1"/>
  <c r="AU350" i="18"/>
  <c r="AN351" i="18"/>
  <c r="AP351" i="18"/>
  <c r="AQ351" i="18"/>
  <c r="AL352" i="18" s="1"/>
  <c r="AO351" i="18"/>
  <c r="AM351" i="18"/>
  <c r="AU351" i="18" s="1"/>
  <c r="AV351" i="18" l="1"/>
  <c r="AM352" i="18"/>
  <c r="AO352" i="18"/>
  <c r="AQ352" i="18"/>
  <c r="AL353" i="18" s="1"/>
  <c r="AN352" i="18"/>
  <c r="AP352" i="18"/>
  <c r="AV352" i="18" l="1"/>
  <c r="AN353" i="18"/>
  <c r="AO353" i="18"/>
  <c r="AQ353" i="18"/>
  <c r="AL354" i="18" s="1"/>
  <c r="AM353" i="18"/>
  <c r="AP353" i="18"/>
  <c r="AU352" i="18"/>
  <c r="AU353" i="18" l="1"/>
  <c r="AO354" i="18"/>
  <c r="AQ354" i="18"/>
  <c r="AL355" i="18" s="1"/>
  <c r="AP354" i="18"/>
  <c r="AM354" i="18"/>
  <c r="AU354" i="18" s="1"/>
  <c r="AN354" i="18"/>
  <c r="AV354" i="18" s="1"/>
  <c r="AV353" i="18"/>
  <c r="AO355" i="18" l="1"/>
  <c r="AN355" i="18"/>
  <c r="AM355" i="18"/>
  <c r="AQ355" i="18"/>
  <c r="AL356" i="18" s="1"/>
  <c r="AP355" i="18"/>
  <c r="AU355" i="18" l="1"/>
  <c r="AV355" i="18"/>
  <c r="AM356" i="18"/>
  <c r="AQ356" i="18"/>
  <c r="AL357" i="18" s="1"/>
  <c r="AO356" i="18"/>
  <c r="AP356" i="18"/>
  <c r="AN356" i="18"/>
  <c r="AV356" i="18" s="1"/>
  <c r="AU356" i="18" l="1"/>
  <c r="AO357" i="18"/>
  <c r="AQ357" i="18"/>
  <c r="AL358" i="18" s="1"/>
  <c r="AP357" i="18"/>
  <c r="AM357" i="18"/>
  <c r="AN357" i="18"/>
  <c r="AV357" i="18" s="1"/>
  <c r="AU357" i="18" l="1"/>
  <c r="AO358" i="18"/>
  <c r="AM358" i="18"/>
  <c r="AN358" i="18"/>
  <c r="AQ358" i="18"/>
  <c r="AL359" i="18" s="1"/>
  <c r="AP358" i="18"/>
  <c r="AU358" i="18" l="1"/>
  <c r="AV358" i="18"/>
  <c r="AM359" i="18"/>
  <c r="AN359" i="18"/>
  <c r="AP359" i="18"/>
  <c r="AQ359" i="18"/>
  <c r="AL360" i="18" s="1"/>
  <c r="AO359" i="18"/>
  <c r="AV359" i="18" l="1"/>
  <c r="AO360" i="18"/>
  <c r="AM360" i="18"/>
  <c r="AP360" i="18"/>
  <c r="AQ360" i="18"/>
  <c r="AL361" i="18" s="1"/>
  <c r="AN360" i="18"/>
  <c r="AV360" i="18" s="1"/>
  <c r="AU359" i="18"/>
  <c r="AU360" i="18" l="1"/>
  <c r="AN361" i="18"/>
  <c r="AM361" i="18"/>
  <c r="AO361" i="18"/>
  <c r="AP361" i="18"/>
  <c r="AQ361" i="18"/>
  <c r="AL362" i="18" s="1"/>
  <c r="AQ362" i="18" l="1"/>
  <c r="AL363" i="18" s="1"/>
  <c r="AN362" i="18"/>
  <c r="AP362" i="18"/>
  <c r="AM362" i="18"/>
  <c r="AU362" i="18" s="1"/>
  <c r="AO362" i="18"/>
  <c r="AU361" i="18"/>
  <c r="AV361" i="18"/>
  <c r="AV362" i="18" l="1"/>
  <c r="AP363" i="18"/>
  <c r="AN363" i="18"/>
  <c r="AV363" i="18" s="1"/>
  <c r="AM363" i="18"/>
  <c r="AU363" i="18" s="1"/>
  <c r="AQ363" i="18"/>
  <c r="AL364" i="18" s="1"/>
  <c r="AO363" i="18"/>
  <c r="AP364" i="18" l="1"/>
  <c r="AM364" i="18"/>
  <c r="AN364" i="18"/>
  <c r="AV364" i="18" s="1"/>
  <c r="AO364" i="18"/>
  <c r="AQ364" i="18"/>
  <c r="AL365" i="18" s="1"/>
  <c r="AU364" i="18" l="1"/>
  <c r="AM365" i="18"/>
  <c r="AQ365" i="18"/>
  <c r="AL366" i="18" s="1"/>
  <c r="AN365" i="18"/>
  <c r="AO365" i="18"/>
  <c r="AP365" i="18"/>
  <c r="AV365" i="18" l="1"/>
  <c r="AN366" i="18"/>
  <c r="AM366" i="18"/>
  <c r="AP366" i="18"/>
  <c r="AO366" i="18"/>
  <c r="AQ366" i="18"/>
  <c r="AL367" i="18" s="1"/>
  <c r="AU365" i="18"/>
  <c r="AN367" i="18" l="1"/>
  <c r="AO367" i="18"/>
  <c r="AP367" i="18"/>
  <c r="AQ367" i="18"/>
  <c r="AL368" i="18" s="1"/>
  <c r="AM367" i="18"/>
  <c r="AU367" i="18" s="1"/>
  <c r="AU366" i="18"/>
  <c r="AV366" i="18"/>
  <c r="AQ368" i="18" l="1"/>
  <c r="AL369" i="18" s="1"/>
  <c r="AO368" i="18"/>
  <c r="AN368" i="18"/>
  <c r="AP368" i="18"/>
  <c r="AM368" i="18"/>
  <c r="AU368" i="18" s="1"/>
  <c r="AV367" i="18"/>
  <c r="AV368" i="18" l="1"/>
  <c r="AQ369" i="18"/>
  <c r="AL370" i="18" s="1"/>
  <c r="AO369" i="18"/>
  <c r="AN369" i="18"/>
  <c r="AM369" i="18"/>
  <c r="AP369" i="18"/>
  <c r="AU369" i="18" l="1"/>
  <c r="AV369" i="18"/>
  <c r="AP370" i="18"/>
  <c r="AM370" i="18"/>
  <c r="AU370" i="18" s="1"/>
  <c r="AN370" i="18"/>
  <c r="AV370" i="18" s="1"/>
  <c r="AQ370" i="18"/>
  <c r="AL371" i="18" s="1"/>
  <c r="AO370" i="18"/>
  <c r="AN371" i="18" l="1"/>
  <c r="AM371" i="18"/>
  <c r="AQ371" i="18"/>
  <c r="AL372" i="18" s="1"/>
  <c r="AO371" i="18"/>
  <c r="AP371" i="18"/>
  <c r="AN372" i="18" l="1"/>
  <c r="AM372" i="18"/>
  <c r="AP372" i="18"/>
  <c r="AQ372" i="18"/>
  <c r="AL373" i="18" s="1"/>
  <c r="AO372" i="18"/>
  <c r="AU371" i="18"/>
  <c r="AV371" i="18"/>
  <c r="AM373" i="18" l="1"/>
  <c r="AQ373" i="18"/>
  <c r="AL374" i="18" s="1"/>
  <c r="AO373" i="18"/>
  <c r="AN373" i="18"/>
  <c r="AP373" i="18"/>
  <c r="AU372" i="18"/>
  <c r="AV372" i="18"/>
  <c r="AV373" i="18" l="1"/>
  <c r="AM374" i="18"/>
  <c r="AQ374" i="18"/>
  <c r="AL375" i="18" s="1"/>
  <c r="AP374" i="18"/>
  <c r="AO374" i="18"/>
  <c r="AN374" i="18"/>
  <c r="AV374" i="18" s="1"/>
  <c r="AU373" i="18"/>
  <c r="AP375" i="18" l="1"/>
  <c r="AM375" i="18"/>
  <c r="AO375" i="18"/>
  <c r="AQ375" i="18"/>
  <c r="AL376" i="18" s="1"/>
  <c r="AN375" i="18"/>
  <c r="AU374" i="18"/>
  <c r="AV375" i="18" l="1"/>
  <c r="AU375" i="18"/>
  <c r="AO376" i="18"/>
  <c r="AQ376" i="18"/>
  <c r="AL377" i="18" s="1"/>
  <c r="AN376" i="18"/>
  <c r="AP376" i="18"/>
  <c r="AM376" i="18"/>
  <c r="AU376" i="18" s="1"/>
  <c r="AV376" i="18" l="1"/>
  <c r="AQ377" i="18"/>
  <c r="AL378" i="18" s="1"/>
  <c r="AP377" i="18"/>
  <c r="AO377" i="18"/>
  <c r="AN377" i="18"/>
  <c r="AV377" i="18" s="1"/>
  <c r="AM377" i="18"/>
  <c r="AU377" i="18" s="1"/>
  <c r="AO378" i="18" l="1"/>
  <c r="AN378" i="18"/>
  <c r="AP378" i="18"/>
  <c r="AQ378" i="18"/>
  <c r="AL379" i="18" s="1"/>
  <c r="AM378" i="18"/>
  <c r="AU378" i="18" s="1"/>
  <c r="AV378" i="18" l="1"/>
  <c r="AO379" i="18"/>
  <c r="AQ379" i="18"/>
  <c r="AL380" i="18" s="1"/>
  <c r="AN379" i="18"/>
  <c r="AP379" i="18"/>
  <c r="AM379" i="18"/>
  <c r="AU379" i="18" s="1"/>
  <c r="AV379" i="18" l="1"/>
  <c r="AO380" i="18"/>
  <c r="AN380" i="18"/>
  <c r="AM380" i="18"/>
  <c r="AQ380" i="18"/>
  <c r="AL381" i="18" s="1"/>
  <c r="AP380" i="18"/>
  <c r="AU380" i="18" l="1"/>
  <c r="AP381" i="18"/>
  <c r="AM381" i="18"/>
  <c r="AU381" i="18" s="1"/>
  <c r="AO381" i="18"/>
  <c r="AQ381" i="18"/>
  <c r="AL382" i="18" s="1"/>
  <c r="AN381" i="18"/>
  <c r="AV381" i="18" s="1"/>
  <c r="AV380" i="18"/>
  <c r="AP382" i="18" l="1"/>
  <c r="AQ382" i="18"/>
  <c r="AL383" i="18" s="1"/>
  <c r="AM382" i="18"/>
  <c r="AU382" i="18" s="1"/>
  <c r="AN382" i="18"/>
  <c r="AV382" i="18" s="1"/>
  <c r="AO382" i="18"/>
  <c r="AO383" i="18" l="1"/>
  <c r="AM383" i="18"/>
  <c r="AP383" i="18"/>
  <c r="AN383" i="18"/>
  <c r="AV383" i="18" s="1"/>
  <c r="AQ383" i="18"/>
  <c r="AL384" i="18" s="1"/>
  <c r="AQ384" i="18" l="1"/>
  <c r="AL385" i="18" s="1"/>
  <c r="AO384" i="18"/>
  <c r="AN384" i="18"/>
  <c r="AP384" i="18"/>
  <c r="AM384" i="18"/>
  <c r="AU384" i="18" s="1"/>
  <c r="AU383" i="18"/>
  <c r="AV384" i="18" l="1"/>
  <c r="AO385" i="18"/>
  <c r="AQ385" i="18"/>
  <c r="AL386" i="18" s="1"/>
  <c r="AM385" i="18"/>
  <c r="AP385" i="18"/>
  <c r="AN385" i="18"/>
  <c r="AV385" i="18" s="1"/>
  <c r="AU385" i="18" l="1"/>
  <c r="AN386" i="18"/>
  <c r="AQ386" i="18"/>
  <c r="AL387" i="18" s="1"/>
  <c r="AP386" i="18"/>
  <c r="AO386" i="18"/>
  <c r="AM386" i="18"/>
  <c r="AU386" i="18" s="1"/>
  <c r="AQ387" i="18" l="1"/>
  <c r="AL388" i="18" s="1"/>
  <c r="AN387" i="18"/>
  <c r="AO387" i="18"/>
  <c r="AP387" i="18"/>
  <c r="AM387" i="18"/>
  <c r="AU387" i="18" s="1"/>
  <c r="AV386" i="18"/>
  <c r="AV387" i="18" l="1"/>
  <c r="AN388" i="18"/>
  <c r="AQ388" i="18"/>
  <c r="AL389" i="18" s="1"/>
  <c r="AO388" i="18"/>
  <c r="AM388" i="18"/>
  <c r="AP388" i="18"/>
  <c r="AU388" i="18" l="1"/>
  <c r="AN389" i="18"/>
  <c r="AP389" i="18"/>
  <c r="AO389" i="18"/>
  <c r="AQ389" i="18"/>
  <c r="AL390" i="18" s="1"/>
  <c r="AM389" i="18"/>
  <c r="AU389" i="18" s="1"/>
  <c r="AV388" i="18"/>
  <c r="AV389" i="18" l="1"/>
  <c r="AQ390" i="18"/>
  <c r="AL391" i="18" s="1"/>
  <c r="AP390" i="18"/>
  <c r="AN390" i="18"/>
  <c r="AV390" i="18" s="1"/>
  <c r="AO390" i="18"/>
  <c r="AM390" i="18"/>
  <c r="AU390" i="18" s="1"/>
  <c r="AQ391" i="18" l="1"/>
  <c r="AL392" i="18" s="1"/>
  <c r="AO391" i="18"/>
  <c r="AN391" i="18"/>
  <c r="AP391" i="18"/>
  <c r="AM391" i="18"/>
  <c r="AU391" i="18" s="1"/>
  <c r="AV391" i="18" l="1"/>
  <c r="AP392" i="18"/>
  <c r="AQ392" i="18"/>
  <c r="AL393" i="18" s="1"/>
  <c r="AM392" i="18"/>
  <c r="AU392" i="18" s="1"/>
  <c r="AO392" i="18"/>
  <c r="AN392" i="18"/>
  <c r="AV392" i="18" s="1"/>
  <c r="AN393" i="18" l="1"/>
  <c r="AQ393" i="18"/>
  <c r="AL394" i="18" s="1"/>
  <c r="AM393" i="18"/>
  <c r="AP393" i="18"/>
  <c r="AO393" i="18"/>
  <c r="AO394" i="18" l="1"/>
  <c r="AM394" i="18"/>
  <c r="AN394" i="18"/>
  <c r="AP394" i="18"/>
  <c r="AQ394" i="18"/>
  <c r="AL395" i="18" s="1"/>
  <c r="AU393" i="18"/>
  <c r="AV393" i="18"/>
  <c r="AO395" i="18" l="1"/>
  <c r="AP395" i="18"/>
  <c r="AQ395" i="18"/>
  <c r="AL396" i="18" s="1"/>
  <c r="AN395" i="18"/>
  <c r="AM395" i="18"/>
  <c r="AV394" i="18"/>
  <c r="AU394" i="18"/>
  <c r="AU395" i="18" l="1"/>
  <c r="AO396" i="18"/>
  <c r="AQ396" i="18"/>
  <c r="AL397" i="18" s="1"/>
  <c r="AN396" i="18"/>
  <c r="AP396" i="18"/>
  <c r="AM396" i="18"/>
  <c r="AV395" i="18"/>
  <c r="AU396" i="18" l="1"/>
  <c r="AV396" i="18"/>
  <c r="AP397" i="18"/>
  <c r="AQ397" i="18"/>
  <c r="AL398" i="18" s="1"/>
  <c r="AO397" i="18"/>
  <c r="AM397" i="18"/>
  <c r="AN397" i="18"/>
  <c r="AV397" i="18" l="1"/>
  <c r="AU397" i="18"/>
  <c r="AO398" i="18"/>
  <c r="AN398" i="18"/>
  <c r="AQ398" i="18"/>
  <c r="AL399" i="18" s="1"/>
  <c r="AP398" i="18"/>
  <c r="AM398" i="18"/>
  <c r="AV398" i="18" l="1"/>
  <c r="AQ399" i="18"/>
  <c r="AN399" i="18"/>
  <c r="AP399" i="18"/>
  <c r="AP26" i="18" s="1"/>
  <c r="Q6" i="18" s="1"/>
  <c r="AM399" i="18"/>
  <c r="AO399" i="18"/>
  <c r="AO26" i="18" s="1"/>
  <c r="Q7" i="18" s="1"/>
  <c r="AL26" i="18"/>
  <c r="Q8" i="18" s="1"/>
  <c r="AN26" i="18"/>
  <c r="Q5" i="18" s="1"/>
  <c r="AU398" i="18"/>
  <c r="AV399" i="18" l="1"/>
  <c r="Q4" i="18"/>
  <c r="Q10" i="18" s="1"/>
  <c r="Q13" i="18" s="1"/>
  <c r="AU399" i="18"/>
  <c r="AM26" i="18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47575689-AD95-4ED7-AB23-C19B2610B958}" keepAlive="1" name="Zapytanie — Table001 (Page 1)" description="Połączenie z zapytaniem „Table001 (Page 1)” w skoroszycie." type="5" refreshedVersion="0" background="1" saveData="1">
    <dbPr connection="Provider=Microsoft.Mashup.OleDb.1;Data Source=$Workbook$;Location=&quot;Table001 (Page 1)&quot;;Extended Properties=&quot;&quot;" command="SELECT * FROM [Table001 (Page 1)]"/>
  </connection>
</connections>
</file>

<file path=xl/sharedStrings.xml><?xml version="1.0" encoding="utf-8"?>
<sst xmlns="http://schemas.openxmlformats.org/spreadsheetml/2006/main" count="97" uniqueCount="72">
  <si>
    <t>Pozostało do spłaty</t>
  </si>
  <si>
    <t>Odsetki</t>
  </si>
  <si>
    <t>Rata</t>
  </si>
  <si>
    <t>Kapitał</t>
  </si>
  <si>
    <t>Wibor</t>
  </si>
  <si>
    <t>Marża</t>
  </si>
  <si>
    <t>Stopa procentowa kredytu</t>
  </si>
  <si>
    <t>raty równe</t>
  </si>
  <si>
    <t>raty malejące</t>
  </si>
  <si>
    <t>Nadpłata</t>
  </si>
  <si>
    <t>Stopa inwestycji</t>
  </si>
  <si>
    <t>NIE</t>
  </si>
  <si>
    <t>TAK</t>
  </si>
  <si>
    <t>Wpisz wysokość oprocentowania stałego, jeśli ma zastosowanie:</t>
  </si>
  <si>
    <t>Wybierz jakie raty płacisz:</t>
  </si>
  <si>
    <t>Wybierz czy kredyt jest oprocentowany stopą stałą:</t>
  </si>
  <si>
    <t>Miesiąc</t>
  </si>
  <si>
    <t>Stopa inwestycji w ujęciu jednego miesiąca</t>
  </si>
  <si>
    <t>SUMA</t>
  </si>
  <si>
    <t>Rata - o ile jest niższa z uwagi na nadpłatę</t>
  </si>
  <si>
    <t>co miesiąc</t>
  </si>
  <si>
    <t>jednorazowo</t>
  </si>
  <si>
    <t>na koniec inwestycji</t>
  </si>
  <si>
    <t>Podatek od zysków kapitałowych</t>
  </si>
  <si>
    <t>Wpisz obecną kwotę kredytu hipotecznego (Twoje obecne zadłużenie wobec banku):</t>
  </si>
  <si>
    <r>
      <t>Wpisz pozostały okres kredytu</t>
    </r>
    <r>
      <rPr>
        <b/>
        <sz val="12"/>
        <color theme="1"/>
        <rFont val="Open Sans"/>
        <family val="2"/>
        <charset val="238"/>
      </rPr>
      <t xml:space="preserve"> w miesiącach</t>
    </r>
    <r>
      <rPr>
        <sz val="12"/>
        <color theme="1"/>
        <rFont val="Open Sans"/>
        <family val="2"/>
        <charset val="238"/>
      </rPr>
      <t>:</t>
    </r>
  </si>
  <si>
    <t>Razem oprocentowanie (nic nie wpisuj, łączne oprocentowane policzy się samo):</t>
  </si>
  <si>
    <t>Jeśli kredyt oprocentowany jest stopą stałą, wpisz ile jeszcze miesięcy obowiązuje Cię stała stopa:</t>
  </si>
  <si>
    <t>BEZ NADPŁAT</t>
  </si>
  <si>
    <t>NADPŁATA OBNIŻAJĄCA RATĘ</t>
  </si>
  <si>
    <t>NADPŁATA SKRACAJĄCA  OKRES</t>
  </si>
  <si>
    <t>UZUPEŁNIJ DANE O INWESTYCJI</t>
  </si>
  <si>
    <r>
      <t xml:space="preserve">Wpisz </t>
    </r>
    <r>
      <rPr>
        <b/>
        <sz val="12"/>
        <color theme="1"/>
        <rFont val="Open Sans"/>
        <family val="2"/>
      </rPr>
      <t>WIBOR</t>
    </r>
    <r>
      <rPr>
        <sz val="12"/>
        <color theme="1"/>
        <rFont val="Open Sans"/>
        <family val="2"/>
        <charset val="238"/>
      </rPr>
      <t xml:space="preserve"> (podaj wysokość WIBOR, nawet jeśli kredyt oprocentowany jest stopą stałą):</t>
    </r>
  </si>
  <si>
    <r>
      <t xml:space="preserve">Wpisz </t>
    </r>
    <r>
      <rPr>
        <b/>
        <sz val="12"/>
        <color theme="1"/>
        <rFont val="Open Sans"/>
        <family val="2"/>
      </rPr>
      <t>marżę</t>
    </r>
    <r>
      <rPr>
        <sz val="12"/>
        <color theme="1"/>
        <rFont val="Open Sans"/>
        <family val="2"/>
        <charset val="238"/>
      </rPr>
      <t xml:space="preserve"> (podaj wysokość marży, nawet jeśli kredyt jest oprocentowany stopą stałą; w takiej sytuacji wpisz marżę, jaka obowiązuje Cię po okresie stałego oprocentowania):</t>
    </r>
  </si>
  <si>
    <t>O ile skraca się okres?</t>
  </si>
  <si>
    <t>Inwestycja środków pochodzących z niższych rat</t>
  </si>
  <si>
    <t>- w tym NADPŁATY</t>
  </si>
  <si>
    <t xml:space="preserve"> - w tym KAPITAŁ</t>
  </si>
  <si>
    <t xml:space="preserve"> - w tym ODSETKI</t>
  </si>
  <si>
    <t>SCENARIUSZE</t>
  </si>
  <si>
    <t xml:space="preserve">INWESTYCJA </t>
  </si>
  <si>
    <t>spłata ODSETEK</t>
  </si>
  <si>
    <t>wydatki na NADPŁATY</t>
  </si>
  <si>
    <t>wartość INWESTYCJI minus wydatki na KREDYT</t>
  </si>
  <si>
    <t>UZUPEŁNIJ DANE O KREDYCIE HIPOTECZNYM - wypełnij wyłącznie pola oznaczone kolorem żółtym</t>
  </si>
  <si>
    <t>UZUPEŁNIJ DANE O NADWYŻKACH FINANSOWYCH (I TYM SAMYM MOŻLIWYCH NADPŁATACH)</t>
  </si>
  <si>
    <t>Wpisz kwotę nadpłaty/nadwyżki finansowej:</t>
  </si>
  <si>
    <t>wpisz np. 1 jeśli masz nadwyżki w budżecie już  od bieżącego miesiąca, lub np. 6, jeśli pojawią się za pół roku</t>
  </si>
  <si>
    <t>Wpisz numer ostatniego miesiąca, w którym dysponujesz nadwyżkami w budżecie:</t>
  </si>
  <si>
    <t>Wpisz stopę zwrotu z inwestycji (roczna stopa zwrotu jaką możesz uzyskać z zainwestowania środków, jeśli nie przeznaczysz ich na nadpłatę):</t>
  </si>
  <si>
    <t>PODSUMOWANIE WYNIKÓW</t>
  </si>
  <si>
    <t>wpisz np. 1000 zł, jeśli dysponujesz w budżecie kwotą 1000 zł i zastanawiasz się czy przekazać ją na nadpłaty, czy też zainwestować.</t>
  </si>
  <si>
    <t>Wpisz od którego miesiąca dysponujesz nadwyżkami w budżecie, które możesz przeznaczyć na nadpłaty kredytu lub zainwestować:</t>
  </si>
  <si>
    <t>wpisz np. 240 jeśli Twój kredyt trwa jeszcze przez 20 lat (20 lat x 12 miesięcy = 240 miesięcy) i szacujesz, że przez ten cały czas, będziesz mieć nadwyżki w budżecie.</t>
  </si>
  <si>
    <r>
      <t xml:space="preserve">
</t>
    </r>
    <r>
      <rPr>
        <b/>
        <sz val="11"/>
        <color rgb="FF024460"/>
        <rFont val="Open Sans"/>
        <family val="2"/>
      </rPr>
      <t>SCENARIUSZ 1</t>
    </r>
    <r>
      <rPr>
        <sz val="11"/>
        <color rgb="FF024460"/>
        <rFont val="Open Sans"/>
        <family val="2"/>
      </rPr>
      <t xml:space="preserve">
w tym scenariuszu zakładamy, że wolne środki przeznaczamy na inwestowanie. Nie nadpłacamy kredytu lecz całość nadwyżek inwestujemy.</t>
    </r>
  </si>
  <si>
    <r>
      <t xml:space="preserve">
</t>
    </r>
    <r>
      <rPr>
        <b/>
        <sz val="11"/>
        <color rgb="FF024460"/>
        <rFont val="Open Sans"/>
        <family val="2"/>
      </rPr>
      <t>SCENARIUSZ 2</t>
    </r>
    <r>
      <rPr>
        <sz val="11"/>
        <color rgb="FF024460"/>
        <rFont val="Open Sans"/>
        <family val="2"/>
      </rPr>
      <t xml:space="preserve">
w tym scenariuszu zakładamy, że wolne środki przeznaczymy na nadpłatę kredytu i wybieramy opcję "obniżenia raty kredytu" przy nadpłacie.</t>
    </r>
  </si>
  <si>
    <r>
      <t xml:space="preserve">
</t>
    </r>
    <r>
      <rPr>
        <b/>
        <sz val="11"/>
        <color rgb="FF024460"/>
        <rFont val="Open Sans"/>
        <family val="2"/>
      </rPr>
      <t>SCENARIUSZ 3</t>
    </r>
    <r>
      <rPr>
        <sz val="11"/>
        <color rgb="FF024460"/>
        <rFont val="Open Sans"/>
        <family val="2"/>
      </rPr>
      <t xml:space="preserve">
w tym scenariuszu zakładamy, że wolne środki przeznaczymy na nadpłatę kredytu i wybieramy opcję "skrócenia okresu kredytu" przy nadpłacie.</t>
    </r>
  </si>
  <si>
    <t>Inwestycja środków, które nie zostały przeznaczone na NADPŁATĘ</t>
  </si>
  <si>
    <t>WPŁATY NA INWESTYCJE NARASTAJĄCO</t>
  </si>
  <si>
    <t>W ile miesięcy spłacasz kredyt?</t>
  </si>
  <si>
    <t>INWESTYCJA  na koniec okresu</t>
  </si>
  <si>
    <t>Zysk z inwestycji</t>
  </si>
  <si>
    <t>Suma WYDATKÓW NA KREDYT</t>
  </si>
  <si>
    <t>Ile w sumie wydajesz? (wydatki na KREDYT i INWESTYCJE)</t>
  </si>
  <si>
    <t>Suma WYDATKÓW NA INWESTYCJE</t>
  </si>
  <si>
    <t>PER SALDO 
 INWESTYCJA MINUS WYDATKI</t>
  </si>
  <si>
    <t xml:space="preserve">Wpłaty na inwestycje </t>
  </si>
  <si>
    <t>STRATEGIA STAŁEJ RATY</t>
  </si>
  <si>
    <r>
      <t xml:space="preserve">
</t>
    </r>
    <r>
      <rPr>
        <b/>
        <sz val="11"/>
        <color rgb="FF024460"/>
        <rFont val="Open Sans"/>
        <family val="2"/>
      </rPr>
      <t>SCENARIUSZ 4</t>
    </r>
    <r>
      <rPr>
        <sz val="11"/>
        <color rgb="FF024460"/>
        <rFont val="Open Sans"/>
        <family val="2"/>
      </rPr>
      <t xml:space="preserve">
w tym scenariuszu zakładamy, że wolne środki przeznaczymy na nadpłatę kredytu i wybieramy opcję "skrócenia okresu kredytu" przy nadpłacie.</t>
    </r>
  </si>
  <si>
    <t>Kalkulator zakłada, że podatek od zysków kapitałowych pobierany jest co miesiąc. Dla uproszczenia zakładam geometryczną stopę (czyli np. Jeśli stopa jest 7% to zakładam zyski w wysokości 1/12 co miesiąc)</t>
  </si>
  <si>
    <t>SCENARIUSZ "STAŁEJ RATY"</t>
  </si>
  <si>
    <t>Jeśli Twoja inwestycja opakowana jest w antypodatkowy pokrowiec wpisz 0% zamiast 19%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</si>
</sst>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6" formatCode="#,##0\ &quot;zł&quot;;[Red]\-#,##0\ &quot;zł&quot;"/>
    <numFmt numFmtId="8" formatCode="#,##0.00\ &quot;zł&quot;;[Red]\-#,##0.00\ &quot;zł&quot;"/>
    <numFmt numFmtId="44" formatCode="_-* #,##0.00\ &quot;zł&quot;_-;\-* #,##0.00\ &quot;zł&quot;_-;_-* &quot;-&quot;??\ &quot;zł&quot;_-;_-@_-"/>
    <numFmt numFmtId="43" formatCode="_-* #,##0.00_-;\-* #,##0.00_-;_-* &quot;-&quot;??_-;_-@_-"/>
    <numFmt numFmtId="164" formatCode="_-* #,##0\ &quot;zł&quot;_-;\-* #,##0\ &quot;zł&quot;_-;_-* &quot;-&quot;??\ &quot;zł&quot;_-;_-@_-"/>
    <numFmt numFmtId="165" formatCode="0.0%"/>
    <numFmt numFmtId="166" formatCode="0&quot; miesięcy&quot;"/>
    <numFmt numFmtId="167" formatCode="#,##0\ &quot;zł&quot;"/>
    <numFmt numFmtId="168" formatCode="_-* #,##0\ [$zł-415]_-;\-* #,##0\ [$zł-415]_-;_-* &quot;-&quot;??\ [$zł-415]_-;_-@_-"/>
    <numFmt numFmtId="169" formatCode="_-* #,##0.000\ &quot;zł&quot;_-;\-* #,##0.000\ &quot;zł&quot;_-;_-* &quot;-&quot;??\ &quot;zł&quot;_-;_-@_-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Open Sans"/>
      <family val="2"/>
      <charset val="238"/>
    </font>
    <font>
      <b/>
      <sz val="11"/>
      <color theme="1"/>
      <name val="Open Sans"/>
      <family val="2"/>
      <charset val="238"/>
    </font>
    <font>
      <i/>
      <sz val="11"/>
      <color theme="1"/>
      <name val="Open Sans"/>
      <family val="2"/>
      <charset val="238"/>
    </font>
    <font>
      <b/>
      <i/>
      <sz val="11"/>
      <color theme="1"/>
      <name val="Open Sans"/>
      <family val="2"/>
      <charset val="238"/>
    </font>
    <font>
      <b/>
      <sz val="11"/>
      <name val="Open Sans"/>
      <family val="2"/>
      <charset val="238"/>
    </font>
    <font>
      <b/>
      <sz val="11"/>
      <color theme="0"/>
      <name val="Open Sans"/>
      <family val="2"/>
      <charset val="238"/>
    </font>
    <font>
      <b/>
      <sz val="14"/>
      <color theme="1"/>
      <name val="Open Sans"/>
      <family val="2"/>
      <charset val="238"/>
    </font>
    <font>
      <b/>
      <sz val="14"/>
      <color rgb="FF025560"/>
      <name val="Open Sans"/>
      <family val="2"/>
      <charset val="238"/>
    </font>
    <font>
      <b/>
      <sz val="12"/>
      <color theme="1"/>
      <name val="Open Sans"/>
      <family val="2"/>
      <charset val="238"/>
    </font>
    <font>
      <sz val="12"/>
      <color theme="1"/>
      <name val="Open Sans"/>
      <family val="2"/>
      <charset val="238"/>
    </font>
    <font>
      <b/>
      <sz val="12"/>
      <color theme="1"/>
      <name val="Open Sans"/>
      <family val="2"/>
    </font>
    <font>
      <b/>
      <sz val="14"/>
      <color theme="1"/>
      <name val="Open Sans"/>
      <family val="2"/>
    </font>
    <font>
      <b/>
      <sz val="14"/>
      <color theme="0"/>
      <name val="Open Sans"/>
      <family val="2"/>
    </font>
    <font>
      <b/>
      <sz val="18"/>
      <color theme="1"/>
      <name val="Open Sans"/>
      <family val="2"/>
    </font>
    <font>
      <b/>
      <sz val="18"/>
      <color rgb="FF024460"/>
      <name val="Open Sans"/>
      <family val="2"/>
      <charset val="238"/>
    </font>
    <font>
      <b/>
      <sz val="14"/>
      <color rgb="FF024460"/>
      <name val="Open Sans"/>
      <family val="2"/>
      <charset val="238"/>
    </font>
    <font>
      <i/>
      <sz val="11"/>
      <color theme="1"/>
      <name val="Open Sans"/>
      <family val="2"/>
    </font>
    <font>
      <b/>
      <sz val="14"/>
      <color theme="1" tint="4.9989318521683403E-2"/>
      <name val="Open Sans"/>
      <family val="2"/>
    </font>
    <font>
      <sz val="11"/>
      <color rgb="FF024460"/>
      <name val="Open Sans"/>
      <family val="2"/>
    </font>
    <font>
      <b/>
      <sz val="11"/>
      <color rgb="FF024460"/>
      <name val="Open Sans"/>
      <family val="2"/>
    </font>
    <font>
      <sz val="48"/>
      <color theme="1"/>
      <name val="Open Sans"/>
      <family val="2"/>
      <charset val="238"/>
    </font>
    <font>
      <b/>
      <sz val="18"/>
      <color theme="1" tint="4.9989318521683403E-2"/>
      <name val="Open Sans"/>
      <family val="2"/>
    </font>
    <font>
      <b/>
      <sz val="18"/>
      <color theme="0"/>
      <name val="Open Sans"/>
      <family val="2"/>
    </font>
    <font>
      <b/>
      <i/>
      <sz val="12"/>
      <color theme="1" tint="4.9989318521683403E-2"/>
      <name val="Open Sans"/>
      <family val="2"/>
    </font>
    <font>
      <b/>
      <i/>
      <sz val="12"/>
      <color theme="0"/>
      <name val="Open Sans"/>
      <family val="2"/>
    </font>
    <font>
      <i/>
      <sz val="12"/>
      <color theme="1"/>
      <name val="Open Sans"/>
      <family val="2"/>
    </font>
    <font>
      <b/>
      <sz val="18"/>
      <color rgb="FFED6862"/>
      <name val="Open Sans"/>
      <family val="2"/>
    </font>
    <font>
      <b/>
      <sz val="18"/>
      <color rgb="FF00A5BB"/>
      <name val="Open Sans"/>
      <family val="2"/>
    </font>
    <font>
      <b/>
      <sz val="14"/>
      <color rgb="FFED6862"/>
      <name val="Open Sans"/>
      <family val="2"/>
    </font>
    <font>
      <sz val="18"/>
      <color theme="1"/>
      <name val="Open Sans"/>
      <family val="2"/>
      <charset val="238"/>
    </font>
    <font>
      <b/>
      <sz val="20"/>
      <color theme="1"/>
      <name val="Open Sans"/>
      <family val="2"/>
    </font>
  </fonts>
  <fills count="17">
    <fill>
      <patternFill patternType="none"/>
    </fill>
    <fill>
      <patternFill patternType="gray125"/>
    </fill>
    <fill>
      <patternFill patternType="solid">
        <fgColor rgb="FFF6F6F6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00A5BB"/>
        <bgColor indexed="64"/>
      </patternFill>
    </fill>
    <fill>
      <patternFill patternType="solid">
        <fgColor rgb="FF025560"/>
        <bgColor indexed="64"/>
      </patternFill>
    </fill>
    <fill>
      <patternFill patternType="solid">
        <fgColor rgb="FFED686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02446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99B4BF"/>
        <bgColor indexed="64"/>
      </patternFill>
    </fill>
    <fill>
      <patternFill patternType="solid">
        <fgColor rgb="FFF7C2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BD5D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38">
    <xf numFmtId="0" fontId="0" fillId="0" borderId="0" xfId="0"/>
    <xf numFmtId="0" fontId="2" fillId="2" borderId="0" xfId="0" applyFont="1" applyFill="1"/>
    <xf numFmtId="9" fontId="2" fillId="2" borderId="0" xfId="0" applyNumberFormat="1" applyFont="1" applyFill="1"/>
    <xf numFmtId="0" fontId="4" fillId="2" borderId="0" xfId="0" applyFont="1" applyFill="1"/>
    <xf numFmtId="10" fontId="2" fillId="2" borderId="0" xfId="2" applyNumberFormat="1" applyFont="1" applyFill="1"/>
    <xf numFmtId="165" fontId="2" fillId="2" borderId="0" xfId="0" applyNumberFormat="1" applyFont="1" applyFill="1"/>
    <xf numFmtId="6" fontId="2" fillId="2" borderId="0" xfId="0" applyNumberFormat="1" applyFont="1" applyFill="1"/>
    <xf numFmtId="8" fontId="2" fillId="2" borderId="0" xfId="0" applyNumberFormat="1" applyFont="1" applyFill="1"/>
    <xf numFmtId="0" fontId="3" fillId="2" borderId="0" xfId="0" applyFont="1" applyFill="1"/>
    <xf numFmtId="0" fontId="2" fillId="2" borderId="1" xfId="0" applyFont="1" applyFill="1" applyBorder="1"/>
    <xf numFmtId="164" fontId="2" fillId="2" borderId="1" xfId="0" applyNumberFormat="1" applyFont="1" applyFill="1" applyBorder="1"/>
    <xf numFmtId="165" fontId="4" fillId="2" borderId="1" xfId="2" applyNumberFormat="1" applyFont="1" applyFill="1" applyBorder="1"/>
    <xf numFmtId="6" fontId="2" fillId="2" borderId="1" xfId="0" applyNumberFormat="1" applyFont="1" applyFill="1" applyBorder="1"/>
    <xf numFmtId="0" fontId="6" fillId="13" borderId="1" xfId="0" applyFont="1" applyFill="1" applyBorder="1" applyAlignment="1">
      <alignment horizontal="center" vertical="center" textRotation="90" wrapText="1"/>
    </xf>
    <xf numFmtId="164" fontId="6" fillId="8" borderId="1" xfId="0" applyNumberFormat="1" applyFont="1" applyFill="1" applyBorder="1" applyAlignment="1">
      <alignment horizontal="center" vertical="center" wrapText="1"/>
    </xf>
    <xf numFmtId="0" fontId="7" fillId="9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6" fillId="10" borderId="1" xfId="0" applyFont="1" applyFill="1" applyBorder="1" applyAlignment="1">
      <alignment horizontal="center" vertical="center" wrapText="1"/>
    </xf>
    <xf numFmtId="0" fontId="6" fillId="11" borderId="1" xfId="0" applyFont="1" applyFill="1" applyBorder="1" applyAlignment="1">
      <alignment horizontal="center" vertical="center" wrapText="1"/>
    </xf>
    <xf numFmtId="0" fontId="5" fillId="12" borderId="1" xfId="0" applyFont="1" applyFill="1" applyBorder="1" applyAlignment="1">
      <alignment horizontal="center" vertical="center" wrapText="1"/>
    </xf>
    <xf numFmtId="165" fontId="2" fillId="2" borderId="1" xfId="2" applyNumberFormat="1" applyFont="1" applyFill="1" applyBorder="1"/>
    <xf numFmtId="10" fontId="2" fillId="2" borderId="1" xfId="2" applyNumberFormat="1" applyFont="1" applyFill="1" applyBorder="1"/>
    <xf numFmtId="164" fontId="2" fillId="2" borderId="0" xfId="0" applyNumberFormat="1" applyFont="1" applyFill="1"/>
    <xf numFmtId="164" fontId="4" fillId="2" borderId="0" xfId="0" applyNumberFormat="1" applyFont="1" applyFill="1"/>
    <xf numFmtId="164" fontId="3" fillId="2" borderId="1" xfId="1" applyNumberFormat="1" applyFont="1" applyFill="1" applyBorder="1" applyAlignment="1">
      <alignment horizontal="left" vertical="center"/>
    </xf>
    <xf numFmtId="0" fontId="6" fillId="13" borderId="4" xfId="0" applyFont="1" applyFill="1" applyBorder="1" applyAlignment="1">
      <alignment horizontal="center" vertical="center" textRotation="90" wrapText="1"/>
    </xf>
    <xf numFmtId="0" fontId="7" fillId="9" borderId="4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14" borderId="4" xfId="0" applyFont="1" applyFill="1" applyBorder="1" applyAlignment="1">
      <alignment horizontal="center" vertical="center" wrapText="1"/>
    </xf>
    <xf numFmtId="8" fontId="4" fillId="2" borderId="0" xfId="0" applyNumberFormat="1" applyFont="1" applyFill="1"/>
    <xf numFmtId="8" fontId="6" fillId="8" borderId="1" xfId="0" applyNumberFormat="1" applyFont="1" applyFill="1" applyBorder="1" applyAlignment="1">
      <alignment horizontal="center" vertical="center" wrapText="1"/>
    </xf>
    <xf numFmtId="8" fontId="2" fillId="2" borderId="1" xfId="0" applyNumberFormat="1" applyFont="1" applyFill="1" applyBorder="1"/>
    <xf numFmtId="0" fontId="3" fillId="2" borderId="0" xfId="0" applyFont="1" applyFill="1" applyAlignment="1">
      <alignment vertical="center"/>
    </xf>
    <xf numFmtId="0" fontId="2" fillId="2" borderId="8" xfId="0" applyFont="1" applyFill="1" applyBorder="1"/>
    <xf numFmtId="0" fontId="2" fillId="2" borderId="9" xfId="0" applyFont="1" applyFill="1" applyBorder="1"/>
    <xf numFmtId="0" fontId="2" fillId="2" borderId="10" xfId="0" applyFont="1" applyFill="1" applyBorder="1"/>
    <xf numFmtId="10" fontId="6" fillId="14" borderId="1" xfId="0" applyNumberFormat="1" applyFont="1" applyFill="1" applyBorder="1" applyAlignment="1">
      <alignment horizontal="center" vertical="center" wrapText="1"/>
    </xf>
    <xf numFmtId="0" fontId="6" fillId="14" borderId="1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vertical="center"/>
    </xf>
    <xf numFmtId="164" fontId="3" fillId="2" borderId="12" xfId="1" applyNumberFormat="1" applyFont="1" applyFill="1" applyBorder="1" applyAlignment="1">
      <alignment horizontal="left" vertical="center"/>
    </xf>
    <xf numFmtId="164" fontId="3" fillId="2" borderId="5" xfId="1" applyNumberFormat="1" applyFont="1" applyFill="1" applyBorder="1" applyAlignment="1">
      <alignment horizontal="left" vertical="center"/>
    </xf>
    <xf numFmtId="0" fontId="10" fillId="2" borderId="1" xfId="0" applyFont="1" applyFill="1" applyBorder="1" applyAlignment="1">
      <alignment horizontal="right" vertical="center"/>
    </xf>
    <xf numFmtId="167" fontId="10" fillId="7" borderId="1" xfId="0" applyNumberFormat="1" applyFont="1" applyFill="1" applyBorder="1" applyAlignment="1">
      <alignment horizontal="right" vertical="center"/>
    </xf>
    <xf numFmtId="10" fontId="10" fillId="7" borderId="1" xfId="0" applyNumberFormat="1" applyFont="1" applyFill="1" applyBorder="1" applyAlignment="1">
      <alignment horizontal="right" vertical="center"/>
    </xf>
    <xf numFmtId="164" fontId="10" fillId="7" borderId="1" xfId="1" applyNumberFormat="1" applyFont="1" applyFill="1" applyBorder="1" applyAlignment="1">
      <alignment horizontal="right" vertical="center"/>
    </xf>
    <xf numFmtId="0" fontId="10" fillId="7" borderId="1" xfId="0" applyFont="1" applyFill="1" applyBorder="1" applyAlignment="1">
      <alignment horizontal="right" vertical="center"/>
    </xf>
    <xf numFmtId="166" fontId="10" fillId="7" borderId="1" xfId="0" applyNumberFormat="1" applyFont="1" applyFill="1" applyBorder="1" applyAlignment="1">
      <alignment horizontal="right" vertical="center"/>
    </xf>
    <xf numFmtId="10" fontId="10" fillId="7" borderId="1" xfId="2" applyNumberFormat="1" applyFont="1" applyFill="1" applyBorder="1" applyAlignment="1">
      <alignment horizontal="right" vertical="center"/>
    </xf>
    <xf numFmtId="9" fontId="10" fillId="7" borderId="1" xfId="0" applyNumberFormat="1" applyFont="1" applyFill="1" applyBorder="1" applyAlignment="1">
      <alignment horizontal="right" vertical="center"/>
    </xf>
    <xf numFmtId="0" fontId="8" fillId="2" borderId="0" xfId="0" applyFont="1" applyFill="1"/>
    <xf numFmtId="165" fontId="4" fillId="7" borderId="1" xfId="2" applyNumberFormat="1" applyFont="1" applyFill="1" applyBorder="1"/>
    <xf numFmtId="0" fontId="2" fillId="2" borderId="0" xfId="0" applyFont="1" applyFill="1" applyAlignment="1">
      <alignment horizontal="left" vertical="top" wrapText="1"/>
    </xf>
    <xf numFmtId="10" fontId="10" fillId="3" borderId="1" xfId="2" applyNumberFormat="1" applyFont="1" applyFill="1" applyBorder="1" applyAlignment="1">
      <alignment horizontal="right" vertical="center"/>
    </xf>
    <xf numFmtId="6" fontId="2" fillId="2" borderId="1" xfId="0" quotePrefix="1" applyNumberFormat="1" applyFont="1" applyFill="1" applyBorder="1"/>
    <xf numFmtId="43" fontId="2" fillId="2" borderId="1" xfId="3" quotePrefix="1" applyFont="1" applyFill="1" applyBorder="1"/>
    <xf numFmtId="0" fontId="3" fillId="2" borderId="0" xfId="0" applyFont="1" applyFill="1" applyAlignment="1">
      <alignment horizontal="center" vertical="center"/>
    </xf>
    <xf numFmtId="168" fontId="0" fillId="0" borderId="0" xfId="0" applyNumberFormat="1"/>
    <xf numFmtId="8" fontId="3" fillId="2" borderId="4" xfId="1" applyNumberFormat="1" applyFont="1" applyFill="1" applyBorder="1" applyAlignment="1">
      <alignment horizontal="left" vertical="center"/>
    </xf>
    <xf numFmtId="164" fontId="3" fillId="2" borderId="4" xfId="1" applyNumberFormat="1" applyFont="1" applyFill="1" applyBorder="1" applyAlignment="1">
      <alignment horizontal="left" vertical="center"/>
    </xf>
    <xf numFmtId="0" fontId="8" fillId="2" borderId="0" xfId="0" applyFont="1" applyFill="1" applyAlignment="1">
      <alignment vertical="center"/>
    </xf>
    <xf numFmtId="0" fontId="14" fillId="5" borderId="1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wrapText="1"/>
    </xf>
    <xf numFmtId="167" fontId="2" fillId="2" borderId="0" xfId="0" applyNumberFormat="1" applyFont="1" applyFill="1"/>
    <xf numFmtId="44" fontId="22" fillId="2" borderId="0" xfId="1" applyFont="1" applyFill="1"/>
    <xf numFmtId="44" fontId="4" fillId="2" borderId="0" xfId="0" applyNumberFormat="1" applyFont="1" applyFill="1"/>
    <xf numFmtId="10" fontId="2" fillId="2" borderId="0" xfId="0" applyNumberFormat="1" applyFont="1" applyFill="1"/>
    <xf numFmtId="169" fontId="2" fillId="2" borderId="0" xfId="0" applyNumberFormat="1" applyFont="1" applyFill="1"/>
    <xf numFmtId="0" fontId="11" fillId="2" borderId="0" xfId="0" applyFont="1" applyFill="1" applyAlignment="1">
      <alignment horizontal="left" vertical="center" wrapText="1"/>
    </xf>
    <xf numFmtId="0" fontId="28" fillId="3" borderId="1" xfId="0" quotePrefix="1" applyFont="1" applyFill="1" applyBorder="1" applyAlignment="1">
      <alignment horizontal="center" vertical="center" wrapText="1"/>
    </xf>
    <xf numFmtId="0" fontId="25" fillId="3" borderId="1" xfId="0" quotePrefix="1" applyFont="1" applyFill="1" applyBorder="1" applyAlignment="1">
      <alignment horizontal="center" vertical="center" wrapText="1"/>
    </xf>
    <xf numFmtId="0" fontId="26" fillId="3" borderId="1" xfId="0" quotePrefix="1" applyFont="1" applyFill="1" applyBorder="1" applyAlignment="1">
      <alignment horizontal="center" vertical="center" wrapText="1"/>
    </xf>
    <xf numFmtId="0" fontId="24" fillId="3" borderId="1" xfId="0" quotePrefix="1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0" fontId="29" fillId="3" borderId="1" xfId="0" quotePrefix="1" applyFont="1" applyFill="1" applyBorder="1" applyAlignment="1">
      <alignment horizontal="center" vertical="center" wrapText="1"/>
    </xf>
    <xf numFmtId="0" fontId="2" fillId="3" borderId="1" xfId="0" applyFont="1" applyFill="1" applyBorder="1"/>
    <xf numFmtId="164" fontId="2" fillId="3" borderId="1" xfId="0" applyNumberFormat="1" applyFont="1" applyFill="1" applyBorder="1"/>
    <xf numFmtId="6" fontId="2" fillId="3" borderId="1" xfId="0" applyNumberFormat="1" applyFont="1" applyFill="1" applyBorder="1"/>
    <xf numFmtId="165" fontId="4" fillId="3" borderId="1" xfId="2" applyNumberFormat="1" applyFont="1" applyFill="1" applyBorder="1"/>
    <xf numFmtId="44" fontId="4" fillId="3" borderId="0" xfId="0" applyNumberFormat="1" applyFont="1" applyFill="1"/>
    <xf numFmtId="10" fontId="2" fillId="3" borderId="1" xfId="2" applyNumberFormat="1" applyFont="1" applyFill="1" applyBorder="1"/>
    <xf numFmtId="0" fontId="2" fillId="3" borderId="0" xfId="0" applyFont="1" applyFill="1"/>
    <xf numFmtId="6" fontId="2" fillId="3" borderId="1" xfId="0" quotePrefix="1" applyNumberFormat="1" applyFont="1" applyFill="1" applyBorder="1"/>
    <xf numFmtId="43" fontId="2" fillId="3" borderId="1" xfId="3" quotePrefix="1" applyFont="1" applyFill="1" applyBorder="1"/>
    <xf numFmtId="0" fontId="2" fillId="2" borderId="14" xfId="0" applyFont="1" applyFill="1" applyBorder="1"/>
    <xf numFmtId="0" fontId="14" fillId="5" borderId="1" xfId="0" applyFont="1" applyFill="1" applyBorder="1" applyAlignment="1">
      <alignment horizontal="center" vertical="center"/>
    </xf>
    <xf numFmtId="164" fontId="28" fillId="3" borderId="1" xfId="0" applyNumberFormat="1" applyFont="1" applyFill="1" applyBorder="1" applyAlignment="1">
      <alignment horizontal="center" vertical="center"/>
    </xf>
    <xf numFmtId="0" fontId="16" fillId="2" borderId="15" xfId="0" applyFont="1" applyFill="1" applyBorder="1" applyAlignment="1">
      <alignment vertical="center"/>
    </xf>
    <xf numFmtId="0" fontId="16" fillId="2" borderId="16" xfId="0" applyFont="1" applyFill="1" applyBorder="1" applyAlignment="1">
      <alignment vertical="center"/>
    </xf>
    <xf numFmtId="0" fontId="16" fillId="2" borderId="17" xfId="0" applyFont="1" applyFill="1" applyBorder="1" applyAlignment="1">
      <alignment vertical="center"/>
    </xf>
    <xf numFmtId="0" fontId="16" fillId="2" borderId="0" xfId="0" applyFont="1" applyFill="1" applyAlignment="1">
      <alignment vertical="center"/>
    </xf>
    <xf numFmtId="6" fontId="4" fillId="2" borderId="0" xfId="0" applyNumberFormat="1" applyFont="1" applyFill="1"/>
    <xf numFmtId="8" fontId="31" fillId="2" borderId="0" xfId="0" applyNumberFormat="1" applyFont="1" applyFill="1"/>
    <xf numFmtId="44" fontId="2" fillId="2" borderId="1" xfId="0" applyNumberFormat="1" applyFont="1" applyFill="1" applyBorder="1"/>
    <xf numFmtId="0" fontId="25" fillId="3" borderId="1" xfId="0" quotePrefix="1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28" fillId="3" borderId="1" xfId="0" quotePrefix="1" applyFont="1" applyFill="1" applyBorder="1" applyAlignment="1">
      <alignment horizontal="left" vertical="center" wrapText="1"/>
    </xf>
    <xf numFmtId="0" fontId="23" fillId="3" borderId="1" xfId="0" quotePrefix="1" applyFont="1" applyFill="1" applyBorder="1" applyAlignment="1">
      <alignment horizontal="left" vertical="center" wrapText="1"/>
    </xf>
    <xf numFmtId="0" fontId="19" fillId="3" borderId="1" xfId="0" applyFont="1" applyFill="1" applyBorder="1" applyAlignment="1">
      <alignment horizontal="left" vertical="center" wrapText="1"/>
    </xf>
    <xf numFmtId="0" fontId="29" fillId="3" borderId="1" xfId="0" quotePrefix="1" applyFont="1" applyFill="1" applyBorder="1" applyAlignment="1">
      <alignment horizontal="left" vertical="center" wrapText="1"/>
    </xf>
    <xf numFmtId="164" fontId="30" fillId="3" borderId="1" xfId="0" applyNumberFormat="1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left"/>
    </xf>
    <xf numFmtId="167" fontId="28" fillId="0" borderId="1" xfId="0" applyNumberFormat="1" applyFont="1" applyBorder="1" applyAlignment="1">
      <alignment horizontal="right" vertical="center" wrapText="1"/>
    </xf>
    <xf numFmtId="167" fontId="28" fillId="0" borderId="1" xfId="0" applyNumberFormat="1" applyFont="1" applyBorder="1" applyAlignment="1">
      <alignment horizontal="right" vertical="center"/>
    </xf>
    <xf numFmtId="167" fontId="27" fillId="0" borderId="1" xfId="0" applyNumberFormat="1" applyFont="1" applyBorder="1" applyAlignment="1">
      <alignment horizontal="right" vertical="center" wrapText="1"/>
    </xf>
    <xf numFmtId="167" fontId="27" fillId="0" borderId="1" xfId="0" applyNumberFormat="1" applyFont="1" applyBorder="1" applyAlignment="1">
      <alignment horizontal="right" vertical="center"/>
    </xf>
    <xf numFmtId="166" fontId="13" fillId="2" borderId="1" xfId="0" applyNumberFormat="1" applyFont="1" applyFill="1" applyBorder="1" applyAlignment="1">
      <alignment horizontal="right" vertical="center"/>
    </xf>
    <xf numFmtId="167" fontId="15" fillId="0" borderId="1" xfId="0" applyNumberFormat="1" applyFont="1" applyBorder="1" applyAlignment="1">
      <alignment horizontal="right" vertical="center" wrapText="1"/>
    </xf>
    <xf numFmtId="167" fontId="15" fillId="0" borderId="1" xfId="0" applyNumberFormat="1" applyFont="1" applyBorder="1" applyAlignment="1">
      <alignment horizontal="right" vertical="center"/>
    </xf>
    <xf numFmtId="6" fontId="13" fillId="0" borderId="1" xfId="0" applyNumberFormat="1" applyFont="1" applyBorder="1" applyAlignment="1">
      <alignment horizontal="right" vertical="center"/>
    </xf>
    <xf numFmtId="167" fontId="29" fillId="0" borderId="1" xfId="0" applyNumberFormat="1" applyFont="1" applyBorder="1" applyAlignment="1">
      <alignment horizontal="right" vertical="center" wrapText="1"/>
    </xf>
    <xf numFmtId="167" fontId="29" fillId="0" borderId="1" xfId="0" applyNumberFormat="1" applyFont="1" applyBorder="1" applyAlignment="1">
      <alignment horizontal="right" vertical="center"/>
    </xf>
    <xf numFmtId="6" fontId="28" fillId="15" borderId="1" xfId="0" applyNumberFormat="1" applyFont="1" applyFill="1" applyBorder="1" applyAlignment="1">
      <alignment horizontal="right" vertical="center"/>
    </xf>
    <xf numFmtId="0" fontId="9" fillId="2" borderId="3" xfId="0" applyFont="1" applyFill="1" applyBorder="1" applyAlignment="1">
      <alignment horizontal="left" vertical="center"/>
    </xf>
    <xf numFmtId="0" fontId="9" fillId="2" borderId="2" xfId="0" applyFont="1" applyFill="1" applyBorder="1" applyAlignment="1">
      <alignment horizontal="left" vertical="center"/>
    </xf>
    <xf numFmtId="0" fontId="11" fillId="2" borderId="1" xfId="0" applyFont="1" applyFill="1" applyBorder="1" applyAlignment="1">
      <alignment horizontal="left" vertical="center" wrapText="1"/>
    </xf>
    <xf numFmtId="0" fontId="3" fillId="2" borderId="7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 wrapText="1"/>
    </xf>
    <xf numFmtId="0" fontId="18" fillId="2" borderId="1" xfId="0" applyFont="1" applyFill="1" applyBorder="1" applyAlignment="1">
      <alignment horizont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left" vertical="center"/>
    </xf>
    <xf numFmtId="0" fontId="17" fillId="2" borderId="2" xfId="0" applyFont="1" applyFill="1" applyBorder="1" applyAlignment="1">
      <alignment horizontal="left" vertical="center"/>
    </xf>
    <xf numFmtId="10" fontId="13" fillId="2" borderId="0" xfId="2" applyNumberFormat="1" applyFont="1" applyFill="1" applyBorder="1" applyAlignment="1">
      <alignment horizontal="center" vertical="center"/>
    </xf>
    <xf numFmtId="0" fontId="14" fillId="5" borderId="1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left" wrapText="1"/>
    </xf>
    <xf numFmtId="0" fontId="9" fillId="16" borderId="3" xfId="0" applyFont="1" applyFill="1" applyBorder="1" applyAlignment="1">
      <alignment horizontal="left" vertical="center"/>
    </xf>
    <xf numFmtId="0" fontId="9" fillId="16" borderId="2" xfId="0" applyFont="1" applyFill="1" applyBorder="1" applyAlignment="1">
      <alignment horizontal="left" vertical="center"/>
    </xf>
    <xf numFmtId="0" fontId="2" fillId="2" borderId="0" xfId="0" applyFont="1" applyFill="1" applyBorder="1"/>
    <xf numFmtId="0" fontId="32" fillId="2" borderId="0" xfId="0" applyFont="1" applyFill="1" applyBorder="1" applyAlignment="1">
      <alignment horizontal="center" vertical="center"/>
    </xf>
    <xf numFmtId="0" fontId="15" fillId="2" borderId="0" xfId="0" applyFont="1" applyFill="1" applyBorder="1"/>
    <xf numFmtId="168" fontId="2" fillId="2" borderId="0" xfId="2" applyNumberFormat="1" applyFont="1" applyFill="1" applyBorder="1"/>
    <xf numFmtId="167" fontId="2" fillId="2" borderId="0" xfId="0" applyNumberFormat="1" applyFont="1" applyFill="1" applyBorder="1"/>
    <xf numFmtId="2" fontId="2" fillId="2" borderId="0" xfId="0" applyNumberFormat="1" applyFont="1" applyFill="1" applyBorder="1"/>
    <xf numFmtId="169" fontId="2" fillId="2" borderId="0" xfId="0" applyNumberFormat="1" applyFont="1" applyFill="1" applyBorder="1"/>
    <xf numFmtId="6" fontId="2" fillId="2" borderId="0" xfId="0" applyNumberFormat="1" applyFont="1" applyFill="1" applyBorder="1"/>
  </cellXfs>
  <cellStyles count="4">
    <cellStyle name="Dziesiętny" xfId="3" builtinId="3"/>
    <cellStyle name="Normalny" xfId="0" builtinId="0"/>
    <cellStyle name="Procentowy" xfId="2" builtinId="5"/>
    <cellStyle name="Walutowy" xfId="1" builtinId="4"/>
  </cellStyles>
  <dxfs count="6">
    <dxf>
      <font>
        <color theme="2"/>
      </font>
      <fill>
        <patternFill>
          <bgColor theme="2"/>
        </patternFill>
      </fill>
    </dxf>
    <dxf>
      <font>
        <color theme="2"/>
      </font>
      <fill>
        <patternFill>
          <bgColor theme="2"/>
        </patternFill>
      </fill>
    </dxf>
    <dxf>
      <font>
        <color theme="2"/>
      </font>
      <fill>
        <patternFill>
          <bgColor theme="2"/>
        </patternFill>
      </fill>
    </dxf>
    <dxf>
      <font>
        <color theme="2"/>
      </font>
      <fill>
        <patternFill>
          <bgColor theme="2"/>
        </patternFill>
      </fill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</dxfs>
  <tableStyles count="0" defaultTableStyle="TableStyleMedium2" defaultPivotStyle="PivotStyleLight16"/>
  <colors>
    <mruColors>
      <color rgb="FF025560"/>
      <color rgb="FFED6862"/>
      <color rgb="FF024460"/>
      <color rgb="FF00A5BB"/>
      <color rgb="FF99B4BF"/>
      <color rgb="FFF7C2C0"/>
      <color rgb="FF9BD5DF"/>
      <color rgb="FFF6F6F6"/>
      <color rgb="FFFDEF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theme" Target="theme/theme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89011885262568"/>
          <c:y val="2.7769163027975399E-2"/>
          <c:w val="0.73430306616071905"/>
          <c:h val="0.59487699266724214"/>
        </c:manualLayout>
      </c:layout>
      <c:lineChart>
        <c:grouping val="standard"/>
        <c:varyColors val="0"/>
        <c:ser>
          <c:idx val="0"/>
          <c:order val="0"/>
          <c:tx>
            <c:strRef>
              <c:f>'Nadpłata lub Inwestycja'!$A$27</c:f>
              <c:strCache>
                <c:ptCount val="1"/>
                <c:pt idx="0">
                  <c:v>Miesiąc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none"/>
          </c:marker>
          <c:val>
            <c:numRef>
              <c:f>'Nadpłata lub Inwestycja'!$A$28:$A$268</c:f>
              <c:numCache>
                <c:formatCode>General</c:formatCode>
                <c:ptCount val="229"/>
                <c:pt idx="0">
                  <c:v>12</c:v>
                </c:pt>
                <c:pt idx="1">
                  <c:v>13</c:v>
                </c:pt>
                <c:pt idx="2">
                  <c:v>14</c:v>
                </c:pt>
                <c:pt idx="3">
                  <c:v>15</c:v>
                </c:pt>
                <c:pt idx="4">
                  <c:v>16</c:v>
                </c:pt>
                <c:pt idx="5">
                  <c:v>17</c:v>
                </c:pt>
                <c:pt idx="6">
                  <c:v>18</c:v>
                </c:pt>
                <c:pt idx="7">
                  <c:v>19</c:v>
                </c:pt>
                <c:pt idx="8">
                  <c:v>20</c:v>
                </c:pt>
                <c:pt idx="9">
                  <c:v>21</c:v>
                </c:pt>
                <c:pt idx="10">
                  <c:v>22</c:v>
                </c:pt>
                <c:pt idx="11">
                  <c:v>23</c:v>
                </c:pt>
                <c:pt idx="12">
                  <c:v>24</c:v>
                </c:pt>
                <c:pt idx="13">
                  <c:v>25</c:v>
                </c:pt>
                <c:pt idx="14">
                  <c:v>26</c:v>
                </c:pt>
                <c:pt idx="15">
                  <c:v>27</c:v>
                </c:pt>
                <c:pt idx="16">
                  <c:v>28</c:v>
                </c:pt>
                <c:pt idx="17">
                  <c:v>29</c:v>
                </c:pt>
                <c:pt idx="18">
                  <c:v>30</c:v>
                </c:pt>
                <c:pt idx="19">
                  <c:v>31</c:v>
                </c:pt>
                <c:pt idx="20">
                  <c:v>32</c:v>
                </c:pt>
                <c:pt idx="21">
                  <c:v>33</c:v>
                </c:pt>
                <c:pt idx="22">
                  <c:v>34</c:v>
                </c:pt>
                <c:pt idx="23">
                  <c:v>35</c:v>
                </c:pt>
                <c:pt idx="24">
                  <c:v>36</c:v>
                </c:pt>
                <c:pt idx="25">
                  <c:v>37</c:v>
                </c:pt>
                <c:pt idx="26">
                  <c:v>38</c:v>
                </c:pt>
                <c:pt idx="27">
                  <c:v>39</c:v>
                </c:pt>
                <c:pt idx="28">
                  <c:v>40</c:v>
                </c:pt>
                <c:pt idx="29">
                  <c:v>41</c:v>
                </c:pt>
                <c:pt idx="30">
                  <c:v>42</c:v>
                </c:pt>
                <c:pt idx="31">
                  <c:v>43</c:v>
                </c:pt>
                <c:pt idx="32">
                  <c:v>44</c:v>
                </c:pt>
                <c:pt idx="33">
                  <c:v>45</c:v>
                </c:pt>
                <c:pt idx="34">
                  <c:v>46</c:v>
                </c:pt>
                <c:pt idx="35">
                  <c:v>47</c:v>
                </c:pt>
                <c:pt idx="36">
                  <c:v>48</c:v>
                </c:pt>
                <c:pt idx="37">
                  <c:v>49</c:v>
                </c:pt>
                <c:pt idx="38">
                  <c:v>50</c:v>
                </c:pt>
                <c:pt idx="39">
                  <c:v>51</c:v>
                </c:pt>
                <c:pt idx="40">
                  <c:v>52</c:v>
                </c:pt>
                <c:pt idx="41">
                  <c:v>53</c:v>
                </c:pt>
                <c:pt idx="42">
                  <c:v>54</c:v>
                </c:pt>
                <c:pt idx="43">
                  <c:v>55</c:v>
                </c:pt>
                <c:pt idx="44">
                  <c:v>56</c:v>
                </c:pt>
                <c:pt idx="45">
                  <c:v>57</c:v>
                </c:pt>
                <c:pt idx="46">
                  <c:v>58</c:v>
                </c:pt>
                <c:pt idx="47">
                  <c:v>59</c:v>
                </c:pt>
                <c:pt idx="48">
                  <c:v>60</c:v>
                </c:pt>
                <c:pt idx="49">
                  <c:v>61</c:v>
                </c:pt>
                <c:pt idx="50">
                  <c:v>62</c:v>
                </c:pt>
                <c:pt idx="51">
                  <c:v>63</c:v>
                </c:pt>
                <c:pt idx="52">
                  <c:v>64</c:v>
                </c:pt>
                <c:pt idx="53">
                  <c:v>65</c:v>
                </c:pt>
                <c:pt idx="54">
                  <c:v>66</c:v>
                </c:pt>
                <c:pt idx="55">
                  <c:v>67</c:v>
                </c:pt>
                <c:pt idx="56">
                  <c:v>68</c:v>
                </c:pt>
                <c:pt idx="57">
                  <c:v>69</c:v>
                </c:pt>
                <c:pt idx="58">
                  <c:v>70</c:v>
                </c:pt>
                <c:pt idx="59">
                  <c:v>71</c:v>
                </c:pt>
                <c:pt idx="60">
                  <c:v>72</c:v>
                </c:pt>
                <c:pt idx="61">
                  <c:v>73</c:v>
                </c:pt>
                <c:pt idx="62">
                  <c:v>74</c:v>
                </c:pt>
                <c:pt idx="63">
                  <c:v>75</c:v>
                </c:pt>
                <c:pt idx="64">
                  <c:v>76</c:v>
                </c:pt>
                <c:pt idx="65">
                  <c:v>77</c:v>
                </c:pt>
                <c:pt idx="66">
                  <c:v>78</c:v>
                </c:pt>
                <c:pt idx="67">
                  <c:v>79</c:v>
                </c:pt>
                <c:pt idx="68">
                  <c:v>80</c:v>
                </c:pt>
                <c:pt idx="69">
                  <c:v>81</c:v>
                </c:pt>
                <c:pt idx="70">
                  <c:v>82</c:v>
                </c:pt>
                <c:pt idx="71">
                  <c:v>83</c:v>
                </c:pt>
                <c:pt idx="72">
                  <c:v>84</c:v>
                </c:pt>
                <c:pt idx="73">
                  <c:v>85</c:v>
                </c:pt>
                <c:pt idx="74">
                  <c:v>86</c:v>
                </c:pt>
                <c:pt idx="75">
                  <c:v>87</c:v>
                </c:pt>
                <c:pt idx="76">
                  <c:v>88</c:v>
                </c:pt>
                <c:pt idx="77">
                  <c:v>89</c:v>
                </c:pt>
                <c:pt idx="78">
                  <c:v>90</c:v>
                </c:pt>
                <c:pt idx="79">
                  <c:v>91</c:v>
                </c:pt>
                <c:pt idx="80">
                  <c:v>92</c:v>
                </c:pt>
                <c:pt idx="81">
                  <c:v>93</c:v>
                </c:pt>
                <c:pt idx="82">
                  <c:v>94</c:v>
                </c:pt>
                <c:pt idx="83">
                  <c:v>95</c:v>
                </c:pt>
                <c:pt idx="84">
                  <c:v>96</c:v>
                </c:pt>
                <c:pt idx="85">
                  <c:v>97</c:v>
                </c:pt>
                <c:pt idx="86">
                  <c:v>98</c:v>
                </c:pt>
                <c:pt idx="87">
                  <c:v>99</c:v>
                </c:pt>
                <c:pt idx="88">
                  <c:v>100</c:v>
                </c:pt>
                <c:pt idx="89">
                  <c:v>101</c:v>
                </c:pt>
                <c:pt idx="90">
                  <c:v>102</c:v>
                </c:pt>
                <c:pt idx="91">
                  <c:v>103</c:v>
                </c:pt>
                <c:pt idx="92">
                  <c:v>104</c:v>
                </c:pt>
                <c:pt idx="93">
                  <c:v>105</c:v>
                </c:pt>
                <c:pt idx="94">
                  <c:v>106</c:v>
                </c:pt>
                <c:pt idx="95">
                  <c:v>107</c:v>
                </c:pt>
                <c:pt idx="96">
                  <c:v>108</c:v>
                </c:pt>
                <c:pt idx="97">
                  <c:v>109</c:v>
                </c:pt>
                <c:pt idx="98">
                  <c:v>110</c:v>
                </c:pt>
                <c:pt idx="99">
                  <c:v>111</c:v>
                </c:pt>
                <c:pt idx="100">
                  <c:v>112</c:v>
                </c:pt>
                <c:pt idx="101">
                  <c:v>113</c:v>
                </c:pt>
                <c:pt idx="102">
                  <c:v>114</c:v>
                </c:pt>
                <c:pt idx="103">
                  <c:v>115</c:v>
                </c:pt>
                <c:pt idx="104">
                  <c:v>116</c:v>
                </c:pt>
                <c:pt idx="105">
                  <c:v>117</c:v>
                </c:pt>
                <c:pt idx="106">
                  <c:v>118</c:v>
                </c:pt>
                <c:pt idx="107">
                  <c:v>119</c:v>
                </c:pt>
                <c:pt idx="108">
                  <c:v>120</c:v>
                </c:pt>
                <c:pt idx="109">
                  <c:v>121</c:v>
                </c:pt>
                <c:pt idx="110">
                  <c:v>122</c:v>
                </c:pt>
                <c:pt idx="111">
                  <c:v>123</c:v>
                </c:pt>
                <c:pt idx="112">
                  <c:v>124</c:v>
                </c:pt>
                <c:pt idx="113">
                  <c:v>125</c:v>
                </c:pt>
                <c:pt idx="114">
                  <c:v>126</c:v>
                </c:pt>
                <c:pt idx="115">
                  <c:v>127</c:v>
                </c:pt>
                <c:pt idx="116">
                  <c:v>128</c:v>
                </c:pt>
                <c:pt idx="117">
                  <c:v>129</c:v>
                </c:pt>
                <c:pt idx="118">
                  <c:v>130</c:v>
                </c:pt>
                <c:pt idx="119">
                  <c:v>131</c:v>
                </c:pt>
                <c:pt idx="120">
                  <c:v>132</c:v>
                </c:pt>
                <c:pt idx="121">
                  <c:v>133</c:v>
                </c:pt>
                <c:pt idx="122">
                  <c:v>134</c:v>
                </c:pt>
                <c:pt idx="123">
                  <c:v>135</c:v>
                </c:pt>
                <c:pt idx="124">
                  <c:v>136</c:v>
                </c:pt>
                <c:pt idx="125">
                  <c:v>137</c:v>
                </c:pt>
                <c:pt idx="126">
                  <c:v>138</c:v>
                </c:pt>
                <c:pt idx="127">
                  <c:v>139</c:v>
                </c:pt>
                <c:pt idx="128">
                  <c:v>140</c:v>
                </c:pt>
                <c:pt idx="129">
                  <c:v>141</c:v>
                </c:pt>
                <c:pt idx="130">
                  <c:v>142</c:v>
                </c:pt>
                <c:pt idx="131">
                  <c:v>143</c:v>
                </c:pt>
                <c:pt idx="132">
                  <c:v>144</c:v>
                </c:pt>
                <c:pt idx="133">
                  <c:v>145</c:v>
                </c:pt>
                <c:pt idx="134">
                  <c:v>146</c:v>
                </c:pt>
                <c:pt idx="135">
                  <c:v>147</c:v>
                </c:pt>
                <c:pt idx="136">
                  <c:v>148</c:v>
                </c:pt>
                <c:pt idx="137">
                  <c:v>149</c:v>
                </c:pt>
                <c:pt idx="138">
                  <c:v>150</c:v>
                </c:pt>
                <c:pt idx="139">
                  <c:v>151</c:v>
                </c:pt>
                <c:pt idx="140">
                  <c:v>152</c:v>
                </c:pt>
                <c:pt idx="141">
                  <c:v>153</c:v>
                </c:pt>
                <c:pt idx="142">
                  <c:v>154</c:v>
                </c:pt>
                <c:pt idx="143">
                  <c:v>155</c:v>
                </c:pt>
                <c:pt idx="144">
                  <c:v>156</c:v>
                </c:pt>
                <c:pt idx="145">
                  <c:v>157</c:v>
                </c:pt>
                <c:pt idx="146">
                  <c:v>158</c:v>
                </c:pt>
                <c:pt idx="147">
                  <c:v>159</c:v>
                </c:pt>
                <c:pt idx="148">
                  <c:v>160</c:v>
                </c:pt>
                <c:pt idx="149">
                  <c:v>161</c:v>
                </c:pt>
                <c:pt idx="150">
                  <c:v>162</c:v>
                </c:pt>
                <c:pt idx="151">
                  <c:v>163</c:v>
                </c:pt>
                <c:pt idx="152">
                  <c:v>164</c:v>
                </c:pt>
                <c:pt idx="153">
                  <c:v>165</c:v>
                </c:pt>
                <c:pt idx="154">
                  <c:v>166</c:v>
                </c:pt>
                <c:pt idx="155">
                  <c:v>167</c:v>
                </c:pt>
                <c:pt idx="156">
                  <c:v>168</c:v>
                </c:pt>
                <c:pt idx="157">
                  <c:v>169</c:v>
                </c:pt>
                <c:pt idx="158">
                  <c:v>170</c:v>
                </c:pt>
                <c:pt idx="159">
                  <c:v>171</c:v>
                </c:pt>
                <c:pt idx="160">
                  <c:v>172</c:v>
                </c:pt>
                <c:pt idx="161">
                  <c:v>173</c:v>
                </c:pt>
                <c:pt idx="162">
                  <c:v>174</c:v>
                </c:pt>
                <c:pt idx="163">
                  <c:v>175</c:v>
                </c:pt>
                <c:pt idx="164">
                  <c:v>176</c:v>
                </c:pt>
                <c:pt idx="165">
                  <c:v>177</c:v>
                </c:pt>
                <c:pt idx="166">
                  <c:v>178</c:v>
                </c:pt>
                <c:pt idx="167">
                  <c:v>179</c:v>
                </c:pt>
                <c:pt idx="168">
                  <c:v>180</c:v>
                </c:pt>
                <c:pt idx="169">
                  <c:v>181</c:v>
                </c:pt>
                <c:pt idx="170">
                  <c:v>182</c:v>
                </c:pt>
                <c:pt idx="171">
                  <c:v>183</c:v>
                </c:pt>
                <c:pt idx="172">
                  <c:v>184</c:v>
                </c:pt>
                <c:pt idx="173">
                  <c:v>185</c:v>
                </c:pt>
                <c:pt idx="174">
                  <c:v>186</c:v>
                </c:pt>
                <c:pt idx="175">
                  <c:v>187</c:v>
                </c:pt>
                <c:pt idx="176">
                  <c:v>188</c:v>
                </c:pt>
                <c:pt idx="177">
                  <c:v>189</c:v>
                </c:pt>
                <c:pt idx="178">
                  <c:v>190</c:v>
                </c:pt>
                <c:pt idx="179">
                  <c:v>191</c:v>
                </c:pt>
                <c:pt idx="180">
                  <c:v>192</c:v>
                </c:pt>
                <c:pt idx="181">
                  <c:v>193</c:v>
                </c:pt>
                <c:pt idx="182">
                  <c:v>194</c:v>
                </c:pt>
                <c:pt idx="183">
                  <c:v>195</c:v>
                </c:pt>
                <c:pt idx="184">
                  <c:v>196</c:v>
                </c:pt>
                <c:pt idx="185">
                  <c:v>197</c:v>
                </c:pt>
                <c:pt idx="186">
                  <c:v>198</c:v>
                </c:pt>
                <c:pt idx="187">
                  <c:v>199</c:v>
                </c:pt>
                <c:pt idx="188">
                  <c:v>200</c:v>
                </c:pt>
                <c:pt idx="189">
                  <c:v>201</c:v>
                </c:pt>
                <c:pt idx="190">
                  <c:v>202</c:v>
                </c:pt>
                <c:pt idx="191">
                  <c:v>203</c:v>
                </c:pt>
                <c:pt idx="192">
                  <c:v>204</c:v>
                </c:pt>
                <c:pt idx="193">
                  <c:v>205</c:v>
                </c:pt>
                <c:pt idx="194">
                  <c:v>206</c:v>
                </c:pt>
                <c:pt idx="195">
                  <c:v>207</c:v>
                </c:pt>
                <c:pt idx="196">
                  <c:v>208</c:v>
                </c:pt>
                <c:pt idx="197">
                  <c:v>209</c:v>
                </c:pt>
                <c:pt idx="198">
                  <c:v>210</c:v>
                </c:pt>
                <c:pt idx="199">
                  <c:v>211</c:v>
                </c:pt>
                <c:pt idx="200">
                  <c:v>212</c:v>
                </c:pt>
                <c:pt idx="201">
                  <c:v>213</c:v>
                </c:pt>
                <c:pt idx="202">
                  <c:v>214</c:v>
                </c:pt>
                <c:pt idx="203">
                  <c:v>215</c:v>
                </c:pt>
                <c:pt idx="204">
                  <c:v>216</c:v>
                </c:pt>
                <c:pt idx="205">
                  <c:v>217</c:v>
                </c:pt>
                <c:pt idx="206">
                  <c:v>218</c:v>
                </c:pt>
                <c:pt idx="207">
                  <c:v>219</c:v>
                </c:pt>
                <c:pt idx="208">
                  <c:v>220</c:v>
                </c:pt>
                <c:pt idx="209">
                  <c:v>221</c:v>
                </c:pt>
                <c:pt idx="210">
                  <c:v>222</c:v>
                </c:pt>
                <c:pt idx="211">
                  <c:v>223</c:v>
                </c:pt>
                <c:pt idx="212">
                  <c:v>224</c:v>
                </c:pt>
                <c:pt idx="213">
                  <c:v>225</c:v>
                </c:pt>
                <c:pt idx="214">
                  <c:v>226</c:v>
                </c:pt>
                <c:pt idx="215">
                  <c:v>227</c:v>
                </c:pt>
                <c:pt idx="216">
                  <c:v>228</c:v>
                </c:pt>
                <c:pt idx="217">
                  <c:v>229</c:v>
                </c:pt>
                <c:pt idx="218">
                  <c:v>230</c:v>
                </c:pt>
                <c:pt idx="219">
                  <c:v>231</c:v>
                </c:pt>
                <c:pt idx="220">
                  <c:v>232</c:v>
                </c:pt>
                <c:pt idx="221">
                  <c:v>233</c:v>
                </c:pt>
                <c:pt idx="222">
                  <c:v>234</c:v>
                </c:pt>
                <c:pt idx="223">
                  <c:v>235</c:v>
                </c:pt>
                <c:pt idx="224">
                  <c:v>236</c:v>
                </c:pt>
                <c:pt idx="225">
                  <c:v>237</c:v>
                </c:pt>
                <c:pt idx="226">
                  <c:v>238</c:v>
                </c:pt>
                <c:pt idx="227">
                  <c:v>239</c:v>
                </c:pt>
                <c:pt idx="228">
                  <c:v>240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97-4603-9A71-AB532EF49E17}"/>
            </c:ext>
          </c:extLst>
        </c:ser>
        <c:ser>
          <c:idx val="1"/>
          <c:order val="1"/>
          <c:tx>
            <c:strRef>
              <c:f>'Nadpłata lub Inwestycja'!$B$27</c:f>
              <c:strCache>
                <c:ptCount val="1"/>
                <c:pt idx="0">
                  <c:v>Inwestycja środków, które nie zostały przeznaczone na NADPŁATĘ</c:v>
                </c:pt>
              </c:strCache>
            </c:strRef>
          </c:tx>
          <c:spPr>
            <a:ln w="76200" cap="rnd">
              <a:solidFill>
                <a:srgbClr val="ED6862"/>
              </a:solidFill>
              <a:round/>
            </a:ln>
            <a:effectLst/>
          </c:spPr>
          <c:marker>
            <c:symbol val="none"/>
          </c:marker>
          <c:dLbls>
            <c:dLbl>
              <c:idx val="228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4000" b="1" i="0" u="none" strike="noStrike" kern="1200" baseline="0">
                      <a:solidFill>
                        <a:sysClr val="windowText" lastClr="000000"/>
                      </a:solidFill>
                      <a:latin typeface="Open Sans" panose="020B0606030504020204" pitchFamily="34" charset="0"/>
                      <a:ea typeface="Open Sans" panose="020B0606030504020204" pitchFamily="34" charset="0"/>
                      <a:cs typeface="Open Sans" panose="020B0606030504020204" pitchFamily="34" charset="0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2EF-4F98-82E6-7A1385B45E3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'Nadpłata lub Inwestycja'!$B$28:$B$268</c:f>
              <c:numCache>
                <c:formatCode>_-* #\ ##0\ "zł"_-;\-* #\ ##0\ "zł"_-;_-* "-"??\ "zł"_-;_-@_-</c:formatCode>
                <c:ptCount val="229"/>
                <c:pt idx="0">
                  <c:v>12335.562372899905</c:v>
                </c:pt>
                <c:pt idx="1">
                  <c:v>13397.240184764403</c:v>
                </c:pt>
                <c:pt idx="2">
                  <c:v>14464.226385688224</c:v>
                </c:pt>
                <c:pt idx="3">
                  <c:v>15536.547517616664</c:v>
                </c:pt>
                <c:pt idx="4">
                  <c:v>16614.230255204748</c:v>
                </c:pt>
                <c:pt idx="5">
                  <c:v>17697.301406480768</c:v>
                </c:pt>
                <c:pt idx="6">
                  <c:v>18785.78791351317</c:v>
                </c:pt>
                <c:pt idx="7">
                  <c:v>19879.716853080732</c:v>
                </c:pt>
                <c:pt idx="8">
                  <c:v>20979.115437346132</c:v>
                </c:pt>
                <c:pt idx="9">
                  <c:v>22084.011014532862</c:v>
                </c:pt>
                <c:pt idx="10">
                  <c:v>23194.431069605525</c:v>
                </c:pt>
                <c:pt idx="11">
                  <c:v>24310.403224953552</c:v>
                </c:pt>
                <c:pt idx="12">
                  <c:v>25431.955241078318</c:v>
                </c:pt>
                <c:pt idx="13">
                  <c:v>26559.115017283708</c:v>
                </c:pt>
                <c:pt idx="14">
                  <c:v>27691.910592370125</c:v>
                </c:pt>
                <c:pt idx="15">
                  <c:v>28830.370145331974</c:v>
                </c:pt>
                <c:pt idx="16">
                  <c:v>29974.521996058629</c:v>
                </c:pt>
                <c:pt idx="17">
                  <c:v>31124.394606038921</c:v>
                </c:pt>
                <c:pt idx="18">
                  <c:v>32280.016579069114</c:v>
                </c:pt>
                <c:pt idx="19">
                  <c:v>33441.416661964453</c:v>
                </c:pt>
                <c:pt idx="20">
                  <c:v>34608.623745274272</c:v>
                </c:pt>
                <c:pt idx="21">
                  <c:v>35781.666864000639</c:v>
                </c:pt>
                <c:pt idx="22">
                  <c:v>36960.575198320636</c:v>
                </c:pt>
                <c:pt idx="23">
                  <c:v>38145.378074312233</c:v>
                </c:pt>
                <c:pt idx="24">
                  <c:v>39336.104964683793</c:v>
                </c:pt>
                <c:pt idx="25">
                  <c:v>40532.785489507209</c:v>
                </c:pt>
                <c:pt idx="26">
                  <c:v>41735.44941695474</c:v>
                </c:pt>
                <c:pt idx="27">
                  <c:v>42944.126664039512</c:v>
                </c:pt>
                <c:pt idx="28">
                  <c:v>44158.847297359702</c:v>
                </c:pt>
                <c:pt idx="29">
                  <c:v>45379.641533846494</c:v>
                </c:pt>
                <c:pt idx="30">
                  <c:v>46606.53974151572</c:v>
                </c:pt>
                <c:pt idx="31">
                  <c:v>47839.572440223295</c:v>
                </c:pt>
                <c:pt idx="32">
                  <c:v>49078.770302424404</c:v>
                </c:pt>
                <c:pt idx="33">
                  <c:v>50324.164153936523</c:v>
                </c:pt>
                <c:pt idx="34">
                  <c:v>51575.784974706199</c:v>
                </c:pt>
                <c:pt idx="35">
                  <c:v>52833.663899579726</c:v>
                </c:pt>
                <c:pt idx="36">
                  <c:v>54097.832219077616</c:v>
                </c:pt>
                <c:pt idx="37">
                  <c:v>55368.321380173002</c:v>
                </c:pt>
                <c:pt idx="38">
                  <c:v>56645.162987073862</c:v>
                </c:pt>
                <c:pt idx="39">
                  <c:v>57928.388802009227</c:v>
                </c:pt>
                <c:pt idx="40">
                  <c:v>59218.030746019271</c:v>
                </c:pt>
                <c:pt idx="41">
                  <c:v>60514.12089974936</c:v>
                </c:pt>
                <c:pt idx="42">
                  <c:v>61816.691504248098</c:v>
                </c:pt>
                <c:pt idx="43">
                  <c:v>63125.774961769333</c:v>
                </c:pt>
                <c:pt idx="44">
                  <c:v>64441.403836578174</c:v>
                </c:pt>
                <c:pt idx="45">
                  <c:v>65763.610855761057</c:v>
                </c:pt>
                <c:pt idx="46">
                  <c:v>67092.42891003986</c:v>
                </c:pt>
                <c:pt idx="47">
                  <c:v>68427.891054590058</c:v>
                </c:pt>
                <c:pt idx="48">
                  <c:v>69770.030509863005</c:v>
                </c:pt>
                <c:pt idx="49">
                  <c:v>71118.88066241231</c:v>
                </c:pt>
                <c:pt idx="50">
                  <c:v>72474.475065724357</c:v>
                </c:pt>
                <c:pt idx="51">
                  <c:v>73836.847441052974</c:v>
                </c:pt>
                <c:pt idx="52">
                  <c:v>75206.031678258238</c:v>
                </c:pt>
                <c:pt idx="53">
                  <c:v>76582.061836649518</c:v>
                </c:pt>
                <c:pt idx="54">
                  <c:v>77964.972145832755</c:v>
                </c:pt>
                <c:pt idx="55">
                  <c:v>79354.797006561916</c:v>
                </c:pt>
                <c:pt idx="56">
                  <c:v>80751.570991594723</c:v>
                </c:pt>
                <c:pt idx="57">
                  <c:v>82155.328846552686</c:v>
                </c:pt>
                <c:pt idx="58">
                  <c:v>83566.105490785441</c:v>
                </c:pt>
                <c:pt idx="59">
                  <c:v>84983.936018239358</c:v>
                </c:pt>
                <c:pt idx="60">
                  <c:v>86408.855698330546</c:v>
                </c:pt>
                <c:pt idx="61">
                  <c:v>87840.899976822184</c:v>
                </c:pt>
                <c:pt idx="62">
                  <c:v>89280.104476706285</c:v>
                </c:pt>
                <c:pt idx="63">
                  <c:v>90726.504999089811</c:v>
                </c:pt>
                <c:pt idx="64">
                  <c:v>92180.13752408525</c:v>
                </c:pt>
                <c:pt idx="65">
                  <c:v>93641.038211705672</c:v>
                </c:pt>
                <c:pt idx="66">
                  <c:v>95109.243402764187</c:v>
                </c:pt>
                <c:pt idx="67">
                  <c:v>96584.789619777992</c:v>
                </c:pt>
                <c:pt idx="68">
                  <c:v>98067.713567876868</c:v>
                </c:pt>
                <c:pt idx="69">
                  <c:v>99558.052135716236</c:v>
                </c:pt>
                <c:pt idx="70">
                  <c:v>101055.8423963948</c:v>
                </c:pt>
                <c:pt idx="71">
                  <c:v>102561.12160837676</c:v>
                </c:pt>
                <c:pt idx="72">
                  <c:v>104073.92721641864</c:v>
                </c:pt>
                <c:pt idx="73">
                  <c:v>105594.29685250072</c:v>
                </c:pt>
                <c:pt idx="74">
                  <c:v>107122.26833676321</c:v>
                </c:pt>
                <c:pt idx="75">
                  <c:v>108657.87967844702</c:v>
                </c:pt>
                <c:pt idx="76">
                  <c:v>110201.16907683924</c:v>
                </c:pt>
                <c:pt idx="77">
                  <c:v>111752.17492222342</c:v>
                </c:pt>
                <c:pt idx="78">
                  <c:v>113310.93579683453</c:v>
                </c:pt>
                <c:pt idx="79">
                  <c:v>114877.49047581869</c:v>
                </c:pt>
                <c:pt idx="80">
                  <c:v>116451.87792819778</c:v>
                </c:pt>
                <c:pt idx="81">
                  <c:v>118034.13731783876</c:v>
                </c:pt>
                <c:pt idx="82">
                  <c:v>119624.30800442793</c:v>
                </c:pt>
                <c:pt idx="83">
                  <c:v>121222.42954445006</c:v>
                </c:pt>
                <c:pt idx="84">
                  <c:v>122828.54169217229</c:v>
                </c:pt>
                <c:pt idx="85">
                  <c:v>124442.68440063314</c:v>
                </c:pt>
                <c:pt idx="86">
                  <c:v>126064.8978226363</c:v>
                </c:pt>
                <c:pt idx="87">
                  <c:v>127695.22231174946</c:v>
                </c:pt>
                <c:pt idx="88">
                  <c:v>129333.69842330819</c:v>
                </c:pt>
                <c:pt idx="89">
                  <c:v>130980.36691542472</c:v>
                </c:pt>
                <c:pt idx="90">
                  <c:v>132635.26875000182</c:v>
                </c:pt>
                <c:pt idx="91">
                  <c:v>134298.44509375183</c:v>
                </c:pt>
                <c:pt idx="92">
                  <c:v>135969.93731922057</c:v>
                </c:pt>
                <c:pt idx="93">
                  <c:v>137649.78700581664</c:v>
                </c:pt>
                <c:pt idx="94">
                  <c:v>139338.0359408457</c:v>
                </c:pt>
                <c:pt idx="95">
                  <c:v>141034.72612054992</c:v>
                </c:pt>
                <c:pt idx="96">
                  <c:v>142739.89975115267</c:v>
                </c:pt>
                <c:pt idx="97">
                  <c:v>144453.59924990841</c:v>
                </c:pt>
                <c:pt idx="98">
                  <c:v>146175.86724615793</c:v>
                </c:pt>
                <c:pt idx="99">
                  <c:v>147906.7465823887</c:v>
                </c:pt>
                <c:pt idx="100">
                  <c:v>149646.28031530062</c:v>
                </c:pt>
                <c:pt idx="101">
                  <c:v>151394.51171687711</c:v>
                </c:pt>
                <c:pt idx="102">
                  <c:v>153151.48427546147</c:v>
                </c:pt>
                <c:pt idx="103">
                  <c:v>154917.24169683876</c:v>
                </c:pt>
                <c:pt idx="104">
                  <c:v>156691.82790532292</c:v>
                </c:pt>
                <c:pt idx="105">
                  <c:v>158475.28704484951</c:v>
                </c:pt>
                <c:pt idx="106">
                  <c:v>160267.66348007374</c:v>
                </c:pt>
                <c:pt idx="107">
                  <c:v>162069.00179747408</c:v>
                </c:pt>
                <c:pt idx="108">
                  <c:v>163879.34680646143</c:v>
                </c:pt>
                <c:pt idx="109">
                  <c:v>165698.74354049371</c:v>
                </c:pt>
                <c:pt idx="110">
                  <c:v>167527.23725819617</c:v>
                </c:pt>
                <c:pt idx="111">
                  <c:v>169364.87344448714</c:v>
                </c:pt>
                <c:pt idx="112">
                  <c:v>171211.69781170954</c:v>
                </c:pt>
                <c:pt idx="113">
                  <c:v>173067.75630076806</c:v>
                </c:pt>
                <c:pt idx="114">
                  <c:v>174933.09508227187</c:v>
                </c:pt>
                <c:pt idx="115">
                  <c:v>176807.76055768321</c:v>
                </c:pt>
                <c:pt idx="116">
                  <c:v>178691.7993604716</c:v>
                </c:pt>
                <c:pt idx="117">
                  <c:v>180585.25835727394</c:v>
                </c:pt>
                <c:pt idx="118">
                  <c:v>182488.18464906028</c:v>
                </c:pt>
                <c:pt idx="119">
                  <c:v>184400.62557230555</c:v>
                </c:pt>
                <c:pt idx="120">
                  <c:v>186322.62870016706</c:v>
                </c:pt>
                <c:pt idx="121">
                  <c:v>188254.24184366787</c:v>
                </c:pt>
                <c:pt idx="122">
                  <c:v>190195.51305288618</c:v>
                </c:pt>
                <c:pt idx="123">
                  <c:v>192146.49061815059</c:v>
                </c:pt>
                <c:pt idx="124">
                  <c:v>194107.22307124131</c:v>
                </c:pt>
                <c:pt idx="125">
                  <c:v>196077.75918659751</c:v>
                </c:pt>
                <c:pt idx="126">
                  <c:v>198058.14798253047</c:v>
                </c:pt>
                <c:pt idx="127">
                  <c:v>200048.4387224431</c:v>
                </c:pt>
                <c:pt idx="128">
                  <c:v>202048.68091605528</c:v>
                </c:pt>
                <c:pt idx="129">
                  <c:v>204058.92432063553</c:v>
                </c:pt>
                <c:pt idx="130">
                  <c:v>206079.21894223869</c:v>
                </c:pt>
                <c:pt idx="131">
                  <c:v>208109.61503694986</c:v>
                </c:pt>
                <c:pt idx="132">
                  <c:v>210150.16311213459</c:v>
                </c:pt>
                <c:pt idx="133">
                  <c:v>212200.91392769525</c:v>
                </c:pt>
                <c:pt idx="134">
                  <c:v>214261.91849733371</c:v>
                </c:pt>
                <c:pt idx="135">
                  <c:v>216333.22808982036</c:v>
                </c:pt>
                <c:pt idx="136">
                  <c:v>218414.89423026945</c:v>
                </c:pt>
                <c:pt idx="137">
                  <c:v>220506.96870142076</c:v>
                </c:pt>
                <c:pt idx="138">
                  <c:v>222609.50354492784</c:v>
                </c:pt>
                <c:pt idx="139">
                  <c:v>224722.55106265246</c:v>
                </c:pt>
                <c:pt idx="140">
                  <c:v>226846.16381796569</c:v>
                </c:pt>
                <c:pt idx="141">
                  <c:v>228980.39463705549</c:v>
                </c:pt>
                <c:pt idx="142">
                  <c:v>231125.29661024074</c:v>
                </c:pt>
                <c:pt idx="143">
                  <c:v>233280.9230932919</c:v>
                </c:pt>
                <c:pt idx="144">
                  <c:v>235447.32770875833</c:v>
                </c:pt>
                <c:pt idx="145">
                  <c:v>237624.5643473021</c:v>
                </c:pt>
                <c:pt idx="146">
                  <c:v>239812.6871690386</c:v>
                </c:pt>
                <c:pt idx="147">
                  <c:v>242011.75060488377</c:v>
                </c:pt>
                <c:pt idx="148">
                  <c:v>244221.80935790815</c:v>
                </c:pt>
                <c:pt idx="149">
                  <c:v>246442.91840469767</c:v>
                </c:pt>
                <c:pt idx="150">
                  <c:v>248675.13299672113</c:v>
                </c:pt>
                <c:pt idx="151">
                  <c:v>250918.50866170472</c:v>
                </c:pt>
                <c:pt idx="152">
                  <c:v>253173.10120501323</c:v>
                </c:pt>
                <c:pt idx="153">
                  <c:v>255438.96671103826</c:v>
                </c:pt>
                <c:pt idx="154">
                  <c:v>257716.16154459343</c:v>
                </c:pt>
                <c:pt idx="155">
                  <c:v>260004.74235231636</c:v>
                </c:pt>
                <c:pt idx="156">
                  <c:v>262304.76606407791</c:v>
                </c:pt>
                <c:pt idx="157">
                  <c:v>264616.28989439824</c:v>
                </c:pt>
                <c:pt idx="158">
                  <c:v>266939.37134387018</c:v>
                </c:pt>
                <c:pt idx="159">
                  <c:v>269274.06820058951</c:v>
                </c:pt>
                <c:pt idx="160">
                  <c:v>271620.43854159245</c:v>
                </c:pt>
                <c:pt idx="161">
                  <c:v>273978.54073430039</c:v>
                </c:pt>
                <c:pt idx="162">
                  <c:v>276348.43343797186</c:v>
                </c:pt>
                <c:pt idx="163">
                  <c:v>278730.1756051617</c:v>
                </c:pt>
                <c:pt idx="164">
                  <c:v>281123.8264831875</c:v>
                </c:pt>
                <c:pt idx="165">
                  <c:v>283529.44561560341</c:v>
                </c:pt>
                <c:pt idx="166">
                  <c:v>285947.0928436814</c:v>
                </c:pt>
                <c:pt idx="167">
                  <c:v>288376.82830789976</c:v>
                </c:pt>
                <c:pt idx="168">
                  <c:v>290818.71244943922</c:v>
                </c:pt>
                <c:pt idx="169">
                  <c:v>293272.80601168639</c:v>
                </c:pt>
                <c:pt idx="170">
                  <c:v>295739.17004174477</c:v>
                </c:pt>
                <c:pt idx="171">
                  <c:v>298217.86589195346</c:v>
                </c:pt>
                <c:pt idx="172">
                  <c:v>300708.95522141323</c:v>
                </c:pt>
                <c:pt idx="173">
                  <c:v>303212.49999752024</c:v>
                </c:pt>
                <c:pt idx="174">
                  <c:v>305728.56249750778</c:v>
                </c:pt>
                <c:pt idx="175">
                  <c:v>308257.20530999528</c:v>
                </c:pt>
                <c:pt idx="176">
                  <c:v>310798.49133654521</c:v>
                </c:pt>
                <c:pt idx="177">
                  <c:v>313352.48379322788</c:v>
                </c:pt>
                <c:pt idx="178">
                  <c:v>315919.24621219398</c:v>
                </c:pt>
                <c:pt idx="179">
                  <c:v>318498.84244325489</c:v>
                </c:pt>
                <c:pt idx="180">
                  <c:v>321091.33665547112</c:v>
                </c:pt>
                <c:pt idx="181">
                  <c:v>323696.79333874845</c:v>
                </c:pt>
                <c:pt idx="182">
                  <c:v>326315.27730544214</c:v>
                </c:pt>
                <c:pt idx="183">
                  <c:v>328946.8536919693</c:v>
                </c:pt>
                <c:pt idx="184">
                  <c:v>331591.58796042908</c:v>
                </c:pt>
                <c:pt idx="185">
                  <c:v>334249.54590023117</c:v>
                </c:pt>
                <c:pt idx="186">
                  <c:v>336920.79362973227</c:v>
                </c:pt>
                <c:pt idx="187">
                  <c:v>339605.39759788092</c:v>
                </c:pt>
                <c:pt idx="188">
                  <c:v>342303.42458587029</c:v>
                </c:pt>
                <c:pt idx="189">
                  <c:v>345014.94170879963</c:v>
                </c:pt>
                <c:pt idx="190">
                  <c:v>347740.01641734358</c:v>
                </c:pt>
                <c:pt idx="191">
                  <c:v>350478.71649943024</c:v>
                </c:pt>
                <c:pt idx="192">
                  <c:v>353231.11008192739</c:v>
                </c:pt>
                <c:pt idx="193">
                  <c:v>355997.26563233696</c:v>
                </c:pt>
                <c:pt idx="194">
                  <c:v>358777.25196049863</c:v>
                </c:pt>
                <c:pt idx="195">
                  <c:v>361571.13822030107</c:v>
                </c:pt>
                <c:pt idx="196">
                  <c:v>364378.99391140253</c:v>
                </c:pt>
                <c:pt idx="197">
                  <c:v>367200.88888095948</c:v>
                </c:pt>
                <c:pt idx="198">
                  <c:v>370036.89332536422</c:v>
                </c:pt>
                <c:pt idx="199">
                  <c:v>372887.077791991</c:v>
                </c:pt>
                <c:pt idx="200">
                  <c:v>375751.51318095095</c:v>
                </c:pt>
                <c:pt idx="201">
                  <c:v>378630.27074685565</c:v>
                </c:pt>
                <c:pt idx="202">
                  <c:v>381523.4221005899</c:v>
                </c:pt>
                <c:pt idx="203">
                  <c:v>384431.03921109281</c:v>
                </c:pt>
                <c:pt idx="204">
                  <c:v>387353.19440714823</c:v>
                </c:pt>
                <c:pt idx="205">
                  <c:v>390289.96037918393</c:v>
                </c:pt>
                <c:pt idx="206">
                  <c:v>393241.41018107982</c:v>
                </c:pt>
                <c:pt idx="207">
                  <c:v>396207.61723198515</c:v>
                </c:pt>
                <c:pt idx="208">
                  <c:v>399188.65531814506</c:v>
                </c:pt>
                <c:pt idx="209">
                  <c:v>402184.59859473573</c:v>
                </c:pt>
                <c:pt idx="210">
                  <c:v>405195.52158770937</c:v>
                </c:pt>
                <c:pt idx="211">
                  <c:v>408221.49919564789</c:v>
                </c:pt>
                <c:pt idx="212">
                  <c:v>411262.60669162608</c:v>
                </c:pt>
                <c:pt idx="213">
                  <c:v>414318.91972508415</c:v>
                </c:pt>
                <c:pt idx="214">
                  <c:v>417390.51432370953</c:v>
                </c:pt>
                <c:pt idx="215">
                  <c:v>420477.46689532802</c:v>
                </c:pt>
                <c:pt idx="216">
                  <c:v>423579.85422980459</c:v>
                </c:pt>
                <c:pt idx="217">
                  <c:v>426697.75350095355</c:v>
                </c:pt>
                <c:pt idx="218">
                  <c:v>429831.2422684583</c:v>
                </c:pt>
                <c:pt idx="219">
                  <c:v>432980.39847980055</c:v>
                </c:pt>
                <c:pt idx="220">
                  <c:v>436145.30047219951</c:v>
                </c:pt>
                <c:pt idx="221">
                  <c:v>439326.02697456046</c:v>
                </c:pt>
                <c:pt idx="222">
                  <c:v>442522.6571094332</c:v>
                </c:pt>
                <c:pt idx="223">
                  <c:v>445735.27039498033</c:v>
                </c:pt>
                <c:pt idx="224">
                  <c:v>448963.94674695516</c:v>
                </c:pt>
                <c:pt idx="225">
                  <c:v>452208.76648068987</c:v>
                </c:pt>
                <c:pt idx="226">
                  <c:v>455469.81031309324</c:v>
                </c:pt>
                <c:pt idx="227">
                  <c:v>458747.15936465864</c:v>
                </c:pt>
                <c:pt idx="228">
                  <c:v>462040.89516148187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97-4603-9A71-AB532EF49E17}"/>
            </c:ext>
          </c:extLst>
        </c:ser>
        <c:ser>
          <c:idx val="2"/>
          <c:order val="2"/>
          <c:tx>
            <c:strRef>
              <c:f>'Nadpłata lub Inwestycja'!$D$27</c:f>
              <c:strCache>
                <c:ptCount val="1"/>
                <c:pt idx="0">
                  <c:v>WPŁATY NA INWESTYCJE NARASTAJĄCO</c:v>
                </c:pt>
              </c:strCache>
            </c:strRef>
          </c:tx>
          <c:spPr>
            <a:ln w="76200" cap="rnd">
              <a:solidFill>
                <a:srgbClr val="024460"/>
              </a:solidFill>
              <a:round/>
            </a:ln>
            <a:effectLst/>
          </c:spPr>
          <c:marker>
            <c:symbol val="none"/>
          </c:marker>
          <c:dLbls>
            <c:dLbl>
              <c:idx val="228"/>
              <c:layout>
                <c:manualLayout>
                  <c:x val="-7.7123081015131375E-3"/>
                  <c:y val="-5.073649754500821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2EF-4F98-82E6-7A1385B45E3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0"/>
              <a:lstStyle/>
              <a:p>
                <a:pPr algn="ctr" rtl="0">
                  <a:defRPr lang="en-US" sz="4000" b="1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'Nadpłata lub Inwestycja'!$D$28:$D$268</c:f>
              <c:numCache>
                <c:formatCode>_-* #\ ##0\ "zł"_-;\-* #\ ##0\ "zł"_-;_-* "-"??\ "zł"_-;_-@_-</c:formatCode>
                <c:ptCount val="229"/>
                <c:pt idx="0">
                  <c:v>12000</c:v>
                </c:pt>
                <c:pt idx="1">
                  <c:v>13000</c:v>
                </c:pt>
                <c:pt idx="2">
                  <c:v>14000</c:v>
                </c:pt>
                <c:pt idx="3">
                  <c:v>15000</c:v>
                </c:pt>
                <c:pt idx="4">
                  <c:v>16000</c:v>
                </c:pt>
                <c:pt idx="5">
                  <c:v>17000</c:v>
                </c:pt>
                <c:pt idx="6">
                  <c:v>18000</c:v>
                </c:pt>
                <c:pt idx="7">
                  <c:v>19000</c:v>
                </c:pt>
                <c:pt idx="8">
                  <c:v>20000</c:v>
                </c:pt>
                <c:pt idx="9">
                  <c:v>21000</c:v>
                </c:pt>
                <c:pt idx="10">
                  <c:v>22000</c:v>
                </c:pt>
                <c:pt idx="11">
                  <c:v>23000</c:v>
                </c:pt>
                <c:pt idx="12">
                  <c:v>24000</c:v>
                </c:pt>
                <c:pt idx="13">
                  <c:v>25000</c:v>
                </c:pt>
                <c:pt idx="14">
                  <c:v>26000</c:v>
                </c:pt>
                <c:pt idx="15">
                  <c:v>27000</c:v>
                </c:pt>
                <c:pt idx="16">
                  <c:v>28000</c:v>
                </c:pt>
                <c:pt idx="17">
                  <c:v>29000</c:v>
                </c:pt>
                <c:pt idx="18">
                  <c:v>30000</c:v>
                </c:pt>
                <c:pt idx="19">
                  <c:v>31000</c:v>
                </c:pt>
                <c:pt idx="20">
                  <c:v>32000</c:v>
                </c:pt>
                <c:pt idx="21">
                  <c:v>33000</c:v>
                </c:pt>
                <c:pt idx="22">
                  <c:v>34000</c:v>
                </c:pt>
                <c:pt idx="23">
                  <c:v>35000</c:v>
                </c:pt>
                <c:pt idx="24">
                  <c:v>36000</c:v>
                </c:pt>
                <c:pt idx="25">
                  <c:v>37000</c:v>
                </c:pt>
                <c:pt idx="26">
                  <c:v>38000</c:v>
                </c:pt>
                <c:pt idx="27">
                  <c:v>39000</c:v>
                </c:pt>
                <c:pt idx="28">
                  <c:v>40000</c:v>
                </c:pt>
                <c:pt idx="29">
                  <c:v>41000</c:v>
                </c:pt>
                <c:pt idx="30">
                  <c:v>42000</c:v>
                </c:pt>
                <c:pt idx="31">
                  <c:v>43000</c:v>
                </c:pt>
                <c:pt idx="32">
                  <c:v>44000</c:v>
                </c:pt>
                <c:pt idx="33">
                  <c:v>45000</c:v>
                </c:pt>
                <c:pt idx="34">
                  <c:v>46000</c:v>
                </c:pt>
                <c:pt idx="35">
                  <c:v>47000</c:v>
                </c:pt>
                <c:pt idx="36">
                  <c:v>48000</c:v>
                </c:pt>
                <c:pt idx="37">
                  <c:v>49000</c:v>
                </c:pt>
                <c:pt idx="38">
                  <c:v>50000</c:v>
                </c:pt>
                <c:pt idx="39">
                  <c:v>51000</c:v>
                </c:pt>
                <c:pt idx="40">
                  <c:v>52000</c:v>
                </c:pt>
                <c:pt idx="41">
                  <c:v>53000</c:v>
                </c:pt>
                <c:pt idx="42">
                  <c:v>54000</c:v>
                </c:pt>
                <c:pt idx="43">
                  <c:v>55000</c:v>
                </c:pt>
                <c:pt idx="44">
                  <c:v>56000</c:v>
                </c:pt>
                <c:pt idx="45">
                  <c:v>57000</c:v>
                </c:pt>
                <c:pt idx="46">
                  <c:v>58000</c:v>
                </c:pt>
                <c:pt idx="47">
                  <c:v>59000</c:v>
                </c:pt>
                <c:pt idx="48">
                  <c:v>60000</c:v>
                </c:pt>
                <c:pt idx="49">
                  <c:v>61000</c:v>
                </c:pt>
                <c:pt idx="50">
                  <c:v>62000</c:v>
                </c:pt>
                <c:pt idx="51">
                  <c:v>63000</c:v>
                </c:pt>
                <c:pt idx="52">
                  <c:v>64000</c:v>
                </c:pt>
                <c:pt idx="53">
                  <c:v>65000</c:v>
                </c:pt>
                <c:pt idx="54">
                  <c:v>66000</c:v>
                </c:pt>
                <c:pt idx="55">
                  <c:v>67000</c:v>
                </c:pt>
                <c:pt idx="56">
                  <c:v>68000</c:v>
                </c:pt>
                <c:pt idx="57">
                  <c:v>69000</c:v>
                </c:pt>
                <c:pt idx="58">
                  <c:v>70000</c:v>
                </c:pt>
                <c:pt idx="59">
                  <c:v>71000</c:v>
                </c:pt>
                <c:pt idx="60">
                  <c:v>72000</c:v>
                </c:pt>
                <c:pt idx="61">
                  <c:v>73000</c:v>
                </c:pt>
                <c:pt idx="62">
                  <c:v>74000</c:v>
                </c:pt>
                <c:pt idx="63">
                  <c:v>75000</c:v>
                </c:pt>
                <c:pt idx="64">
                  <c:v>76000</c:v>
                </c:pt>
                <c:pt idx="65">
                  <c:v>77000</c:v>
                </c:pt>
                <c:pt idx="66">
                  <c:v>78000</c:v>
                </c:pt>
                <c:pt idx="67">
                  <c:v>79000</c:v>
                </c:pt>
                <c:pt idx="68">
                  <c:v>80000</c:v>
                </c:pt>
                <c:pt idx="69">
                  <c:v>81000</c:v>
                </c:pt>
                <c:pt idx="70">
                  <c:v>82000</c:v>
                </c:pt>
                <c:pt idx="71">
                  <c:v>83000</c:v>
                </c:pt>
                <c:pt idx="72">
                  <c:v>84000</c:v>
                </c:pt>
                <c:pt idx="73">
                  <c:v>85000</c:v>
                </c:pt>
                <c:pt idx="74">
                  <c:v>86000</c:v>
                </c:pt>
                <c:pt idx="75">
                  <c:v>87000</c:v>
                </c:pt>
                <c:pt idx="76">
                  <c:v>88000</c:v>
                </c:pt>
                <c:pt idx="77">
                  <c:v>89000</c:v>
                </c:pt>
                <c:pt idx="78">
                  <c:v>90000</c:v>
                </c:pt>
                <c:pt idx="79">
                  <c:v>91000</c:v>
                </c:pt>
                <c:pt idx="80">
                  <c:v>92000</c:v>
                </c:pt>
                <c:pt idx="81">
                  <c:v>93000</c:v>
                </c:pt>
                <c:pt idx="82">
                  <c:v>94000</c:v>
                </c:pt>
                <c:pt idx="83">
                  <c:v>95000</c:v>
                </c:pt>
                <c:pt idx="84">
                  <c:v>96000</c:v>
                </c:pt>
                <c:pt idx="85">
                  <c:v>97000</c:v>
                </c:pt>
                <c:pt idx="86">
                  <c:v>98000</c:v>
                </c:pt>
                <c:pt idx="87">
                  <c:v>99000</c:v>
                </c:pt>
                <c:pt idx="88">
                  <c:v>100000</c:v>
                </c:pt>
                <c:pt idx="89">
                  <c:v>101000</c:v>
                </c:pt>
                <c:pt idx="90">
                  <c:v>102000</c:v>
                </c:pt>
                <c:pt idx="91">
                  <c:v>103000</c:v>
                </c:pt>
                <c:pt idx="92">
                  <c:v>104000</c:v>
                </c:pt>
                <c:pt idx="93">
                  <c:v>105000</c:v>
                </c:pt>
                <c:pt idx="94">
                  <c:v>106000</c:v>
                </c:pt>
                <c:pt idx="95">
                  <c:v>107000</c:v>
                </c:pt>
                <c:pt idx="96">
                  <c:v>108000</c:v>
                </c:pt>
                <c:pt idx="97">
                  <c:v>109000</c:v>
                </c:pt>
                <c:pt idx="98">
                  <c:v>110000</c:v>
                </c:pt>
                <c:pt idx="99">
                  <c:v>111000</c:v>
                </c:pt>
                <c:pt idx="100">
                  <c:v>112000</c:v>
                </c:pt>
                <c:pt idx="101">
                  <c:v>113000</c:v>
                </c:pt>
                <c:pt idx="102">
                  <c:v>114000</c:v>
                </c:pt>
                <c:pt idx="103">
                  <c:v>115000</c:v>
                </c:pt>
                <c:pt idx="104">
                  <c:v>116000</c:v>
                </c:pt>
                <c:pt idx="105">
                  <c:v>117000</c:v>
                </c:pt>
                <c:pt idx="106">
                  <c:v>118000</c:v>
                </c:pt>
                <c:pt idx="107">
                  <c:v>119000</c:v>
                </c:pt>
                <c:pt idx="108">
                  <c:v>120000</c:v>
                </c:pt>
                <c:pt idx="109">
                  <c:v>121000</c:v>
                </c:pt>
                <c:pt idx="110">
                  <c:v>122000</c:v>
                </c:pt>
                <c:pt idx="111">
                  <c:v>123000</c:v>
                </c:pt>
                <c:pt idx="112">
                  <c:v>124000</c:v>
                </c:pt>
                <c:pt idx="113">
                  <c:v>125000</c:v>
                </c:pt>
                <c:pt idx="114">
                  <c:v>126000</c:v>
                </c:pt>
                <c:pt idx="115">
                  <c:v>127000</c:v>
                </c:pt>
                <c:pt idx="116">
                  <c:v>128000</c:v>
                </c:pt>
                <c:pt idx="117">
                  <c:v>129000</c:v>
                </c:pt>
                <c:pt idx="118">
                  <c:v>130000</c:v>
                </c:pt>
                <c:pt idx="119">
                  <c:v>131000</c:v>
                </c:pt>
                <c:pt idx="120">
                  <c:v>132000</c:v>
                </c:pt>
                <c:pt idx="121">
                  <c:v>133000</c:v>
                </c:pt>
                <c:pt idx="122">
                  <c:v>134000</c:v>
                </c:pt>
                <c:pt idx="123">
                  <c:v>135000</c:v>
                </c:pt>
                <c:pt idx="124">
                  <c:v>136000</c:v>
                </c:pt>
                <c:pt idx="125">
                  <c:v>137000</c:v>
                </c:pt>
                <c:pt idx="126">
                  <c:v>138000</c:v>
                </c:pt>
                <c:pt idx="127">
                  <c:v>139000</c:v>
                </c:pt>
                <c:pt idx="128">
                  <c:v>140000</c:v>
                </c:pt>
                <c:pt idx="129">
                  <c:v>141000</c:v>
                </c:pt>
                <c:pt idx="130">
                  <c:v>142000</c:v>
                </c:pt>
                <c:pt idx="131">
                  <c:v>143000</c:v>
                </c:pt>
                <c:pt idx="132">
                  <c:v>144000</c:v>
                </c:pt>
                <c:pt idx="133">
                  <c:v>145000</c:v>
                </c:pt>
                <c:pt idx="134">
                  <c:v>146000</c:v>
                </c:pt>
                <c:pt idx="135">
                  <c:v>147000</c:v>
                </c:pt>
                <c:pt idx="136">
                  <c:v>148000</c:v>
                </c:pt>
                <c:pt idx="137">
                  <c:v>149000</c:v>
                </c:pt>
                <c:pt idx="138">
                  <c:v>150000</c:v>
                </c:pt>
                <c:pt idx="139">
                  <c:v>151000</c:v>
                </c:pt>
                <c:pt idx="140">
                  <c:v>152000</c:v>
                </c:pt>
                <c:pt idx="141">
                  <c:v>153000</c:v>
                </c:pt>
                <c:pt idx="142">
                  <c:v>154000</c:v>
                </c:pt>
                <c:pt idx="143">
                  <c:v>155000</c:v>
                </c:pt>
                <c:pt idx="144">
                  <c:v>156000</c:v>
                </c:pt>
                <c:pt idx="145">
                  <c:v>157000</c:v>
                </c:pt>
                <c:pt idx="146">
                  <c:v>158000</c:v>
                </c:pt>
                <c:pt idx="147">
                  <c:v>159000</c:v>
                </c:pt>
                <c:pt idx="148">
                  <c:v>160000</c:v>
                </c:pt>
                <c:pt idx="149">
                  <c:v>161000</c:v>
                </c:pt>
                <c:pt idx="150">
                  <c:v>162000</c:v>
                </c:pt>
                <c:pt idx="151">
                  <c:v>163000</c:v>
                </c:pt>
                <c:pt idx="152">
                  <c:v>164000</c:v>
                </c:pt>
                <c:pt idx="153">
                  <c:v>165000</c:v>
                </c:pt>
                <c:pt idx="154">
                  <c:v>166000</c:v>
                </c:pt>
                <c:pt idx="155">
                  <c:v>167000</c:v>
                </c:pt>
                <c:pt idx="156">
                  <c:v>168000</c:v>
                </c:pt>
                <c:pt idx="157">
                  <c:v>169000</c:v>
                </c:pt>
                <c:pt idx="158">
                  <c:v>170000</c:v>
                </c:pt>
                <c:pt idx="159">
                  <c:v>171000</c:v>
                </c:pt>
                <c:pt idx="160">
                  <c:v>172000</c:v>
                </c:pt>
                <c:pt idx="161">
                  <c:v>173000</c:v>
                </c:pt>
                <c:pt idx="162">
                  <c:v>174000</c:v>
                </c:pt>
                <c:pt idx="163">
                  <c:v>175000</c:v>
                </c:pt>
                <c:pt idx="164">
                  <c:v>176000</c:v>
                </c:pt>
                <c:pt idx="165">
                  <c:v>177000</c:v>
                </c:pt>
                <c:pt idx="166">
                  <c:v>178000</c:v>
                </c:pt>
                <c:pt idx="167">
                  <c:v>179000</c:v>
                </c:pt>
                <c:pt idx="168">
                  <c:v>180000</c:v>
                </c:pt>
                <c:pt idx="169">
                  <c:v>181000</c:v>
                </c:pt>
                <c:pt idx="170">
                  <c:v>182000</c:v>
                </c:pt>
                <c:pt idx="171">
                  <c:v>183000</c:v>
                </c:pt>
                <c:pt idx="172">
                  <c:v>184000</c:v>
                </c:pt>
                <c:pt idx="173">
                  <c:v>185000</c:v>
                </c:pt>
                <c:pt idx="174">
                  <c:v>186000</c:v>
                </c:pt>
                <c:pt idx="175">
                  <c:v>187000</c:v>
                </c:pt>
                <c:pt idx="176">
                  <c:v>188000</c:v>
                </c:pt>
                <c:pt idx="177">
                  <c:v>189000</c:v>
                </c:pt>
                <c:pt idx="178">
                  <c:v>190000</c:v>
                </c:pt>
                <c:pt idx="179">
                  <c:v>191000</c:v>
                </c:pt>
                <c:pt idx="180">
                  <c:v>192000</c:v>
                </c:pt>
                <c:pt idx="181">
                  <c:v>193000</c:v>
                </c:pt>
                <c:pt idx="182">
                  <c:v>194000</c:v>
                </c:pt>
                <c:pt idx="183">
                  <c:v>195000</c:v>
                </c:pt>
                <c:pt idx="184">
                  <c:v>196000</c:v>
                </c:pt>
                <c:pt idx="185">
                  <c:v>197000</c:v>
                </c:pt>
                <c:pt idx="186">
                  <c:v>198000</c:v>
                </c:pt>
                <c:pt idx="187">
                  <c:v>199000</c:v>
                </c:pt>
                <c:pt idx="188">
                  <c:v>200000</c:v>
                </c:pt>
                <c:pt idx="189">
                  <c:v>201000</c:v>
                </c:pt>
                <c:pt idx="190">
                  <c:v>202000</c:v>
                </c:pt>
                <c:pt idx="191">
                  <c:v>203000</c:v>
                </c:pt>
                <c:pt idx="192">
                  <c:v>204000</c:v>
                </c:pt>
                <c:pt idx="193">
                  <c:v>205000</c:v>
                </c:pt>
                <c:pt idx="194">
                  <c:v>206000</c:v>
                </c:pt>
                <c:pt idx="195">
                  <c:v>207000</c:v>
                </c:pt>
                <c:pt idx="196">
                  <c:v>208000</c:v>
                </c:pt>
                <c:pt idx="197">
                  <c:v>209000</c:v>
                </c:pt>
                <c:pt idx="198">
                  <c:v>210000</c:v>
                </c:pt>
                <c:pt idx="199">
                  <c:v>211000</c:v>
                </c:pt>
                <c:pt idx="200">
                  <c:v>212000</c:v>
                </c:pt>
                <c:pt idx="201">
                  <c:v>213000</c:v>
                </c:pt>
                <c:pt idx="202">
                  <c:v>214000</c:v>
                </c:pt>
                <c:pt idx="203">
                  <c:v>215000</c:v>
                </c:pt>
                <c:pt idx="204">
                  <c:v>216000</c:v>
                </c:pt>
                <c:pt idx="205">
                  <c:v>217000</c:v>
                </c:pt>
                <c:pt idx="206">
                  <c:v>218000</c:v>
                </c:pt>
                <c:pt idx="207">
                  <c:v>219000</c:v>
                </c:pt>
                <c:pt idx="208">
                  <c:v>220000</c:v>
                </c:pt>
                <c:pt idx="209">
                  <c:v>221000</c:v>
                </c:pt>
                <c:pt idx="210">
                  <c:v>222000</c:v>
                </c:pt>
                <c:pt idx="211">
                  <c:v>223000</c:v>
                </c:pt>
                <c:pt idx="212">
                  <c:v>224000</c:v>
                </c:pt>
                <c:pt idx="213">
                  <c:v>225000</c:v>
                </c:pt>
                <c:pt idx="214">
                  <c:v>226000</c:v>
                </c:pt>
                <c:pt idx="215">
                  <c:v>227000</c:v>
                </c:pt>
                <c:pt idx="216">
                  <c:v>228000</c:v>
                </c:pt>
                <c:pt idx="217">
                  <c:v>229000</c:v>
                </c:pt>
                <c:pt idx="218">
                  <c:v>230000</c:v>
                </c:pt>
                <c:pt idx="219">
                  <c:v>231000</c:v>
                </c:pt>
                <c:pt idx="220">
                  <c:v>232000</c:v>
                </c:pt>
                <c:pt idx="221">
                  <c:v>233000</c:v>
                </c:pt>
                <c:pt idx="222">
                  <c:v>234000</c:v>
                </c:pt>
                <c:pt idx="223">
                  <c:v>235000</c:v>
                </c:pt>
                <c:pt idx="224">
                  <c:v>236000</c:v>
                </c:pt>
                <c:pt idx="225">
                  <c:v>237000</c:v>
                </c:pt>
                <c:pt idx="226">
                  <c:v>238000</c:v>
                </c:pt>
                <c:pt idx="227">
                  <c:v>239000</c:v>
                </c:pt>
                <c:pt idx="228">
                  <c:v>240000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997-4603-9A71-AB532EF49E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2656112"/>
        <c:axId val="1030517520"/>
      </c:lineChart>
      <c:dateAx>
        <c:axId val="912656112"/>
        <c:scaling>
          <c:orientation val="minMax"/>
        </c:scaling>
        <c:delete val="0"/>
        <c:axPos val="b"/>
        <c:numFmt formatCode="0\ &quot; mies.&quot;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pl-PL"/>
          </a:p>
        </c:txPr>
        <c:crossAx val="1030517520"/>
        <c:crossesAt val="0"/>
        <c:auto val="0"/>
        <c:lblOffset val="100"/>
        <c:baseTimeUnit val="days"/>
        <c:minorUnit val="12"/>
      </c:dateAx>
      <c:valAx>
        <c:axId val="1030517520"/>
        <c:scaling>
          <c:orientation val="minMax"/>
        </c:scaling>
        <c:delete val="1"/>
        <c:axPos val="l"/>
        <c:numFmt formatCode="#,##0\ &quot;zł&quot;" sourceLinked="0"/>
        <c:majorTickMark val="none"/>
        <c:minorTickMark val="none"/>
        <c:tickLblPos val="nextTo"/>
        <c:crossAx val="912656112"/>
        <c:crosses val="autoZero"/>
        <c:crossBetween val="between"/>
        <c:majorUnit val="40000"/>
        <c:minorUnit val="40000"/>
      </c:val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ayout>
        <c:manualLayout>
          <c:xMode val="edge"/>
          <c:yMode val="edge"/>
          <c:x val="9.0900785440889642E-2"/>
          <c:y val="0.77450700413675777"/>
          <c:w val="0.83082266476068967"/>
          <c:h val="0.1445276072437089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1" i="1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pl-PL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 b="1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pl-PL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920" b="1" i="0" u="none" strike="noStrike" kern="1200" spc="0" baseline="0">
                <a:solidFill>
                  <a:srgbClr val="024460"/>
                </a:solidFill>
                <a:latin typeface="Poppins" panose="00000500000000000000" pitchFamily="2" charset="-18"/>
                <a:ea typeface="+mn-ea"/>
                <a:cs typeface="Poppins" panose="00000500000000000000" pitchFamily="2" charset="-18"/>
              </a:defRPr>
            </a:pPr>
            <a:r>
              <a:rPr lang="pl-PL">
                <a:solidFill>
                  <a:srgbClr val="024460"/>
                </a:solidFill>
              </a:rPr>
              <a:t>Ile </a:t>
            </a:r>
            <a:r>
              <a:rPr lang="pl-PL">
                <a:solidFill>
                  <a:srgbClr val="ED6862"/>
                </a:solidFill>
              </a:rPr>
              <a:t>ODSETEK</a:t>
            </a:r>
            <a:r>
              <a:rPr lang="pl-PL">
                <a:solidFill>
                  <a:srgbClr val="024460"/>
                </a:solidFill>
              </a:rPr>
              <a:t> zapłacimy?</a:t>
            </a:r>
            <a:endParaRPr lang="en-US">
              <a:solidFill>
                <a:srgbClr val="02446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1" i="0" u="none" strike="noStrike" kern="1200" spc="0" baseline="0">
              <a:solidFill>
                <a:srgbClr val="024460"/>
              </a:solidFill>
              <a:latin typeface="Poppins" panose="00000500000000000000" pitchFamily="2" charset="-18"/>
              <a:ea typeface="+mn-ea"/>
              <a:cs typeface="Poppins" panose="00000500000000000000" pitchFamily="2" charset="-18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"/>
          <c:y val="0.31898486238885848"/>
          <c:w val="0.96684666451814705"/>
          <c:h val="0.5697335645029987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Poppins" panose="00000500000000000000" pitchFamily="2" charset="-18"/>
                    <a:ea typeface="+mn-ea"/>
                    <a:cs typeface="Poppins" panose="00000500000000000000" pitchFamily="2" charset="-18"/>
                  </a:defRPr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'Nadpłata lub Inwestycja'!$AG$3:$AI$3</c:f>
              <c:strCache>
                <c:ptCount val="3"/>
                <c:pt idx="0">
                  <c:v>BEZ NADPŁAT</c:v>
                </c:pt>
                <c:pt idx="1">
                  <c:v>NADPŁATA OBNIŻAJĄCA RATĘ</c:v>
                </c:pt>
                <c:pt idx="2">
                  <c:v>NADPŁATA SKRACAJĄCA  OKRES</c:v>
                </c:pt>
              </c:strCache>
            </c:strRef>
          </c:cat>
          <c:val>
            <c:numRef>
              <c:f>'Nadpłata lub Inwestycja'!$AH$4:$AJ$4</c:f>
              <c:numCache>
                <c:formatCode>#\ ##0\ "zł"</c:formatCode>
                <c:ptCount val="3"/>
                <c:pt idx="0">
                  <c:v>332256.85708968184</c:v>
                </c:pt>
                <c:pt idx="1">
                  <c:v>256830.89591462273</c:v>
                </c:pt>
                <c:pt idx="2">
                  <c:v>208856.95476251931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78-478E-A2BA-28C89900D0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17999231"/>
        <c:axId val="861267583"/>
      </c:barChart>
      <c:dateAx>
        <c:axId val="12179992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oppins" panose="00000500000000000000" pitchFamily="2" charset="-18"/>
                <a:ea typeface="+mn-ea"/>
                <a:cs typeface="Poppins" panose="00000500000000000000" pitchFamily="2" charset="-18"/>
              </a:defRPr>
            </a:pPr>
            <a:endParaRPr lang="pl-PL"/>
          </a:p>
        </c:txPr>
        <c:crossAx val="861267583"/>
        <c:crosses val="autoZero"/>
        <c:auto val="0"/>
        <c:lblOffset val="100"/>
        <c:baseTimeUnit val="days"/>
      </c:dateAx>
      <c:valAx>
        <c:axId val="861267583"/>
        <c:scaling>
          <c:orientation val="minMax"/>
        </c:scaling>
        <c:delete val="1"/>
        <c:axPos val="l"/>
        <c:numFmt formatCode="#\ ##0\ &quot;zł&quot;" sourceLinked="1"/>
        <c:majorTickMark val="none"/>
        <c:minorTickMark val="none"/>
        <c:tickLblPos val="nextTo"/>
        <c:crossAx val="12179992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600" b="1">
          <a:latin typeface="Poppins" panose="00000500000000000000" pitchFamily="2" charset="-18"/>
          <a:cs typeface="Poppins" panose="00000500000000000000" pitchFamily="2" charset="-18"/>
        </a:defRPr>
      </a:pPr>
      <a:endParaRPr lang="pl-PL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s://marciniwuc.com/nadplacac-kredyt-hipoteczny-czy-inwestowac" TargetMode="Externa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marciniwuc.com/nadplacac-kredyt-hipoteczny-czy-inwestowac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marciniwuc.com/nadplacac-kredyt-hipoteczny-czy-inwestowac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44</xdr:col>
      <xdr:colOff>169334</xdr:colOff>
      <xdr:row>0</xdr:row>
      <xdr:rowOff>407987</xdr:rowOff>
    </xdr:from>
    <xdr:to>
      <xdr:col>68</xdr:col>
      <xdr:colOff>153987</xdr:colOff>
      <xdr:row>9</xdr:row>
      <xdr:rowOff>465667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A651AF0E-5C69-454A-A5AF-663C31FFAE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30</xdr:col>
      <xdr:colOff>91017</xdr:colOff>
      <xdr:row>1</xdr:row>
      <xdr:rowOff>349250</xdr:rowOff>
    </xdr:from>
    <xdr:to>
      <xdr:col>40</xdr:col>
      <xdr:colOff>352425</xdr:colOff>
      <xdr:row>6</xdr:row>
      <xdr:rowOff>376768</xdr:rowOff>
    </xdr:to>
    <xdr:graphicFrame macro="">
      <xdr:nvGraphicFramePr>
        <xdr:cNvPr id="6" name="Wykres 5">
          <a:extLst>
            <a:ext uri="{FF2B5EF4-FFF2-40B4-BE49-F238E27FC236}">
              <a16:creationId xmlns:a16="http://schemas.microsoft.com/office/drawing/2014/main" id="{82274036-C016-546C-48C9-2C81B58241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7</xdr:col>
      <xdr:colOff>158750</xdr:colOff>
      <xdr:row>0</xdr:row>
      <xdr:rowOff>95250</xdr:rowOff>
    </xdr:from>
    <xdr:to>
      <xdr:col>8</xdr:col>
      <xdr:colOff>527506</xdr:colOff>
      <xdr:row>0</xdr:row>
      <xdr:rowOff>436490</xdr:rowOff>
    </xdr:to>
    <xdr:pic>
      <xdr:nvPicPr>
        <xdr:cNvPr id="2" name="Obraz 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B8CE8BD-5BFA-2C4E-B2AA-E96DA14A3E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842500" y="95250"/>
          <a:ext cx="1483180" cy="341240"/>
        </a:xfrm>
        <a:prstGeom prst="rect">
          <a:avLst/>
        </a:prstGeom>
      </xdr:spPr>
    </xdr:pic>
    <xdr:clientData/>
  </xdr:twoCellAnchor>
  <xdr:twoCellAnchor editAs="oneCell">
    <xdr:from>
      <xdr:col>15</xdr:col>
      <xdr:colOff>203200</xdr:colOff>
      <xdr:row>0</xdr:row>
      <xdr:rowOff>101600</xdr:rowOff>
    </xdr:from>
    <xdr:to>
      <xdr:col>15</xdr:col>
      <xdr:colOff>1632405</xdr:colOff>
      <xdr:row>0</xdr:row>
      <xdr:rowOff>442840</xdr:rowOff>
    </xdr:to>
    <xdr:pic>
      <xdr:nvPicPr>
        <xdr:cNvPr id="7" name="Obraz 6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4FF606A-8BCE-BD48-A14C-8B70EC5B28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4384000" y="101600"/>
          <a:ext cx="1483180" cy="341240"/>
        </a:xfrm>
        <a:prstGeom prst="rect">
          <a:avLst/>
        </a:prstGeom>
      </xdr:spPr>
    </xdr:pic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0.75301</cdr:x>
      <cdr:y>0.54732</cdr:y>
    </cdr:from>
    <cdr:to>
      <cdr:x>0.84293</cdr:x>
      <cdr:y>0.59875</cdr:y>
    </cdr:to>
    <cdr:pic>
      <cdr:nvPicPr>
        <cdr:cNvPr id="3" name="Obraz 2">
          <a:hlinkClick xmlns:a="http://schemas.openxmlformats.org/drawingml/2006/main" xmlns:r="http://schemas.openxmlformats.org/officeDocument/2006/relationships" r:id="rId1"/>
          <a:extLst xmlns:a="http://schemas.openxmlformats.org/drawingml/2006/main">
            <a:ext uri="{FF2B5EF4-FFF2-40B4-BE49-F238E27FC236}">
              <a16:creationId xmlns:a16="http://schemas.microsoft.com/office/drawing/2014/main" id="{7B8CE8BD-5BFA-2C4E-B2AA-E96DA14A3E0E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2"/>
        <a:stretch xmlns:a="http://schemas.openxmlformats.org/drawingml/2006/main">
          <a:fillRect/>
        </a:stretch>
      </cdr:blipFill>
      <cdr:spPr>
        <a:xfrm xmlns:a="http://schemas.openxmlformats.org/drawingml/2006/main">
          <a:off x="12420600" y="3632200"/>
          <a:ext cx="1483180" cy="341240"/>
        </a:xfrm>
        <a:prstGeom xmlns:a="http://schemas.openxmlformats.org/drawingml/2006/main" prst="rect">
          <a:avLst/>
        </a:prstGeom>
      </cdr:spPr>
    </cdr:pic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0.40964</cdr:x>
      <cdr:y>0.09828</cdr:y>
    </cdr:from>
    <cdr:to>
      <cdr:x>0.57126</cdr:x>
      <cdr:y>0.16777</cdr:y>
    </cdr:to>
    <cdr:pic>
      <cdr:nvPicPr>
        <cdr:cNvPr id="3" name="Obraz 2">
          <a:hlinkClick xmlns:a="http://schemas.openxmlformats.org/drawingml/2006/main" xmlns:r="http://schemas.openxmlformats.org/officeDocument/2006/relationships" r:id="rId1"/>
          <a:extLst xmlns:a="http://schemas.openxmlformats.org/drawingml/2006/main">
            <a:ext uri="{FF2B5EF4-FFF2-40B4-BE49-F238E27FC236}">
              <a16:creationId xmlns:a16="http://schemas.microsoft.com/office/drawing/2014/main" id="{7B8CE8BD-5BFA-2C4E-B2AA-E96DA14A3E0E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2"/>
        <a:stretch xmlns:a="http://schemas.openxmlformats.org/drawingml/2006/main">
          <a:fillRect/>
        </a:stretch>
      </cdr:blipFill>
      <cdr:spPr>
        <a:xfrm xmlns:a="http://schemas.openxmlformats.org/drawingml/2006/main">
          <a:off x="3759200" y="482600"/>
          <a:ext cx="1483180" cy="341240"/>
        </a:xfrm>
        <a:prstGeom xmlns:a="http://schemas.openxmlformats.org/drawingml/2006/main" prst="rect">
          <a:avLst/>
        </a:prstGeom>
      </cdr:spPr>
    </cdr:pic>
  </cdr:relSizeAnchor>
</c:userShape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B09458-BCF1-42C1-8F9A-DF24AC271669}">
  <sheetPr>
    <tabColor rgb="FFED6862"/>
  </sheetPr>
  <dimension ref="A1:AV605"/>
  <sheetViews>
    <sheetView tabSelected="1" zoomScale="60" zoomScaleNormal="60" workbookViewId="0">
      <selection activeCell="O19" sqref="O19"/>
    </sheetView>
  </sheetViews>
  <sheetFormatPr defaultColWidth="8.7109375" defaultRowHeight="16.5" x14ac:dyDescent="0.3"/>
  <cols>
    <col min="1" max="1" width="8.85546875" style="1" customWidth="1"/>
    <col min="2" max="2" width="25.85546875" style="1" customWidth="1"/>
    <col min="3" max="3" width="10.28515625" style="1" customWidth="1"/>
    <col min="4" max="4" width="20" style="1" customWidth="1"/>
    <col min="5" max="5" width="10.85546875" style="1" customWidth="1"/>
    <col min="6" max="6" width="18.7109375" style="1" customWidth="1"/>
    <col min="7" max="7" width="17.7109375" style="1" customWidth="1"/>
    <col min="8" max="8" width="15.42578125" style="1" customWidth="1"/>
    <col min="9" max="9" width="27.85546875" style="1" customWidth="1"/>
    <col min="10" max="10" width="11.28515625" style="1" customWidth="1"/>
    <col min="11" max="11" width="39.42578125" style="1" hidden="1" customWidth="1"/>
    <col min="12" max="12" width="44.7109375" style="1" customWidth="1"/>
    <col min="13" max="13" width="27.28515625" style="1" hidden="1" customWidth="1"/>
    <col min="14" max="14" width="28.42578125" style="7" customWidth="1"/>
    <col min="15" max="15" width="31.7109375" style="1" customWidth="1"/>
    <col min="16" max="16" width="34.28515625" style="1" customWidth="1"/>
    <col min="17" max="17" width="32.140625" style="1" customWidth="1"/>
    <col min="18" max="18" width="10.85546875" style="1" customWidth="1"/>
    <col min="19" max="19" width="15.85546875" style="1" customWidth="1"/>
    <col min="20" max="20" width="26.5703125" style="1" customWidth="1"/>
    <col min="21" max="21" width="28.5703125" style="1" customWidth="1"/>
    <col min="22" max="22" width="23.28515625" style="1" customWidth="1"/>
    <col min="23" max="23" width="22.42578125" style="1" customWidth="1"/>
    <col min="24" max="24" width="19.7109375" style="1" customWidth="1"/>
    <col min="25" max="25" width="15.85546875" style="1" customWidth="1"/>
    <col min="26" max="26" width="2.85546875" style="1" customWidth="1"/>
    <col min="27" max="32" width="16.42578125" style="1" customWidth="1"/>
    <col min="33" max="33" width="14" style="1" customWidth="1"/>
    <col min="34" max="34" width="13.42578125" style="1" customWidth="1"/>
    <col min="35" max="35" width="16.42578125" style="1" customWidth="1"/>
    <col min="36" max="36" width="0.140625" style="1" customWidth="1"/>
    <col min="37" max="37" width="2.140625" style="1" customWidth="1"/>
    <col min="38" max="38" width="8.7109375" style="1"/>
    <col min="39" max="39" width="15" style="1" customWidth="1"/>
    <col min="40" max="40" width="12.7109375" style="1" customWidth="1"/>
    <col min="41" max="41" width="14.42578125" style="1" customWidth="1"/>
    <col min="42" max="42" width="13.42578125" style="1" customWidth="1"/>
    <col min="43" max="43" width="15" style="1" customWidth="1"/>
    <col min="44" max="44" width="13.7109375" style="1" customWidth="1"/>
    <col min="45" max="45" width="12.5703125" style="1" customWidth="1"/>
    <col min="46" max="16384" width="8.7109375" style="1"/>
  </cols>
  <sheetData>
    <row r="1" spans="1:37" ht="41.45" customHeight="1" x14ac:dyDescent="0.3">
      <c r="A1" s="59" t="s">
        <v>44</v>
      </c>
      <c r="B1" s="59"/>
      <c r="C1" s="59"/>
      <c r="D1" s="59"/>
      <c r="I1" s="4"/>
      <c r="J1" s="125" t="s">
        <v>50</v>
      </c>
      <c r="K1" s="125"/>
      <c r="L1" s="125"/>
      <c r="M1" s="125"/>
      <c r="N1" s="125"/>
      <c r="O1" s="125"/>
    </row>
    <row r="2" spans="1:37" ht="126.75" customHeight="1" x14ac:dyDescent="0.3">
      <c r="A2" s="115" t="s">
        <v>24</v>
      </c>
      <c r="B2" s="115"/>
      <c r="C2" s="115"/>
      <c r="D2" s="115"/>
      <c r="E2" s="115"/>
      <c r="F2" s="115"/>
      <c r="G2" s="115"/>
      <c r="H2" s="44">
        <v>500000</v>
      </c>
      <c r="J2" s="84"/>
      <c r="L2" s="126" t="s">
        <v>39</v>
      </c>
      <c r="M2" s="85"/>
      <c r="N2" s="61" t="s">
        <v>54</v>
      </c>
      <c r="O2" s="61" t="s">
        <v>55</v>
      </c>
      <c r="P2" s="61" t="s">
        <v>56</v>
      </c>
      <c r="Q2" s="61" t="s">
        <v>68</v>
      </c>
      <c r="S2" s="130"/>
      <c r="T2" s="130"/>
      <c r="U2" s="130"/>
      <c r="V2" s="130"/>
      <c r="W2" s="130"/>
      <c r="X2" s="130"/>
      <c r="Y2" s="130"/>
      <c r="Z2" s="130"/>
      <c r="AA2" s="130"/>
      <c r="AB2" s="130"/>
    </row>
    <row r="3" spans="1:37" ht="74.25" customHeight="1" x14ac:dyDescent="0.3">
      <c r="A3" s="115" t="s">
        <v>25</v>
      </c>
      <c r="B3" s="115"/>
      <c r="C3" s="115"/>
      <c r="D3" s="115"/>
      <c r="E3" s="115"/>
      <c r="F3" s="115"/>
      <c r="G3" s="115"/>
      <c r="H3" s="45">
        <f>20*12</f>
        <v>240</v>
      </c>
      <c r="I3" s="7"/>
      <c r="L3" s="126"/>
      <c r="M3" s="85"/>
      <c r="N3" s="60" t="s">
        <v>28</v>
      </c>
      <c r="O3" s="60" t="str">
        <f>R25</f>
        <v>NADPŁATA OBNIŻAJĄCA RATĘ</v>
      </c>
      <c r="P3" s="60" t="str">
        <f>AA25</f>
        <v>NADPŁATA SKRACAJĄCA  OKRES</v>
      </c>
      <c r="Q3" s="60" t="s">
        <v>70</v>
      </c>
      <c r="S3" s="130"/>
      <c r="T3" s="130"/>
      <c r="U3" s="130"/>
      <c r="V3" s="130"/>
      <c r="W3" s="130"/>
      <c r="X3" s="130"/>
      <c r="Y3" s="130"/>
      <c r="Z3" s="130"/>
      <c r="AA3" s="130"/>
      <c r="AB3" s="130"/>
      <c r="AG3" s="1" t="str">
        <f>N3</f>
        <v>BEZ NADPŁAT</v>
      </c>
      <c r="AH3" s="1" t="str">
        <f>O3</f>
        <v>NADPŁATA OBNIŻAJĄCA RATĘ</v>
      </c>
      <c r="AI3" s="1" t="str">
        <f>P3</f>
        <v>NADPŁATA SKRACAJĄCA  OKRES</v>
      </c>
    </row>
    <row r="4" spans="1:37" ht="57.75" customHeight="1" x14ac:dyDescent="0.3">
      <c r="A4" s="115" t="s">
        <v>32</v>
      </c>
      <c r="B4" s="115"/>
      <c r="C4" s="115"/>
      <c r="D4" s="115"/>
      <c r="E4" s="115"/>
      <c r="F4" s="115"/>
      <c r="G4" s="115"/>
      <c r="H4" s="43">
        <v>3.7999999999999999E-2</v>
      </c>
      <c r="I4" s="51"/>
      <c r="L4" s="96" t="s">
        <v>62</v>
      </c>
      <c r="M4" s="68"/>
      <c r="N4" s="102">
        <f>E26</f>
        <v>832256.85999999754</v>
      </c>
      <c r="O4" s="103">
        <f>SUM(O5:O7)</f>
        <v>756830.89591462293</v>
      </c>
      <c r="P4" s="102">
        <f>SUM(P5:P7)</f>
        <v>708856.95476251899</v>
      </c>
      <c r="Q4" s="102">
        <f>SUM(Q5:Q7)</f>
        <v>708856.9547625191</v>
      </c>
      <c r="S4" s="131"/>
      <c r="T4" s="130"/>
      <c r="U4" s="130"/>
      <c r="V4" s="130"/>
      <c r="W4" s="130"/>
      <c r="X4" s="130"/>
      <c r="Y4" s="130"/>
      <c r="Z4" s="130"/>
      <c r="AA4" s="130"/>
      <c r="AB4" s="130"/>
      <c r="AH4" s="62">
        <f>N7</f>
        <v>332256.85708968184</v>
      </c>
      <c r="AI4" s="62">
        <f>O7</f>
        <v>256830.89591462273</v>
      </c>
      <c r="AJ4" s="62">
        <f>P7</f>
        <v>208856.95476251931</v>
      </c>
      <c r="AK4" s="62"/>
    </row>
    <row r="5" spans="1:37" ht="44.25" customHeight="1" x14ac:dyDescent="0.3">
      <c r="A5" s="115" t="s">
        <v>33</v>
      </c>
      <c r="B5" s="115"/>
      <c r="C5" s="115"/>
      <c r="D5" s="115"/>
      <c r="E5" s="115"/>
      <c r="F5" s="115"/>
      <c r="G5" s="115"/>
      <c r="H5" s="43">
        <v>1.7999999999999999E-2</v>
      </c>
      <c r="I5" s="127"/>
      <c r="L5" s="94" t="s">
        <v>37</v>
      </c>
      <c r="M5" s="69"/>
      <c r="N5" s="104">
        <f>F26</f>
        <v>500000</v>
      </c>
      <c r="O5" s="105">
        <f>T26</f>
        <v>273914.06684283848</v>
      </c>
      <c r="P5" s="104">
        <f>AC26</f>
        <v>341999.99999999965</v>
      </c>
      <c r="Q5" s="104">
        <f>AN26</f>
        <v>166776.11458815553</v>
      </c>
      <c r="S5" s="131"/>
      <c r="T5" s="130"/>
      <c r="U5" s="130"/>
      <c r="V5" s="130"/>
      <c r="W5" s="130"/>
      <c r="X5" s="130"/>
      <c r="Y5" s="130"/>
      <c r="Z5" s="130"/>
      <c r="AA5" s="130"/>
      <c r="AB5" s="130"/>
    </row>
    <row r="6" spans="1:37" ht="44.25" customHeight="1" x14ac:dyDescent="0.3">
      <c r="A6" s="115" t="s">
        <v>26</v>
      </c>
      <c r="B6" s="115"/>
      <c r="C6" s="115"/>
      <c r="D6" s="115"/>
      <c r="E6" s="115"/>
      <c r="F6" s="115"/>
      <c r="G6" s="115"/>
      <c r="H6" s="52">
        <f>H4+H5</f>
        <v>5.5999999999999994E-2</v>
      </c>
      <c r="I6" s="127"/>
      <c r="L6" s="94" t="s">
        <v>36</v>
      </c>
      <c r="M6" s="70" t="s">
        <v>42</v>
      </c>
      <c r="N6" s="105">
        <v>0</v>
      </c>
      <c r="O6" s="105">
        <f>V26</f>
        <v>226085.93315716172</v>
      </c>
      <c r="P6" s="105">
        <f>AE26</f>
        <v>158000</v>
      </c>
      <c r="Q6" s="105">
        <f>AP26</f>
        <v>333223.88541184424</v>
      </c>
      <c r="S6" s="131"/>
      <c r="T6" s="130"/>
      <c r="U6" s="130"/>
      <c r="V6" s="130"/>
      <c r="W6" s="130"/>
      <c r="X6" s="130"/>
      <c r="Y6" s="130"/>
      <c r="Z6" s="130"/>
      <c r="AA6" s="130"/>
      <c r="AB6" s="130"/>
    </row>
    <row r="7" spans="1:37" ht="44.25" customHeight="1" x14ac:dyDescent="0.5">
      <c r="A7" s="115" t="s">
        <v>15</v>
      </c>
      <c r="B7" s="115"/>
      <c r="C7" s="115"/>
      <c r="D7" s="115"/>
      <c r="E7" s="115"/>
      <c r="F7" s="115"/>
      <c r="G7" s="115"/>
      <c r="H7" s="46" t="s">
        <v>11</v>
      </c>
      <c r="I7" s="4"/>
      <c r="L7" s="94" t="s">
        <v>38</v>
      </c>
      <c r="M7" s="70" t="s">
        <v>41</v>
      </c>
      <c r="N7" s="104">
        <f>G26</f>
        <v>332256.85708968184</v>
      </c>
      <c r="O7" s="105">
        <f>U26</f>
        <v>256830.89591462273</v>
      </c>
      <c r="P7" s="104">
        <f>AD26</f>
        <v>208856.95476251931</v>
      </c>
      <c r="Q7" s="104">
        <f>AO26</f>
        <v>208856.9547625194</v>
      </c>
      <c r="S7" s="131"/>
      <c r="T7" s="132"/>
      <c r="U7" s="133"/>
      <c r="V7" s="133"/>
      <c r="W7" s="133"/>
      <c r="X7" s="133"/>
      <c r="Y7" s="130"/>
      <c r="Z7" s="130"/>
      <c r="AA7" s="130"/>
      <c r="AB7" s="130"/>
    </row>
    <row r="8" spans="1:37" ht="44.25" customHeight="1" x14ac:dyDescent="0.5">
      <c r="A8" s="115" t="s">
        <v>27</v>
      </c>
      <c r="B8" s="115"/>
      <c r="C8" s="115"/>
      <c r="D8" s="115"/>
      <c r="E8" s="115"/>
      <c r="F8" s="115"/>
      <c r="G8" s="115"/>
      <c r="H8" s="46">
        <v>36</v>
      </c>
      <c r="L8" s="95" t="s">
        <v>59</v>
      </c>
      <c r="M8" s="73"/>
      <c r="N8" s="106">
        <f>A26</f>
        <v>240</v>
      </c>
      <c r="O8" s="106">
        <f>R26</f>
        <v>227</v>
      </c>
      <c r="P8" s="106">
        <f>AA26</f>
        <v>159</v>
      </c>
      <c r="Q8" s="106">
        <f>AL26</f>
        <v>159</v>
      </c>
      <c r="S8" s="131"/>
      <c r="T8" s="132"/>
      <c r="U8" s="133"/>
      <c r="V8" s="133"/>
      <c r="W8" s="133"/>
      <c r="X8" s="133"/>
      <c r="Y8" s="130"/>
      <c r="Z8" s="130"/>
      <c r="AA8" s="130"/>
      <c r="AB8" s="130"/>
    </row>
    <row r="9" spans="1:37" ht="78.75" customHeight="1" x14ac:dyDescent="0.5">
      <c r="A9" s="115" t="s">
        <v>13</v>
      </c>
      <c r="B9" s="115"/>
      <c r="C9" s="115"/>
      <c r="D9" s="115"/>
      <c r="E9" s="115"/>
      <c r="F9" s="115"/>
      <c r="G9" s="115"/>
      <c r="H9" s="47">
        <v>6.5000000000000002E-2</v>
      </c>
      <c r="L9" s="96" t="s">
        <v>64</v>
      </c>
      <c r="M9" s="68"/>
      <c r="N9" s="102">
        <f>C26</f>
        <v>240000</v>
      </c>
      <c r="O9" s="103">
        <f>X26</f>
        <v>315425.96408537723</v>
      </c>
      <c r="P9" s="102">
        <f>AH26</f>
        <v>363399.90523748094</v>
      </c>
      <c r="Q9" s="102">
        <f>AR26</f>
        <v>363399.90523748059</v>
      </c>
      <c r="S9" s="131"/>
      <c r="T9" s="132"/>
      <c r="U9" s="133"/>
      <c r="V9" s="133"/>
      <c r="W9" s="133"/>
      <c r="X9" s="133"/>
      <c r="Y9" s="130"/>
      <c r="Z9" s="130"/>
      <c r="AA9" s="130"/>
      <c r="AB9" s="130"/>
    </row>
    <row r="10" spans="1:37" ht="81" customHeight="1" x14ac:dyDescent="0.3">
      <c r="A10" s="115" t="s">
        <v>14</v>
      </c>
      <c r="B10" s="115"/>
      <c r="C10" s="115"/>
      <c r="D10" s="115"/>
      <c r="E10" s="115"/>
      <c r="F10" s="115"/>
      <c r="G10" s="115"/>
      <c r="H10" s="48" t="s">
        <v>7</v>
      </c>
      <c r="L10" s="97" t="s">
        <v>63</v>
      </c>
      <c r="M10" s="71"/>
      <c r="N10" s="107">
        <f>N4+N9</f>
        <v>1072256.8599999975</v>
      </c>
      <c r="O10" s="108">
        <f>O4+O9</f>
        <v>1072256.8600000001</v>
      </c>
      <c r="P10" s="107">
        <f>P4+P9</f>
        <v>1072256.8599999999</v>
      </c>
      <c r="Q10" s="107">
        <f>Q4+Q9</f>
        <v>1072256.8599999996</v>
      </c>
      <c r="S10" s="130"/>
      <c r="T10" s="130"/>
      <c r="U10" s="130"/>
      <c r="V10" s="130"/>
      <c r="W10" s="130"/>
      <c r="X10" s="130"/>
      <c r="Y10" s="130"/>
      <c r="Z10" s="130"/>
      <c r="AA10" s="130"/>
      <c r="AB10" s="130"/>
    </row>
    <row r="11" spans="1:37" ht="39" customHeight="1" x14ac:dyDescent="0.3">
      <c r="A11" s="67"/>
      <c r="B11" s="67"/>
      <c r="C11" s="67"/>
      <c r="D11" s="67"/>
      <c r="E11" s="67"/>
      <c r="F11" s="67"/>
      <c r="G11" s="67"/>
      <c r="H11" s="67"/>
      <c r="I11" s="67"/>
      <c r="L11" s="98" t="s">
        <v>61</v>
      </c>
      <c r="M11" s="72"/>
      <c r="N11" s="109">
        <f>N12-N9</f>
        <v>222040.89516148187</v>
      </c>
      <c r="O11" s="109">
        <f>O12-O9</f>
        <v>137231.98650422122</v>
      </c>
      <c r="P11" s="109">
        <f>P12-P9</f>
        <v>83666.006068827293</v>
      </c>
      <c r="Q11" s="109">
        <f>Q12-Q9</f>
        <v>83666.006068827119</v>
      </c>
      <c r="S11" s="130"/>
      <c r="T11" s="130"/>
      <c r="U11" s="130"/>
      <c r="V11" s="130"/>
      <c r="W11" s="130"/>
      <c r="X11" s="130"/>
      <c r="Y11" s="130"/>
      <c r="Z11" s="130"/>
      <c r="AA11" s="130"/>
      <c r="AB11" s="130"/>
    </row>
    <row r="12" spans="1:37" ht="46.5" customHeight="1" x14ac:dyDescent="0.3">
      <c r="A12" s="67"/>
      <c r="B12" s="67"/>
      <c r="C12" s="67"/>
      <c r="D12" s="67"/>
      <c r="E12" s="67"/>
      <c r="F12" s="67"/>
      <c r="G12" s="67"/>
      <c r="H12" s="67"/>
      <c r="I12" s="67"/>
      <c r="L12" s="99" t="s">
        <v>60</v>
      </c>
      <c r="M12" s="74" t="s">
        <v>40</v>
      </c>
      <c r="N12" s="110">
        <f>B26</f>
        <v>462040.89516148187</v>
      </c>
      <c r="O12" s="111">
        <f>Y26</f>
        <v>452657.95058959845</v>
      </c>
      <c r="P12" s="110">
        <f>AI26</f>
        <v>447065.91130630823</v>
      </c>
      <c r="Q12" s="110">
        <f>AS26</f>
        <v>447065.91130630771</v>
      </c>
      <c r="S12" s="130"/>
      <c r="T12" s="130"/>
      <c r="U12" s="130"/>
      <c r="V12" s="130"/>
      <c r="W12" s="130"/>
      <c r="X12" s="130"/>
      <c r="Y12" s="130"/>
      <c r="Z12" s="130"/>
      <c r="AA12" s="130"/>
      <c r="AB12" s="130"/>
    </row>
    <row r="13" spans="1:37" ht="46.5" customHeight="1" x14ac:dyDescent="0.3">
      <c r="A13" s="67"/>
      <c r="B13" s="67"/>
      <c r="C13" s="67"/>
      <c r="D13" s="67"/>
      <c r="E13" s="67"/>
      <c r="F13" s="67"/>
      <c r="G13" s="67"/>
      <c r="H13" s="67"/>
      <c r="I13" s="67"/>
      <c r="L13" s="100" t="s">
        <v>65</v>
      </c>
      <c r="M13" s="86" t="s">
        <v>43</v>
      </c>
      <c r="N13" s="112">
        <f>N12-N10</f>
        <v>-610215.96483851573</v>
      </c>
      <c r="O13" s="112">
        <f t="shared" ref="O13:P13" si="0">O12-O10</f>
        <v>-619598.90941040171</v>
      </c>
      <c r="P13" s="112">
        <f t="shared" si="0"/>
        <v>-625190.94869369164</v>
      </c>
      <c r="Q13" s="112">
        <f t="shared" ref="Q13" si="1">Q12-Q10</f>
        <v>-625190.94869369199</v>
      </c>
      <c r="S13" s="130"/>
      <c r="T13" s="130"/>
      <c r="U13" s="130"/>
      <c r="V13" s="130"/>
      <c r="W13" s="130"/>
      <c r="X13" s="130"/>
      <c r="Y13" s="130"/>
      <c r="Z13" s="130"/>
      <c r="AA13" s="130"/>
      <c r="AB13" s="130"/>
    </row>
    <row r="14" spans="1:37" ht="26.25" customHeight="1" x14ac:dyDescent="0.4">
      <c r="A14" s="49" t="s">
        <v>45</v>
      </c>
      <c r="B14" s="49"/>
      <c r="C14" s="49"/>
      <c r="D14" s="49"/>
      <c r="H14" s="3"/>
      <c r="L14" s="101"/>
      <c r="N14" s="62"/>
      <c r="O14" s="62"/>
      <c r="P14" s="62"/>
      <c r="S14" s="130"/>
      <c r="T14" s="130"/>
      <c r="U14" s="130"/>
      <c r="V14" s="130"/>
      <c r="W14" s="130"/>
      <c r="X14" s="130"/>
      <c r="Y14" s="130"/>
      <c r="Z14" s="130"/>
      <c r="AA14" s="130"/>
      <c r="AB14" s="130"/>
    </row>
    <row r="15" spans="1:37" ht="82.5" customHeight="1" x14ac:dyDescent="0.3">
      <c r="A15" s="119" t="s">
        <v>46</v>
      </c>
      <c r="B15" s="119"/>
      <c r="C15" s="119"/>
      <c r="D15" s="119"/>
      <c r="E15" s="119"/>
      <c r="F15" s="119"/>
      <c r="G15" s="119"/>
      <c r="H15" s="42">
        <v>1000</v>
      </c>
      <c r="I15" s="120" t="s">
        <v>51</v>
      </c>
      <c r="J15" s="120"/>
      <c r="O15" s="62"/>
      <c r="P15" s="62"/>
      <c r="S15" s="134"/>
      <c r="T15" s="135"/>
      <c r="U15" s="130"/>
      <c r="V15" s="130"/>
      <c r="W15" s="130"/>
      <c r="X15" s="130"/>
      <c r="Y15" s="130"/>
      <c r="Z15" s="130"/>
      <c r="AA15" s="130"/>
      <c r="AB15" s="130"/>
    </row>
    <row r="16" spans="1:37" ht="64.5" customHeight="1" x14ac:dyDescent="0.3">
      <c r="A16" s="119" t="s">
        <v>52</v>
      </c>
      <c r="B16" s="119"/>
      <c r="C16" s="119"/>
      <c r="D16" s="119"/>
      <c r="E16" s="119"/>
      <c r="F16" s="119"/>
      <c r="G16" s="119"/>
      <c r="H16" s="41">
        <v>1</v>
      </c>
      <c r="I16" s="120" t="s">
        <v>47</v>
      </c>
      <c r="J16" s="120"/>
      <c r="O16" s="7"/>
      <c r="P16" s="7"/>
      <c r="Q16" s="6"/>
      <c r="S16" s="130"/>
      <c r="T16" s="130"/>
      <c r="U16" s="130"/>
      <c r="V16" s="130"/>
      <c r="W16" s="130"/>
      <c r="X16" s="130"/>
      <c r="Y16" s="130"/>
      <c r="Z16" s="130"/>
      <c r="AA16" s="130"/>
      <c r="AB16" s="130"/>
    </row>
    <row r="17" spans="1:48" ht="43.5" customHeight="1" x14ac:dyDescent="0.3">
      <c r="A17" s="119" t="s">
        <v>48</v>
      </c>
      <c r="B17" s="119"/>
      <c r="C17" s="119"/>
      <c r="D17" s="119"/>
      <c r="E17" s="119"/>
      <c r="F17" s="119"/>
      <c r="G17" s="119"/>
      <c r="H17" s="41">
        <f>H3</f>
        <v>240</v>
      </c>
      <c r="I17" s="120" t="s">
        <v>53</v>
      </c>
      <c r="J17" s="120"/>
      <c r="O17" s="2"/>
      <c r="P17" s="65"/>
      <c r="R17" s="66"/>
      <c r="S17" s="136"/>
      <c r="T17" s="137"/>
      <c r="U17" s="130"/>
      <c r="V17" s="130"/>
      <c r="W17" s="130"/>
      <c r="X17" s="130"/>
      <c r="Y17" s="130"/>
      <c r="Z17" s="130"/>
      <c r="AA17" s="130"/>
      <c r="AB17" s="130"/>
    </row>
    <row r="18" spans="1:48" ht="26.25" customHeight="1" x14ac:dyDescent="0.4">
      <c r="A18" s="49" t="s">
        <v>31</v>
      </c>
      <c r="B18" s="49"/>
      <c r="C18" s="49"/>
      <c r="D18" s="49"/>
      <c r="R18" s="66"/>
      <c r="S18" s="66"/>
      <c r="U18" s="22"/>
    </row>
    <row r="19" spans="1:48" ht="55.5" customHeight="1" x14ac:dyDescent="0.3">
      <c r="A19" s="119" t="s">
        <v>49</v>
      </c>
      <c r="B19" s="119"/>
      <c r="C19" s="119"/>
      <c r="D19" s="119"/>
      <c r="E19" s="119"/>
      <c r="F19" s="119"/>
      <c r="G19" s="119"/>
      <c r="H19" s="43">
        <v>0.06</v>
      </c>
      <c r="I19" s="121" t="s">
        <v>69</v>
      </c>
      <c r="J19" s="122"/>
      <c r="R19" s="66"/>
      <c r="S19" s="66"/>
    </row>
    <row r="20" spans="1:48" ht="58.5" customHeight="1" x14ac:dyDescent="1.2">
      <c r="A20" s="119" t="s">
        <v>23</v>
      </c>
      <c r="B20" s="119"/>
      <c r="C20" s="119"/>
      <c r="D20" s="119"/>
      <c r="E20" s="119"/>
      <c r="F20" s="119"/>
      <c r="G20" s="119"/>
      <c r="H20" s="43">
        <v>0</v>
      </c>
      <c r="I20" s="121" t="s">
        <v>71</v>
      </c>
      <c r="J20" s="122"/>
      <c r="R20" s="66"/>
      <c r="S20" s="66"/>
      <c r="V20" s="63"/>
    </row>
    <row r="21" spans="1:48" ht="31.5" customHeight="1" x14ac:dyDescent="0.3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O21" s="2"/>
      <c r="P21" s="65"/>
      <c r="R21" s="66"/>
      <c r="S21" s="66"/>
    </row>
    <row r="22" spans="1:48" ht="12" customHeight="1" x14ac:dyDescent="0.3">
      <c r="E22" s="6"/>
      <c r="F22" s="6"/>
      <c r="O22" s="2"/>
      <c r="P22" s="65"/>
    </row>
    <row r="23" spans="1:48" ht="24" customHeight="1" x14ac:dyDescent="0.5">
      <c r="O23" s="2"/>
      <c r="P23" s="92"/>
    </row>
    <row r="24" spans="1:48" s="3" customFormat="1" x14ac:dyDescent="0.3">
      <c r="N24" s="29"/>
      <c r="O24" s="2"/>
      <c r="P24" s="65"/>
    </row>
    <row r="25" spans="1:48" s="3" customFormat="1" ht="33" customHeight="1" x14ac:dyDescent="0.3">
      <c r="A25" s="87" t="s">
        <v>28</v>
      </c>
      <c r="B25" s="88"/>
      <c r="C25" s="88"/>
      <c r="D25" s="88"/>
      <c r="E25" s="88"/>
      <c r="F25" s="88"/>
      <c r="G25" s="88"/>
      <c r="H25" s="88"/>
      <c r="I25" s="88"/>
      <c r="J25" s="88"/>
      <c r="K25" s="88"/>
      <c r="L25" s="88"/>
      <c r="M25" s="88"/>
      <c r="N25" s="88"/>
      <c r="O25" s="89"/>
      <c r="P25" s="90"/>
      <c r="R25" s="123" t="s">
        <v>29</v>
      </c>
      <c r="S25" s="124"/>
      <c r="T25" s="124"/>
      <c r="U25" s="124"/>
      <c r="V25" s="124"/>
      <c r="W25" s="124"/>
      <c r="X25" s="124"/>
      <c r="Y25" s="124"/>
      <c r="AA25" s="113" t="s">
        <v>30</v>
      </c>
      <c r="AB25" s="114"/>
      <c r="AC25" s="114"/>
      <c r="AD25" s="114"/>
      <c r="AE25" s="114"/>
      <c r="AF25" s="114"/>
      <c r="AG25" s="114"/>
      <c r="AH25" s="114"/>
      <c r="AI25" s="114"/>
      <c r="AL25" s="128" t="s">
        <v>67</v>
      </c>
      <c r="AM25" s="129"/>
      <c r="AN25" s="129"/>
      <c r="AO25" s="129"/>
      <c r="AP25" s="129"/>
      <c r="AQ25" s="129"/>
      <c r="AR25" s="129"/>
      <c r="AS25" s="129"/>
    </row>
    <row r="26" spans="1:48" s="3" customFormat="1" ht="16.5" customHeight="1" x14ac:dyDescent="0.3">
      <c r="A26" s="3">
        <f>MAX(A29:A399)</f>
        <v>240</v>
      </c>
      <c r="B26" s="58">
        <f>MAX(B28:B399)</f>
        <v>462040.89516148187</v>
      </c>
      <c r="C26" s="57">
        <f>SUM(C28:C399)</f>
        <v>240000</v>
      </c>
      <c r="D26" s="8" t="s">
        <v>18</v>
      </c>
      <c r="E26" s="57">
        <f>SUM(E28:E399)</f>
        <v>832256.85999999754</v>
      </c>
      <c r="F26" s="58">
        <f>SUM(F28:F399)</f>
        <v>500000</v>
      </c>
      <c r="G26" s="58">
        <f>SUM(G28:G399)</f>
        <v>332256.85708968184</v>
      </c>
      <c r="H26" s="116"/>
      <c r="I26" s="117"/>
      <c r="J26" s="117"/>
      <c r="K26" s="117"/>
      <c r="L26" s="118"/>
      <c r="M26" s="55"/>
      <c r="N26" s="55"/>
      <c r="O26" s="55"/>
      <c r="R26" s="3">
        <f>MAX(R29:R399)</f>
        <v>227</v>
      </c>
      <c r="S26" s="40">
        <f>SUM(S28:S399)</f>
        <v>530744.96275746159</v>
      </c>
      <c r="T26" s="24">
        <f>SUM(T28:T399)</f>
        <v>273914.06684283848</v>
      </c>
      <c r="U26" s="39">
        <f>SUM(U28:U399)</f>
        <v>256830.89591462273</v>
      </c>
      <c r="V26" s="24">
        <f>SUM(V28:V399)</f>
        <v>226085.93315716172</v>
      </c>
      <c r="W26" s="38"/>
      <c r="X26" s="24">
        <f>SUM(X29:X399)</f>
        <v>315425.96408537723</v>
      </c>
      <c r="Y26" s="24">
        <f>MAX(Y29:Y399)</f>
        <v>452657.95058959845</v>
      </c>
      <c r="AA26" s="3">
        <f>MAX(AA29:AA399)</f>
        <v>159</v>
      </c>
      <c r="AB26" s="40">
        <f>SUM(AB28:AB399)</f>
        <v>550856.95476251969</v>
      </c>
      <c r="AC26" s="24">
        <f>SUM(AC28:AC399)</f>
        <v>341999.99999999965</v>
      </c>
      <c r="AD26" s="39">
        <f>SUM(AD28:AD399)</f>
        <v>208856.95476251931</v>
      </c>
      <c r="AE26" s="24">
        <f>SUM(AE28:AE399)</f>
        <v>158000</v>
      </c>
      <c r="AF26" s="38"/>
      <c r="AG26" s="32"/>
      <c r="AH26" s="24">
        <f>SUM(AH28:AH399)</f>
        <v>363399.90523748094</v>
      </c>
      <c r="AI26" s="24">
        <f>MAX(AI28:AI399)</f>
        <v>447065.91130630823</v>
      </c>
      <c r="AL26" s="3">
        <f>MAX(AL29:AL399)</f>
        <v>159</v>
      </c>
      <c r="AM26" s="40">
        <f>SUM(AM28:AM399)</f>
        <v>375633.06935067475</v>
      </c>
      <c r="AN26" s="24">
        <f>SUM(AN28:AN399)</f>
        <v>166776.11458815553</v>
      </c>
      <c r="AO26" s="39">
        <f>SUM(AO28:AO399)</f>
        <v>208856.9547625194</v>
      </c>
      <c r="AP26" s="24">
        <f>SUM(AP28:AP399)</f>
        <v>333223.88541184424</v>
      </c>
      <c r="AQ26" s="38"/>
      <c r="AR26" s="24">
        <f>SUM(AR29:AR399)</f>
        <v>363399.90523748059</v>
      </c>
      <c r="AS26" s="24">
        <f>MAX(AS29:AS399)</f>
        <v>447065.91130630771</v>
      </c>
    </row>
    <row r="27" spans="1:48" s="3" customFormat="1" ht="156" customHeight="1" x14ac:dyDescent="0.3">
      <c r="A27" s="13" t="s">
        <v>16</v>
      </c>
      <c r="B27" s="28" t="s">
        <v>57</v>
      </c>
      <c r="C27" s="28" t="s">
        <v>66</v>
      </c>
      <c r="D27" s="28" t="s">
        <v>58</v>
      </c>
      <c r="E27" s="30" t="s">
        <v>2</v>
      </c>
      <c r="F27" s="15" t="s">
        <v>3</v>
      </c>
      <c r="G27" s="16" t="s">
        <v>1</v>
      </c>
      <c r="H27" s="17" t="s">
        <v>0</v>
      </c>
      <c r="I27" s="19" t="s">
        <v>4</v>
      </c>
      <c r="J27" s="19" t="s">
        <v>5</v>
      </c>
      <c r="L27" s="19" t="s">
        <v>6</v>
      </c>
      <c r="M27" s="19"/>
      <c r="N27" s="37" t="s">
        <v>10</v>
      </c>
      <c r="O27" s="36" t="s">
        <v>17</v>
      </c>
      <c r="R27" s="25" t="s">
        <v>16</v>
      </c>
      <c r="S27" s="14" t="s">
        <v>2</v>
      </c>
      <c r="T27" s="26" t="s">
        <v>3</v>
      </c>
      <c r="U27" s="16" t="s">
        <v>1</v>
      </c>
      <c r="V27" s="27" t="s">
        <v>9</v>
      </c>
      <c r="W27" s="17" t="s">
        <v>0</v>
      </c>
      <c r="X27" s="18" t="s">
        <v>19</v>
      </c>
      <c r="Y27" s="28" t="s">
        <v>35</v>
      </c>
      <c r="AA27" s="25" t="s">
        <v>16</v>
      </c>
      <c r="AB27" s="14" t="s">
        <v>2</v>
      </c>
      <c r="AC27" s="26" t="s">
        <v>3</v>
      </c>
      <c r="AD27" s="16" t="s">
        <v>1</v>
      </c>
      <c r="AE27" s="27" t="s">
        <v>9</v>
      </c>
      <c r="AF27" s="17" t="s">
        <v>0</v>
      </c>
      <c r="AG27" s="17" t="s">
        <v>34</v>
      </c>
      <c r="AH27" s="18" t="s">
        <v>19</v>
      </c>
      <c r="AI27" s="28" t="s">
        <v>35</v>
      </c>
      <c r="AL27" s="25" t="s">
        <v>16</v>
      </c>
      <c r="AM27" s="14" t="s">
        <v>2</v>
      </c>
      <c r="AN27" s="26" t="s">
        <v>3</v>
      </c>
      <c r="AO27" s="16" t="s">
        <v>1</v>
      </c>
      <c r="AP27" s="27" t="s">
        <v>9</v>
      </c>
      <c r="AQ27" s="17" t="s">
        <v>0</v>
      </c>
      <c r="AR27" s="18" t="s">
        <v>19</v>
      </c>
      <c r="AS27" s="28" t="s">
        <v>35</v>
      </c>
    </row>
    <row r="28" spans="1:48" s="3" customFormat="1" hidden="1" x14ac:dyDescent="0.3">
      <c r="A28" s="9"/>
      <c r="B28" s="10"/>
      <c r="C28" s="10"/>
      <c r="D28" s="10"/>
      <c r="E28" s="31"/>
      <c r="F28" s="9"/>
      <c r="G28" s="9"/>
      <c r="H28" s="10">
        <f>H2</f>
        <v>500000</v>
      </c>
      <c r="I28" s="11"/>
      <c r="J28" s="11"/>
      <c r="L28" s="11"/>
      <c r="M28" s="11"/>
      <c r="N28" s="20" t="str">
        <f>IF(R28&lt;&gt;0,IF(R28&gt;=#REF!,$H$19,0),"")</f>
        <v/>
      </c>
      <c r="O28" s="21"/>
      <c r="R28" s="9"/>
      <c r="S28" s="9"/>
      <c r="T28" s="9"/>
      <c r="U28" s="9"/>
      <c r="V28" s="9"/>
      <c r="W28" s="10">
        <f>H2</f>
        <v>500000</v>
      </c>
      <c r="X28" s="10"/>
      <c r="AA28" s="9"/>
      <c r="AB28" s="9"/>
      <c r="AC28" s="9"/>
      <c r="AD28" s="9"/>
      <c r="AE28" s="9"/>
      <c r="AF28" s="10">
        <f>H2</f>
        <v>500000</v>
      </c>
      <c r="AG28" s="10"/>
      <c r="AH28" s="10"/>
      <c r="AL28" s="9"/>
      <c r="AM28" s="9"/>
      <c r="AN28" s="9"/>
      <c r="AO28" s="9"/>
      <c r="AP28" s="9"/>
      <c r="AQ28" s="10">
        <f>H2</f>
        <v>500000</v>
      </c>
      <c r="AR28" s="10"/>
    </row>
    <row r="29" spans="1:48" s="3" customFormat="1" hidden="1" x14ac:dyDescent="0.3">
      <c r="A29" s="9">
        <f t="shared" ref="A29:A92" si="2">IFERROR(IF(A28+1&lt;=$H$3,A28+1,""),"")</f>
        <v>1</v>
      </c>
      <c r="B29" s="10">
        <f t="shared" ref="B29:B92" si="3">IF($A29&lt;&gt;"",B28*(1+(1-$H$20)*$O29)+C29,"")</f>
        <v>1000</v>
      </c>
      <c r="C29" s="10">
        <f t="shared" ref="C29:C60" si="4">IF(AND(A29&gt;=$H$16,A29&lt;=$H$17),$H$15,0)</f>
        <v>1000</v>
      </c>
      <c r="D29" s="10">
        <f t="shared" ref="D29:D92" si="5">IF(A29&lt;&gt;"",D28+C29,"")</f>
        <v>1000</v>
      </c>
      <c r="E29" s="12">
        <f t="shared" ref="E29:E92" si="6">IF(A29&lt;&gt;"",ROUND(IF($H$10="raty równe",-PMT(L29/12,$H$3-A28,H28,0),F29+G29),2),"")</f>
        <v>3467.74</v>
      </c>
      <c r="F29" s="12">
        <f t="shared" ref="F29:F92" si="7">IF(A29&lt;&gt;"",IF($H$10="raty malejące",H28/($H$3-A28),IF(E29-G29&gt;H28,H28,E29-G29)),"")</f>
        <v>1134.4066666666668</v>
      </c>
      <c r="G29" s="12">
        <f t="shared" ref="G29:G92" si="8">IF(A29&lt;&gt;"",H28*L29/12,"")</f>
        <v>2333.333333333333</v>
      </c>
      <c r="H29" s="93">
        <f t="shared" ref="H29:H92" si="9">IF(A29&lt;&gt;"",H28-F29,"")</f>
        <v>498865.59333333332</v>
      </c>
      <c r="I29" s="11">
        <f t="shared" ref="I29:I92" si="10">IF(A29&lt;&gt;"",$H$4,"")</f>
        <v>3.7999999999999999E-2</v>
      </c>
      <c r="J29" s="11">
        <f t="shared" ref="J29:J92" si="11">IF(A29&lt;&gt;"",$H$5,"")</f>
        <v>1.7999999999999999E-2</v>
      </c>
      <c r="K29" s="64">
        <f t="shared" ref="K29:K92" si="12">C29*(1+O29)^(240-A29)</f>
        <v>3293.7357968232113</v>
      </c>
      <c r="L29" s="50">
        <f t="shared" ref="L29:L92" si="13">IF($A29&lt;&gt;"",IF(AND($H$7="TAK",$A29&lt;=$H$8),$H$9,I29+J29),"")</f>
        <v>5.5999999999999994E-2</v>
      </c>
      <c r="M29" s="50"/>
      <c r="N29" s="50">
        <f t="shared" ref="N29:N92" si="14">IF(A29&lt;&gt;"",$H$19,"")</f>
        <v>0.06</v>
      </c>
      <c r="O29" s="21">
        <f>IF(A29&lt;&gt;"",$H$19/12,"")</f>
        <v>5.0000000000000001E-3</v>
      </c>
      <c r="R29" s="9">
        <f t="shared" ref="R29:R92" si="15">IFERROR(IF(W28&gt;0,A29,""),"")</f>
        <v>1</v>
      </c>
      <c r="S29" s="12">
        <f t="shared" ref="S29:S92" si="16">IF(R29&lt;&gt;"",IF($H$10="raty równe",-PMT(L29/12,$H$3-A28,W28,0),T29+U29),0)</f>
        <v>3467.7375767478597</v>
      </c>
      <c r="T29" s="12">
        <f t="shared" ref="T29:T44" si="17">IF(R29&lt;&gt;"",IF($H$10="raty malejące",W28/($H$3-R28),IF(S29-U29&gt;W28,W28,S29-U29)),"")</f>
        <v>1134.4042434145267</v>
      </c>
      <c r="U29" s="12">
        <f t="shared" ref="U29:U92" si="18">IF(R29&lt;&gt;"",W28*L29/12,0)</f>
        <v>2333.333333333333</v>
      </c>
      <c r="V29" s="53">
        <f t="shared" ref="V29:V92" si="19">IF(R29&lt;&gt;"",IF(AND(R29&gt;=$H$16,R29&lt;=$H$17),MIN($H$15,W28-T29),0),0)</f>
        <v>1000</v>
      </c>
      <c r="W29" s="10">
        <f t="shared" ref="W29:W92" si="20">IF(R29&lt;&gt;"",IF(V29&lt;&gt;"",W28-T29-V29,W28-T29),0)</f>
        <v>497865.59575658548</v>
      </c>
      <c r="X29" s="10">
        <f>IF(A29&lt;&gt;"",C29+E29-S29-V29,"")</f>
        <v>2.4232521400335827E-3</v>
      </c>
      <c r="Y29" s="10">
        <f t="shared" ref="Y29:Y92" si="21">IF($A29&lt;&gt;"",Y28*(1+(1-$H$20)*$O29)+X29,0)</f>
        <v>2.4232521400335827E-3</v>
      </c>
      <c r="AA29" s="9">
        <f>IFERROR(IF(ROUND(AF28,2)&gt;0,AA28+1,""),"")</f>
        <v>1</v>
      </c>
      <c r="AB29" s="12">
        <f>IF(AA29&lt;&gt;"",IF($H$10="raty równe",MIN(AF28*(1+L29/12), -PMT(L29/12,$H$3-AA28-SUM($AG$28:AG28),AF28,0)),AC29+AD29),"")</f>
        <v>3467.7375767478597</v>
      </c>
      <c r="AC29" s="12">
        <f>IF(AA29&lt;&gt;"",IF($H$10="raty malejące",AF28/($H$3-AA28),IF(AB29-AD29&gt;AF28,AF28,AB29-AD29)),"")</f>
        <v>1134.4042434145267</v>
      </c>
      <c r="AD29" s="12">
        <f t="shared" ref="AD29:AD92" si="22">IF(AA29&lt;&gt;"",AF28*L29/12,"")</f>
        <v>2333.333333333333</v>
      </c>
      <c r="AE29" s="53">
        <f>IF(AA29&lt;&gt;"",IF(AND(AA29&gt;=$H$16,AA29&lt;=$H$17),MIN($H$15,AF28-AC29),0),"")</f>
        <v>1000</v>
      </c>
      <c r="AF29" s="10">
        <f>IF(AA29&lt;&gt;"",IF(AE29&lt;&gt;"",AF28-AC29-AE29,AF28-AC29),"")</f>
        <v>497865.59575658548</v>
      </c>
      <c r="AG29" s="54">
        <f>IF(AE29&lt;&gt;"",IF($H$10=listy!$B$4,(NPER(L29/12,-AB29,(AF29+AE29),0)-NPER(L29/12,-AB29,AF29)),AE29/($H$2/$H$3)),"")</f>
        <v>0.87767539664997685</v>
      </c>
      <c r="AH29" s="10">
        <f t="shared" ref="AH29:AH92" si="23">IF(A29&lt;&gt;"",E29+C29-IF(AB29="",0,AB29+AE29),0)</f>
        <v>2.4232521400335827E-3</v>
      </c>
      <c r="AI29" s="10">
        <f t="shared" ref="AI29:AI92" si="24">IF($A29&lt;&gt;"",AI28*(1+(1-$H$20)*$O29)+AH29,"")</f>
        <v>2.4232521400335827E-3</v>
      </c>
      <c r="AL29" s="9">
        <f>IFERROR(IF(AQ28&gt;0,A29,""),"")</f>
        <v>1</v>
      </c>
      <c r="AM29" s="12">
        <f>IF(AL29&lt;&gt;"",IF($H$10="raty równe",-PMT(L29/12,$H$3-A28,AQ28,0),AN29+AO29),0)</f>
        <v>3467.7375767478597</v>
      </c>
      <c r="AN29" s="12">
        <f>IF(AL29&lt;&gt;"",IF($H$10="raty malejące",AQ28/($H$3-AL28),IF(AM29-AO29&gt;AQ28,AQ28,AM29-AO29)),"")</f>
        <v>1134.4042434145267</v>
      </c>
      <c r="AO29" s="12">
        <f>IF(AL29&lt;&gt;"",AQ28*L29/12,0)</f>
        <v>2333.333333333333</v>
      </c>
      <c r="AP29" s="53">
        <f t="shared" ref="AP29:AP92" si="25">IF(AL29&lt;&gt;"",IF(AND(AL29&gt;=$H$16,AL29&lt;=$H$17),MIN(($H$15+AB29-AM29),AQ28-AN29),0),0)</f>
        <v>1000</v>
      </c>
      <c r="AQ29" s="10">
        <f>IF(AL29&lt;&gt;"",IF(AP29&lt;&gt;"",AQ28-AN29-AP29,AQ28-AN29),0)</f>
        <v>497865.59575658548</v>
      </c>
      <c r="AR29" s="10">
        <f>IF(A29&lt;&gt;"",C29+E29-AM29-AP29,"")</f>
        <v>2.4232521400335827E-3</v>
      </c>
      <c r="AS29" s="10">
        <f>IF($A29&lt;&gt;"",AS28*(1+(1-$H$20)*$O29)+AR29,0)</f>
        <v>2.4232521400335827E-3</v>
      </c>
      <c r="AT29" s="91"/>
      <c r="AU29" s="91">
        <f>AB29+AE29-AM29-AP29</f>
        <v>0</v>
      </c>
      <c r="AV29" s="91">
        <f>AC29+AE29-AN29-AP29</f>
        <v>0</v>
      </c>
    </row>
    <row r="30" spans="1:48" hidden="1" x14ac:dyDescent="0.3">
      <c r="A30" s="9">
        <f t="shared" si="2"/>
        <v>2</v>
      </c>
      <c r="B30" s="10">
        <f t="shared" si="3"/>
        <v>2005</v>
      </c>
      <c r="C30" s="10">
        <f t="shared" si="4"/>
        <v>1000</v>
      </c>
      <c r="D30" s="10">
        <f t="shared" si="5"/>
        <v>2000</v>
      </c>
      <c r="E30" s="12">
        <f t="shared" si="6"/>
        <v>3467.74</v>
      </c>
      <c r="F30" s="12">
        <f t="shared" si="7"/>
        <v>1139.7005644444448</v>
      </c>
      <c r="G30" s="31">
        <f t="shared" si="8"/>
        <v>2328.039435555555</v>
      </c>
      <c r="H30" s="10">
        <f t="shared" si="9"/>
        <v>497725.89276888885</v>
      </c>
      <c r="I30" s="11">
        <f t="shared" si="10"/>
        <v>3.7999999999999999E-2</v>
      </c>
      <c r="J30" s="11">
        <f t="shared" si="11"/>
        <v>1.7999999999999999E-2</v>
      </c>
      <c r="K30" s="64">
        <f t="shared" si="12"/>
        <v>3277.3490515653853</v>
      </c>
      <c r="L30" s="50">
        <f t="shared" si="13"/>
        <v>5.5999999999999994E-2</v>
      </c>
      <c r="M30" s="50"/>
      <c r="N30" s="50">
        <f t="shared" si="14"/>
        <v>0.06</v>
      </c>
      <c r="O30" s="21">
        <f t="shared" ref="O30:O93" si="26">IF(A30&lt;&gt;"",$H$19/12,"")</f>
        <v>5.0000000000000001E-3</v>
      </c>
      <c r="R30" s="9">
        <f t="shared" si="15"/>
        <v>2</v>
      </c>
      <c r="S30" s="12">
        <f t="shared" si="16"/>
        <v>3460.7863305479918</v>
      </c>
      <c r="T30" s="12">
        <f t="shared" si="17"/>
        <v>1137.4135503505931</v>
      </c>
      <c r="U30" s="12">
        <f t="shared" si="18"/>
        <v>2323.3727801973987</v>
      </c>
      <c r="V30" s="53">
        <f t="shared" si="19"/>
        <v>1000</v>
      </c>
      <c r="W30" s="10">
        <f t="shared" si="20"/>
        <v>495728.18220623489</v>
      </c>
      <c r="X30" s="10">
        <f t="shared" ref="X30:X92" si="27">IF(A30&lt;&gt;"",C30+E30-S30-V30,"")</f>
        <v>6.9536694520079436</v>
      </c>
      <c r="Y30" s="10">
        <f t="shared" si="21"/>
        <v>6.9561048204086777</v>
      </c>
      <c r="AA30" s="9">
        <f t="shared" ref="AA30:AA93" si="28">IFERROR(IF(ROUND(AF29,2)&gt;0,AA29+1,""),"")</f>
        <v>2</v>
      </c>
      <c r="AB30" s="12">
        <f>IF(AA30&lt;&gt;"",IF($H$10="raty równe",MIN(AF29*(1+L30/12), -PMT(L30/12,$H$3-AA29-SUM($AG$28:AG29),AF29,0)),AC30+AD30),"")</f>
        <v>3467.7375767478607</v>
      </c>
      <c r="AC30" s="12">
        <f t="shared" ref="AC30:AC93" si="29">IF(AA30&lt;&gt;"",IF($H$10="raty malejące",AF29/($H$3-AA29),IF(AB30-AD30&gt;AF29,AF29,AB30-AD30)),"")</f>
        <v>1144.364796550462</v>
      </c>
      <c r="AD30" s="12">
        <f t="shared" si="22"/>
        <v>2323.3727801973987</v>
      </c>
      <c r="AE30" s="53">
        <f t="shared" ref="AE30:AE93" si="30">IF(AA30&lt;&gt;"",IF(AND(AA30&gt;=$H$16,AA30&lt;=$H$17),MIN($H$15,AF29-AC30),0),"")</f>
        <v>1000</v>
      </c>
      <c r="AF30" s="10">
        <f t="shared" ref="AF30:AF93" si="31">IF(AA30&lt;&gt;"",IF(AE30&lt;&gt;"",AF29-AC30-AE30,AF29-AC30),"")</f>
        <v>495721.230960035</v>
      </c>
      <c r="AG30" s="54">
        <f>IF(AE30&lt;&gt;"",IF($H$10=listy!$B$4,(NPER(L30/12,-AB30,(AF30+AE30),0)-NPER(L30/12,-AB30,AF30)),AE30/($H$2/$H$3)),"")</f>
        <v>0.8700515601415475</v>
      </c>
      <c r="AH30" s="10">
        <f t="shared" si="23"/>
        <v>2.423252139124088E-3</v>
      </c>
      <c r="AI30" s="10">
        <f t="shared" si="24"/>
        <v>4.8586205398578382E-3</v>
      </c>
      <c r="AL30" s="9">
        <f t="shared" ref="AL30:AL93" si="32">IFERROR(IF(AQ29&gt;0,A30,""),"")</f>
        <v>2</v>
      </c>
      <c r="AM30" s="12">
        <f t="shared" ref="AM30:AM93" si="33">IF(AL30&lt;&gt;"",IF($H$10="raty równe",-PMT(L30/12,$H$3-A29,AQ29,0),AN30+AO30),0)</f>
        <v>3460.7863305479918</v>
      </c>
      <c r="AN30" s="12">
        <f t="shared" ref="AN30:AN93" si="34">IF(AL30&lt;&gt;"",IF($H$10="raty malejące",AQ29/($H$3-AL29),IF(AM30-AO30&gt;AQ29,AQ29,AM30-AO30)),"")</f>
        <v>1137.4135503505931</v>
      </c>
      <c r="AO30" s="12">
        <f t="shared" ref="AO30:AO93" si="35">IF(AL30&lt;&gt;"",AQ29*L30/12,0)</f>
        <v>2323.3727801973987</v>
      </c>
      <c r="AP30" s="53">
        <f t="shared" si="25"/>
        <v>1006.9512461998688</v>
      </c>
      <c r="AQ30" s="10">
        <f t="shared" ref="AQ30:AQ93" si="36">IF(AL30&lt;&gt;"",IF(AP30&lt;&gt;"",AQ29-AN30-AP30,AQ29-AN30),0)</f>
        <v>495721.230960035</v>
      </c>
      <c r="AR30" s="10">
        <f t="shared" ref="AR30:AR93" si="37">IF(A30&lt;&gt;"",C30+E30-AM30-AP30,"")</f>
        <v>2.423252139124088E-3</v>
      </c>
      <c r="AS30" s="10">
        <f t="shared" ref="AS30:AS92" si="38">IF($A30&lt;&gt;"",AS29*(1+(1-$H$20)*$O30)+AR30,0)</f>
        <v>4.8586205398578382E-3</v>
      </c>
      <c r="AT30" s="91"/>
      <c r="AU30" s="91">
        <f t="shared" ref="AU30:AU93" si="39">AB30+AE30-AM30-AP30</f>
        <v>0</v>
      </c>
      <c r="AV30" s="91">
        <f t="shared" ref="AV30:AV93" si="40">AC30+AE30-AN30-AP30</f>
        <v>0</v>
      </c>
    </row>
    <row r="31" spans="1:48" hidden="1" x14ac:dyDescent="0.3">
      <c r="A31" s="9">
        <f t="shared" si="2"/>
        <v>3</v>
      </c>
      <c r="B31" s="10">
        <f t="shared" si="3"/>
        <v>3015.0249999999996</v>
      </c>
      <c r="C31" s="10">
        <f t="shared" si="4"/>
        <v>1000</v>
      </c>
      <c r="D31" s="10">
        <f t="shared" si="5"/>
        <v>3000</v>
      </c>
      <c r="E31" s="12">
        <f t="shared" si="6"/>
        <v>3467.74</v>
      </c>
      <c r="F31" s="12">
        <f t="shared" si="7"/>
        <v>1145.0191670785184</v>
      </c>
      <c r="G31" s="12">
        <f t="shared" si="8"/>
        <v>2322.7208329214814</v>
      </c>
      <c r="H31" s="10">
        <f t="shared" si="9"/>
        <v>496580.87360181031</v>
      </c>
      <c r="I31" s="11">
        <f t="shared" si="10"/>
        <v>3.7999999999999999E-2</v>
      </c>
      <c r="J31" s="11">
        <f t="shared" si="11"/>
        <v>1.7999999999999999E-2</v>
      </c>
      <c r="K31" s="64">
        <f t="shared" si="12"/>
        <v>3261.0438324033689</v>
      </c>
      <c r="L31" s="50">
        <f t="shared" si="13"/>
        <v>5.5999999999999994E-2</v>
      </c>
      <c r="M31" s="50"/>
      <c r="N31" s="50">
        <f t="shared" si="14"/>
        <v>0.06</v>
      </c>
      <c r="O31" s="21">
        <f t="shared" si="26"/>
        <v>5.0000000000000001E-3</v>
      </c>
      <c r="R31" s="9">
        <f t="shared" si="15"/>
        <v>3</v>
      </c>
      <c r="S31" s="12">
        <f t="shared" si="16"/>
        <v>3453.8191673095853</v>
      </c>
      <c r="T31" s="12">
        <f t="shared" si="17"/>
        <v>1140.4209836804894</v>
      </c>
      <c r="U31" s="12">
        <f t="shared" si="18"/>
        <v>2313.3981836290959</v>
      </c>
      <c r="V31" s="53">
        <f t="shared" si="19"/>
        <v>1000</v>
      </c>
      <c r="W31" s="10">
        <f t="shared" si="20"/>
        <v>493587.76122255443</v>
      </c>
      <c r="X31" s="10">
        <f t="shared" si="27"/>
        <v>13.9208326904145</v>
      </c>
      <c r="Y31" s="10">
        <f t="shared" si="21"/>
        <v>20.911718034925219</v>
      </c>
      <c r="AA31" s="9">
        <f t="shared" si="28"/>
        <v>3</v>
      </c>
      <c r="AB31" s="12">
        <f>IF(AA31&lt;&gt;"",IF($H$10="raty równe",MIN(AF30*(1+L31/12), -PMT(L31/12,$H$3-AA30-SUM($AG$28:AG30),AF30,0)),AC31+AD31),"")</f>
        <v>3467.7375767478611</v>
      </c>
      <c r="AC31" s="12">
        <f t="shared" si="29"/>
        <v>1154.3718322676978</v>
      </c>
      <c r="AD31" s="12">
        <f t="shared" si="22"/>
        <v>2313.3657444801634</v>
      </c>
      <c r="AE31" s="53">
        <f t="shared" si="30"/>
        <v>1000</v>
      </c>
      <c r="AF31" s="10">
        <f t="shared" si="31"/>
        <v>493566.85912776733</v>
      </c>
      <c r="AG31" s="54">
        <f>IF(AE31&lt;&gt;"",IF($H$10=listy!$B$4,(NPER(L31/12,-AB31,(AF31+AE31),0)-NPER(L31/12,-AB31,AF31)),AE31/($H$2/$H$3)),"")</f>
        <v>0.8625243679215373</v>
      </c>
      <c r="AH31" s="10">
        <f t="shared" si="23"/>
        <v>2.423252139124088E-3</v>
      </c>
      <c r="AI31" s="10">
        <f t="shared" si="24"/>
        <v>7.3061657816812153E-3</v>
      </c>
      <c r="AL31" s="9">
        <f t="shared" si="32"/>
        <v>3</v>
      </c>
      <c r="AM31" s="12">
        <f t="shared" si="33"/>
        <v>3453.7707368425999</v>
      </c>
      <c r="AN31" s="12">
        <f t="shared" si="34"/>
        <v>1140.4049923624366</v>
      </c>
      <c r="AO31" s="12">
        <f t="shared" si="35"/>
        <v>2313.3657444801634</v>
      </c>
      <c r="AP31" s="53">
        <f t="shared" si="25"/>
        <v>1013.9668399052607</v>
      </c>
      <c r="AQ31" s="10">
        <f t="shared" si="36"/>
        <v>493566.85912776733</v>
      </c>
      <c r="AR31" s="10">
        <f t="shared" si="37"/>
        <v>2.423252139124088E-3</v>
      </c>
      <c r="AS31" s="10">
        <f t="shared" si="38"/>
        <v>7.3061657816812153E-3</v>
      </c>
      <c r="AT31" s="91"/>
      <c r="AU31" s="91">
        <f t="shared" si="39"/>
        <v>0</v>
      </c>
      <c r="AV31" s="91">
        <f t="shared" si="40"/>
        <v>0</v>
      </c>
    </row>
    <row r="32" spans="1:48" hidden="1" x14ac:dyDescent="0.3">
      <c r="A32" s="9">
        <f t="shared" si="2"/>
        <v>4</v>
      </c>
      <c r="B32" s="10">
        <f t="shared" si="3"/>
        <v>4030.1001249999995</v>
      </c>
      <c r="C32" s="10">
        <f t="shared" si="4"/>
        <v>1000</v>
      </c>
      <c r="D32" s="10">
        <f t="shared" si="5"/>
        <v>4000</v>
      </c>
      <c r="E32" s="12">
        <f t="shared" si="6"/>
        <v>3467.74</v>
      </c>
      <c r="F32" s="12">
        <f t="shared" si="7"/>
        <v>1150.3625898582186</v>
      </c>
      <c r="G32" s="12">
        <f t="shared" si="8"/>
        <v>2317.3774101417812</v>
      </c>
      <c r="H32" s="10">
        <f t="shared" si="9"/>
        <v>495430.51101195207</v>
      </c>
      <c r="I32" s="11">
        <f t="shared" si="10"/>
        <v>3.7999999999999999E-2</v>
      </c>
      <c r="J32" s="11">
        <f t="shared" si="11"/>
        <v>1.7999999999999999E-2</v>
      </c>
      <c r="K32" s="64">
        <f t="shared" si="12"/>
        <v>3244.8197337346965</v>
      </c>
      <c r="L32" s="50">
        <f t="shared" si="13"/>
        <v>5.5999999999999994E-2</v>
      </c>
      <c r="M32" s="50"/>
      <c r="N32" s="50">
        <f t="shared" si="14"/>
        <v>0.06</v>
      </c>
      <c r="O32" s="21">
        <f t="shared" si="26"/>
        <v>5.0000000000000001E-3</v>
      </c>
      <c r="R32" s="9">
        <f t="shared" si="15"/>
        <v>4</v>
      </c>
      <c r="S32" s="12">
        <f t="shared" si="16"/>
        <v>3446.8359391788044</v>
      </c>
      <c r="T32" s="12">
        <f t="shared" si="17"/>
        <v>1143.4263868068842</v>
      </c>
      <c r="U32" s="12">
        <f t="shared" si="18"/>
        <v>2303.4095523719202</v>
      </c>
      <c r="V32" s="53">
        <f t="shared" si="19"/>
        <v>1000</v>
      </c>
      <c r="W32" s="10">
        <f t="shared" si="20"/>
        <v>491444.33483574755</v>
      </c>
      <c r="X32" s="10">
        <f t="shared" si="27"/>
        <v>20.904060821195344</v>
      </c>
      <c r="Y32" s="10">
        <f t="shared" si="21"/>
        <v>41.920337446295186</v>
      </c>
      <c r="AA32" s="9">
        <f t="shared" si="28"/>
        <v>4</v>
      </c>
      <c r="AB32" s="12">
        <f>IF(AA32&lt;&gt;"",IF($H$10="raty równe",MIN(AF31*(1+L32/12), -PMT(L32/12,$H$3-AA31-SUM($AG$28:AG31),AF31,0)),AC32+AD32),"")</f>
        <v>3467.737576747862</v>
      </c>
      <c r="AC32" s="12">
        <f t="shared" si="29"/>
        <v>1164.4255674849483</v>
      </c>
      <c r="AD32" s="12">
        <f t="shared" si="22"/>
        <v>2303.3120092629138</v>
      </c>
      <c r="AE32" s="53">
        <f t="shared" si="30"/>
        <v>1000</v>
      </c>
      <c r="AF32" s="10">
        <f t="shared" si="31"/>
        <v>491402.4335602824</v>
      </c>
      <c r="AG32" s="54">
        <f>IF(AE32&lt;&gt;"",IF($H$10=listy!$B$4,(NPER(L32/12,-AB32,(AF32+AE32),0)-NPER(L32/12,-AB32,AF32)),AE32/($H$2/$H$3)),"")</f>
        <v>0.85509207392556164</v>
      </c>
      <c r="AH32" s="10">
        <f t="shared" si="23"/>
        <v>2.4232521373050986E-3</v>
      </c>
      <c r="AI32" s="10">
        <f t="shared" si="24"/>
        <v>9.7659487478947184E-3</v>
      </c>
      <c r="AL32" s="9">
        <f t="shared" si="32"/>
        <v>4</v>
      </c>
      <c r="AM32" s="12">
        <f t="shared" si="33"/>
        <v>3446.6899750824946</v>
      </c>
      <c r="AN32" s="12">
        <f t="shared" si="34"/>
        <v>1143.3779658195808</v>
      </c>
      <c r="AO32" s="12">
        <f t="shared" si="35"/>
        <v>2303.3120092629138</v>
      </c>
      <c r="AP32" s="53">
        <f t="shared" si="25"/>
        <v>1021.0476016653679</v>
      </c>
      <c r="AQ32" s="10">
        <f t="shared" si="36"/>
        <v>491402.4335602824</v>
      </c>
      <c r="AR32" s="10">
        <f t="shared" si="37"/>
        <v>2.4232521373050986E-3</v>
      </c>
      <c r="AS32" s="10">
        <f t="shared" si="38"/>
        <v>9.7659487478947184E-3</v>
      </c>
      <c r="AT32" s="91"/>
      <c r="AU32" s="91">
        <f t="shared" si="39"/>
        <v>0</v>
      </c>
      <c r="AV32" s="91">
        <f t="shared" si="40"/>
        <v>0</v>
      </c>
    </row>
    <row r="33" spans="1:48" hidden="1" x14ac:dyDescent="0.3">
      <c r="A33" s="9">
        <f t="shared" si="2"/>
        <v>5</v>
      </c>
      <c r="B33" s="10">
        <f t="shared" si="3"/>
        <v>5050.250625624999</v>
      </c>
      <c r="C33" s="10">
        <f t="shared" si="4"/>
        <v>1000</v>
      </c>
      <c r="D33" s="10">
        <f t="shared" si="5"/>
        <v>5000</v>
      </c>
      <c r="E33" s="12">
        <f t="shared" si="6"/>
        <v>3467.74</v>
      </c>
      <c r="F33" s="12">
        <f t="shared" si="7"/>
        <v>1155.7309486108902</v>
      </c>
      <c r="G33" s="12">
        <f t="shared" si="8"/>
        <v>2312.0090513891096</v>
      </c>
      <c r="H33" s="10">
        <f t="shared" si="9"/>
        <v>494274.7800633412</v>
      </c>
      <c r="I33" s="11">
        <f t="shared" si="10"/>
        <v>3.7999999999999999E-2</v>
      </c>
      <c r="J33" s="11">
        <f t="shared" si="11"/>
        <v>1.7999999999999999E-2</v>
      </c>
      <c r="K33" s="64">
        <f t="shared" si="12"/>
        <v>3228.6763519748229</v>
      </c>
      <c r="L33" s="50">
        <f t="shared" si="13"/>
        <v>5.5999999999999994E-2</v>
      </c>
      <c r="M33" s="50"/>
      <c r="N33" s="50">
        <f t="shared" si="14"/>
        <v>0.06</v>
      </c>
      <c r="O33" s="21">
        <f t="shared" si="26"/>
        <v>5.0000000000000001E-3</v>
      </c>
      <c r="R33" s="9">
        <f t="shared" si="15"/>
        <v>5</v>
      </c>
      <c r="S33" s="12">
        <f t="shared" si="16"/>
        <v>3439.8364964086304</v>
      </c>
      <c r="T33" s="12">
        <f t="shared" si="17"/>
        <v>1146.4296005084757</v>
      </c>
      <c r="U33" s="12">
        <f t="shared" si="18"/>
        <v>2293.4068959001547</v>
      </c>
      <c r="V33" s="53">
        <f t="shared" si="19"/>
        <v>1000</v>
      </c>
      <c r="W33" s="10">
        <f t="shared" si="20"/>
        <v>489297.90523523907</v>
      </c>
      <c r="X33" s="10">
        <f t="shared" si="27"/>
        <v>27.903503591369372</v>
      </c>
      <c r="Y33" s="10">
        <f t="shared" si="21"/>
        <v>70.03344272489602</v>
      </c>
      <c r="AA33" s="9">
        <f t="shared" si="28"/>
        <v>5</v>
      </c>
      <c r="AB33" s="12">
        <f>IF(AA33&lt;&gt;"",IF($H$10="raty równe",MIN(AF32*(1+L33/12), -PMT(L33/12,$H$3-AA32-SUM($AG$28:AG32),AF32,0)),AC33+AD33),"")</f>
        <v>3467.7375767478625</v>
      </c>
      <c r="AC33" s="12">
        <f t="shared" si="29"/>
        <v>1174.5262201332116</v>
      </c>
      <c r="AD33" s="12">
        <f t="shared" si="22"/>
        <v>2293.2113566146509</v>
      </c>
      <c r="AE33" s="53">
        <f t="shared" si="30"/>
        <v>1000</v>
      </c>
      <c r="AF33" s="10">
        <f t="shared" si="31"/>
        <v>489227.90734014916</v>
      </c>
      <c r="AG33" s="54">
        <f>IF(AE33&lt;&gt;"",IF($H$10=listy!$B$4,(NPER(L33/12,-AB33,(AF33+AE33),0)-NPER(L33/12,-AB33,AF33)),AE33/($H$2/$H$3)),"")</f>
        <v>0.84775297380812731</v>
      </c>
      <c r="AH33" s="10">
        <f t="shared" si="23"/>
        <v>2.4232521373050986E-3</v>
      </c>
      <c r="AI33" s="10">
        <f t="shared" si="24"/>
        <v>1.223803062893929E-2</v>
      </c>
      <c r="AL33" s="9">
        <f t="shared" si="32"/>
        <v>5</v>
      </c>
      <c r="AM33" s="12">
        <f t="shared" si="33"/>
        <v>3439.5432108290147</v>
      </c>
      <c r="AN33" s="12">
        <f t="shared" si="34"/>
        <v>1146.3318542143638</v>
      </c>
      <c r="AO33" s="12">
        <f t="shared" si="35"/>
        <v>2293.2113566146509</v>
      </c>
      <c r="AP33" s="53">
        <f t="shared" si="25"/>
        <v>1028.1943659188478</v>
      </c>
      <c r="AQ33" s="10">
        <f t="shared" si="36"/>
        <v>489227.90734014916</v>
      </c>
      <c r="AR33" s="10">
        <f t="shared" si="37"/>
        <v>2.4232521373050986E-3</v>
      </c>
      <c r="AS33" s="10">
        <f t="shared" si="38"/>
        <v>1.223803062893929E-2</v>
      </c>
      <c r="AT33" s="91"/>
      <c r="AU33" s="91">
        <f t="shared" si="39"/>
        <v>0</v>
      </c>
      <c r="AV33" s="91">
        <f t="shared" si="40"/>
        <v>0</v>
      </c>
    </row>
    <row r="34" spans="1:48" hidden="1" x14ac:dyDescent="0.3">
      <c r="A34" s="9">
        <f t="shared" si="2"/>
        <v>6</v>
      </c>
      <c r="B34" s="10">
        <f t="shared" si="3"/>
        <v>6075.5018787531235</v>
      </c>
      <c r="C34" s="10">
        <f t="shared" si="4"/>
        <v>1000</v>
      </c>
      <c r="D34" s="10">
        <f t="shared" si="5"/>
        <v>6000</v>
      </c>
      <c r="E34" s="12">
        <f t="shared" si="6"/>
        <v>3467.74</v>
      </c>
      <c r="F34" s="12">
        <f t="shared" si="7"/>
        <v>1161.1243597044077</v>
      </c>
      <c r="G34" s="12">
        <f t="shared" si="8"/>
        <v>2306.6156402955921</v>
      </c>
      <c r="H34" s="10">
        <f t="shared" si="9"/>
        <v>493113.65570363682</v>
      </c>
      <c r="I34" s="11">
        <f t="shared" si="10"/>
        <v>3.7999999999999999E-2</v>
      </c>
      <c r="J34" s="11">
        <f t="shared" si="11"/>
        <v>1.7999999999999999E-2</v>
      </c>
      <c r="K34" s="64">
        <f t="shared" si="12"/>
        <v>3212.6132855470873</v>
      </c>
      <c r="L34" s="50">
        <f t="shared" si="13"/>
        <v>5.5999999999999994E-2</v>
      </c>
      <c r="M34" s="50"/>
      <c r="N34" s="50">
        <f t="shared" si="14"/>
        <v>0.06</v>
      </c>
      <c r="O34" s="21">
        <f t="shared" si="26"/>
        <v>5.0000000000000001E-3</v>
      </c>
      <c r="R34" s="9">
        <f t="shared" si="15"/>
        <v>6</v>
      </c>
      <c r="S34" s="12">
        <f t="shared" si="16"/>
        <v>3432.8206873266849</v>
      </c>
      <c r="T34" s="12">
        <f t="shared" si="17"/>
        <v>1149.4304628955697</v>
      </c>
      <c r="U34" s="12">
        <f t="shared" si="18"/>
        <v>2283.3902244311153</v>
      </c>
      <c r="V34" s="53">
        <f t="shared" si="19"/>
        <v>1000</v>
      </c>
      <c r="W34" s="10">
        <f t="shared" si="20"/>
        <v>487148.47477234353</v>
      </c>
      <c r="X34" s="10">
        <f t="shared" si="27"/>
        <v>34.919312673314835</v>
      </c>
      <c r="Y34" s="10">
        <f t="shared" si="21"/>
        <v>105.30292261183533</v>
      </c>
      <c r="AA34" s="9">
        <f t="shared" si="28"/>
        <v>6</v>
      </c>
      <c r="AB34" s="12">
        <f>IF(AA34&lt;&gt;"",IF($H$10="raty równe",MIN(AF33*(1+L34/12), -PMT(L34/12,$H$3-AA33-SUM($AG$28:AG33),AF33,0)),AC34+AD34),"")</f>
        <v>3467.7375767478625</v>
      </c>
      <c r="AC34" s="12">
        <f t="shared" si="29"/>
        <v>1184.6740091605002</v>
      </c>
      <c r="AD34" s="12">
        <f t="shared" si="22"/>
        <v>2283.0635675873623</v>
      </c>
      <c r="AE34" s="53">
        <f t="shared" si="30"/>
        <v>1000</v>
      </c>
      <c r="AF34" s="10">
        <f t="shared" si="31"/>
        <v>487043.23333098867</v>
      </c>
      <c r="AG34" s="54">
        <f>IF(AE34&lt;&gt;"",IF($H$10=listy!$B$4,(NPER(L34/12,-AB34,(AF34+AE34),0)-NPER(L34/12,-AB34,AF34)),AE34/($H$2/$H$3)),"")</f>
        <v>0.84050540370469662</v>
      </c>
      <c r="AH34" s="10">
        <f t="shared" si="23"/>
        <v>2.4232521373050986E-3</v>
      </c>
      <c r="AI34" s="10">
        <f t="shared" si="24"/>
        <v>1.4722472919389084E-2</v>
      </c>
      <c r="AL34" s="9">
        <f t="shared" si="32"/>
        <v>6</v>
      </c>
      <c r="AM34" s="12">
        <f t="shared" si="33"/>
        <v>3432.3295954585956</v>
      </c>
      <c r="AN34" s="12">
        <f t="shared" si="34"/>
        <v>1149.2660278712333</v>
      </c>
      <c r="AO34" s="12">
        <f t="shared" si="35"/>
        <v>2283.0635675873623</v>
      </c>
      <c r="AP34" s="53">
        <f t="shared" si="25"/>
        <v>1035.4079812892669</v>
      </c>
      <c r="AQ34" s="10">
        <f t="shared" si="36"/>
        <v>487043.23333098867</v>
      </c>
      <c r="AR34" s="10">
        <f t="shared" si="37"/>
        <v>2.4232521373050986E-3</v>
      </c>
      <c r="AS34" s="10">
        <f t="shared" si="38"/>
        <v>1.4722472919389084E-2</v>
      </c>
      <c r="AT34" s="91"/>
      <c r="AU34" s="91">
        <f t="shared" si="39"/>
        <v>0</v>
      </c>
      <c r="AV34" s="91">
        <f t="shared" si="40"/>
        <v>0</v>
      </c>
    </row>
    <row r="35" spans="1:48" hidden="1" x14ac:dyDescent="0.3">
      <c r="A35" s="9">
        <f t="shared" si="2"/>
        <v>7</v>
      </c>
      <c r="B35" s="10">
        <f t="shared" si="3"/>
        <v>7105.8793881468882</v>
      </c>
      <c r="C35" s="10">
        <f t="shared" si="4"/>
        <v>1000</v>
      </c>
      <c r="D35" s="10">
        <f t="shared" si="5"/>
        <v>7000</v>
      </c>
      <c r="E35" s="12">
        <f t="shared" si="6"/>
        <v>3467.74</v>
      </c>
      <c r="F35" s="12">
        <f t="shared" si="7"/>
        <v>1166.5429400496946</v>
      </c>
      <c r="G35" s="12">
        <f t="shared" si="8"/>
        <v>2301.1970599503052</v>
      </c>
      <c r="H35" s="10">
        <f t="shared" si="9"/>
        <v>491947.11276358709</v>
      </c>
      <c r="I35" s="11">
        <f t="shared" si="10"/>
        <v>3.7999999999999999E-2</v>
      </c>
      <c r="J35" s="11">
        <f t="shared" si="11"/>
        <v>1.7999999999999999E-2</v>
      </c>
      <c r="K35" s="64">
        <f t="shared" si="12"/>
        <v>3196.6301348727243</v>
      </c>
      <c r="L35" s="50">
        <f t="shared" si="13"/>
        <v>5.5999999999999994E-2</v>
      </c>
      <c r="M35" s="50"/>
      <c r="N35" s="50">
        <f t="shared" si="14"/>
        <v>0.06</v>
      </c>
      <c r="O35" s="21">
        <f t="shared" si="26"/>
        <v>5.0000000000000001E-3</v>
      </c>
      <c r="R35" s="9">
        <f t="shared" si="15"/>
        <v>7</v>
      </c>
      <c r="S35" s="12">
        <f t="shared" si="16"/>
        <v>3425.7883583023499</v>
      </c>
      <c r="T35" s="12">
        <f t="shared" si="17"/>
        <v>1152.4288093647469</v>
      </c>
      <c r="U35" s="12">
        <f t="shared" si="18"/>
        <v>2273.359548937603</v>
      </c>
      <c r="V35" s="53">
        <f t="shared" si="19"/>
        <v>1000</v>
      </c>
      <c r="W35" s="10">
        <f t="shared" si="20"/>
        <v>484996.04596297879</v>
      </c>
      <c r="X35" s="10">
        <f t="shared" si="27"/>
        <v>41.951641697649848</v>
      </c>
      <c r="Y35" s="10">
        <f t="shared" si="21"/>
        <v>147.78107892254434</v>
      </c>
      <c r="AA35" s="9">
        <f t="shared" si="28"/>
        <v>7</v>
      </c>
      <c r="AB35" s="12">
        <f>IF(AA35&lt;&gt;"",IF($H$10="raty równe",MIN(AF34*(1+L35/12), -PMT(L35/12,$H$3-AA34-SUM($AG$28:AG34),AF34,0)),AC35+AD35),"")</f>
        <v>3467.7375767478634</v>
      </c>
      <c r="AC35" s="12">
        <f t="shared" si="29"/>
        <v>1194.8691545365832</v>
      </c>
      <c r="AD35" s="12">
        <f t="shared" si="22"/>
        <v>2272.8684222112802</v>
      </c>
      <c r="AE35" s="53">
        <f t="shared" si="30"/>
        <v>1000</v>
      </c>
      <c r="AF35" s="10">
        <f t="shared" si="31"/>
        <v>484848.3641764521</v>
      </c>
      <c r="AG35" s="54">
        <f>IF(AE35&lt;&gt;"",IF($H$10=listy!$B$4,(NPER(L35/12,-AB35,(AF35+AE35),0)-NPER(L35/12,-AB35,AF35)),AE35/($H$2/$H$3)),"")</f>
        <v>0.83334773903584392</v>
      </c>
      <c r="AH35" s="10">
        <f t="shared" si="23"/>
        <v>2.4232521363956039E-3</v>
      </c>
      <c r="AI35" s="10">
        <f t="shared" si="24"/>
        <v>1.7219337420381634E-2</v>
      </c>
      <c r="AL35" s="9">
        <f t="shared" si="32"/>
        <v>7</v>
      </c>
      <c r="AM35" s="12">
        <f t="shared" si="33"/>
        <v>3425.0482658597466</v>
      </c>
      <c r="AN35" s="12">
        <f t="shared" si="34"/>
        <v>1152.1798436484664</v>
      </c>
      <c r="AO35" s="12">
        <f t="shared" si="35"/>
        <v>2272.8684222112802</v>
      </c>
      <c r="AP35" s="53">
        <f t="shared" si="25"/>
        <v>1042.6893108881168</v>
      </c>
      <c r="AQ35" s="10">
        <f t="shared" si="36"/>
        <v>484848.3641764521</v>
      </c>
      <c r="AR35" s="10">
        <f t="shared" si="37"/>
        <v>2.4232521363956039E-3</v>
      </c>
      <c r="AS35" s="10">
        <f t="shared" si="38"/>
        <v>1.7219337420381634E-2</v>
      </c>
      <c r="AT35" s="91"/>
      <c r="AU35" s="91">
        <f t="shared" si="39"/>
        <v>0</v>
      </c>
      <c r="AV35" s="91">
        <f t="shared" si="40"/>
        <v>0</v>
      </c>
    </row>
    <row r="36" spans="1:48" hidden="1" x14ac:dyDescent="0.3">
      <c r="A36" s="9">
        <f t="shared" si="2"/>
        <v>8</v>
      </c>
      <c r="B36" s="10">
        <f t="shared" si="3"/>
        <v>8141.4087850876222</v>
      </c>
      <c r="C36" s="10">
        <f t="shared" si="4"/>
        <v>1000</v>
      </c>
      <c r="D36" s="10">
        <f t="shared" si="5"/>
        <v>8000</v>
      </c>
      <c r="E36" s="12">
        <f t="shared" si="6"/>
        <v>3467.74</v>
      </c>
      <c r="F36" s="12">
        <f t="shared" si="7"/>
        <v>1171.9868071032602</v>
      </c>
      <c r="G36" s="12">
        <f t="shared" si="8"/>
        <v>2295.7531928967396</v>
      </c>
      <c r="H36" s="10">
        <f t="shared" si="9"/>
        <v>490775.12595648383</v>
      </c>
      <c r="I36" s="11">
        <f t="shared" si="10"/>
        <v>3.7999999999999999E-2</v>
      </c>
      <c r="J36" s="11">
        <f t="shared" si="11"/>
        <v>1.7999999999999999E-2</v>
      </c>
      <c r="K36" s="64">
        <f t="shared" si="12"/>
        <v>3180.7265023609207</v>
      </c>
      <c r="L36" s="50">
        <f t="shared" si="13"/>
        <v>5.5999999999999994E-2</v>
      </c>
      <c r="M36" s="50"/>
      <c r="N36" s="50">
        <f t="shared" si="14"/>
        <v>0.06</v>
      </c>
      <c r="O36" s="21">
        <f t="shared" si="26"/>
        <v>5.0000000000000001E-3</v>
      </c>
      <c r="R36" s="9">
        <f t="shared" si="15"/>
        <v>8</v>
      </c>
      <c r="S36" s="12">
        <f t="shared" si="16"/>
        <v>3418.7393537131979</v>
      </c>
      <c r="T36" s="12">
        <f t="shared" si="17"/>
        <v>1155.4244725526305</v>
      </c>
      <c r="U36" s="12">
        <f t="shared" si="18"/>
        <v>2263.3148811605674</v>
      </c>
      <c r="V36" s="53">
        <f t="shared" si="19"/>
        <v>1000</v>
      </c>
      <c r="W36" s="10">
        <f t="shared" si="20"/>
        <v>482840.62149042619</v>
      </c>
      <c r="X36" s="10">
        <f t="shared" si="27"/>
        <v>49.000646286801839</v>
      </c>
      <c r="Y36" s="10">
        <f t="shared" si="21"/>
        <v>197.52063060395889</v>
      </c>
      <c r="AA36" s="9">
        <f t="shared" si="28"/>
        <v>8</v>
      </c>
      <c r="AB36" s="12">
        <f>IF(AA36&lt;&gt;"",IF($H$10="raty równe",MIN(AF35*(1+L36/12), -PMT(L36/12,$H$3-AA35-SUM($AG$28:AG35),AF35,0)),AC36+AD36),"")</f>
        <v>3467.7375767478625</v>
      </c>
      <c r="AC36" s="12">
        <f t="shared" si="29"/>
        <v>1205.1118772577529</v>
      </c>
      <c r="AD36" s="12">
        <f t="shared" si="22"/>
        <v>2262.6256994901096</v>
      </c>
      <c r="AE36" s="53">
        <f t="shared" si="30"/>
        <v>1000</v>
      </c>
      <c r="AF36" s="10">
        <f t="shared" si="31"/>
        <v>482643.25229919434</v>
      </c>
      <c r="AG36" s="54">
        <f>IF(AE36&lt;&gt;"",IF($H$10=listy!$B$4,(NPER(L36/12,-AB36,(AF36+AE36),0)-NPER(L36/12,-AB36,AF36)),AE36/($H$2/$H$3)),"")</f>
        <v>0.82627839335452791</v>
      </c>
      <c r="AH36" s="10">
        <f t="shared" si="23"/>
        <v>2.4232521373050986E-3</v>
      </c>
      <c r="AI36" s="10">
        <f t="shared" si="24"/>
        <v>1.9728686244788639E-2</v>
      </c>
      <c r="AL36" s="9">
        <f t="shared" si="32"/>
        <v>8</v>
      </c>
      <c r="AM36" s="12">
        <f t="shared" si="33"/>
        <v>3417.6983441222369</v>
      </c>
      <c r="AN36" s="12">
        <f t="shared" si="34"/>
        <v>1155.0726446321273</v>
      </c>
      <c r="AO36" s="12">
        <f t="shared" si="35"/>
        <v>2262.6256994901096</v>
      </c>
      <c r="AP36" s="53">
        <f t="shared" si="25"/>
        <v>1050.0392326256256</v>
      </c>
      <c r="AQ36" s="10">
        <f t="shared" si="36"/>
        <v>482643.25229919434</v>
      </c>
      <c r="AR36" s="10">
        <f t="shared" si="37"/>
        <v>2.4232521373050986E-3</v>
      </c>
      <c r="AS36" s="10">
        <f t="shared" si="38"/>
        <v>1.9728686244788639E-2</v>
      </c>
      <c r="AT36" s="91"/>
      <c r="AU36" s="91">
        <f t="shared" si="39"/>
        <v>0</v>
      </c>
      <c r="AV36" s="91">
        <f t="shared" si="40"/>
        <v>0</v>
      </c>
    </row>
    <row r="37" spans="1:48" hidden="1" x14ac:dyDescent="0.3">
      <c r="A37" s="9">
        <f t="shared" si="2"/>
        <v>9</v>
      </c>
      <c r="B37" s="10">
        <f t="shared" si="3"/>
        <v>9182.1158290130588</v>
      </c>
      <c r="C37" s="10">
        <f t="shared" si="4"/>
        <v>1000</v>
      </c>
      <c r="D37" s="10">
        <f t="shared" si="5"/>
        <v>9000</v>
      </c>
      <c r="E37" s="12">
        <f t="shared" si="6"/>
        <v>3467.74</v>
      </c>
      <c r="F37" s="12">
        <f t="shared" si="7"/>
        <v>1177.4560788697422</v>
      </c>
      <c r="G37" s="12">
        <f t="shared" si="8"/>
        <v>2290.2839211302576</v>
      </c>
      <c r="H37" s="10">
        <f t="shared" si="9"/>
        <v>489597.66987761407</v>
      </c>
      <c r="I37" s="11">
        <f t="shared" si="10"/>
        <v>3.7999999999999999E-2</v>
      </c>
      <c r="J37" s="11">
        <f t="shared" si="11"/>
        <v>1.7999999999999999E-2</v>
      </c>
      <c r="K37" s="64">
        <f t="shared" si="12"/>
        <v>3164.9019923989263</v>
      </c>
      <c r="L37" s="50">
        <f t="shared" si="13"/>
        <v>5.5999999999999994E-2</v>
      </c>
      <c r="M37" s="50"/>
      <c r="N37" s="50">
        <f t="shared" si="14"/>
        <v>0.06</v>
      </c>
      <c r="O37" s="21">
        <f t="shared" si="26"/>
        <v>5.0000000000000001E-3</v>
      </c>
      <c r="R37" s="9">
        <f t="shared" si="15"/>
        <v>9</v>
      </c>
      <c r="S37" s="12">
        <f t="shared" si="16"/>
        <v>3411.6735159106966</v>
      </c>
      <c r="T37" s="12">
        <f t="shared" si="17"/>
        <v>1158.4172822887081</v>
      </c>
      <c r="U37" s="12">
        <f t="shared" si="18"/>
        <v>2253.2562336219885</v>
      </c>
      <c r="V37" s="53">
        <f t="shared" si="19"/>
        <v>1000</v>
      </c>
      <c r="W37" s="10">
        <f t="shared" si="20"/>
        <v>480682.20420813747</v>
      </c>
      <c r="X37" s="10">
        <f t="shared" si="27"/>
        <v>56.066484089303231</v>
      </c>
      <c r="Y37" s="10">
        <f t="shared" si="21"/>
        <v>254.57471784628189</v>
      </c>
      <c r="AA37" s="9">
        <f t="shared" si="28"/>
        <v>9</v>
      </c>
      <c r="AB37" s="12">
        <f>IF(AA37&lt;&gt;"",IF($H$10="raty równe",MIN(AF36*(1+L37/12), -PMT(L37/12,$H$3-AA36-SUM($AG$28:AG36),AF36,0)),AC37+AD37),"")</f>
        <v>3467.7375767478634</v>
      </c>
      <c r="AC37" s="12">
        <f t="shared" si="29"/>
        <v>1215.4023993516234</v>
      </c>
      <c r="AD37" s="12">
        <f t="shared" si="22"/>
        <v>2252.3351773962399</v>
      </c>
      <c r="AE37" s="53">
        <f t="shared" si="30"/>
        <v>1000</v>
      </c>
      <c r="AF37" s="10">
        <f t="shared" si="31"/>
        <v>480427.84989984269</v>
      </c>
      <c r="AG37" s="54">
        <f>IF(AE37&lt;&gt;"",IF($H$10=listy!$B$4,(NPER(L37/12,-AB37,(AF37+AE37),0)-NPER(L37/12,-AB37,AF37)),AE37/($H$2/$H$3)),"")</f>
        <v>0.81929581723275646</v>
      </c>
      <c r="AH37" s="10">
        <f t="shared" si="23"/>
        <v>2.4232521363956039E-3</v>
      </c>
      <c r="AI37" s="10">
        <f t="shared" si="24"/>
        <v>2.2250581812408184E-2</v>
      </c>
      <c r="AL37" s="9">
        <f t="shared" si="32"/>
        <v>9</v>
      </c>
      <c r="AM37" s="12">
        <f t="shared" si="33"/>
        <v>3410.2789372182406</v>
      </c>
      <c r="AN37" s="12">
        <f t="shared" si="34"/>
        <v>1157.9437598220006</v>
      </c>
      <c r="AO37" s="12">
        <f t="shared" si="35"/>
        <v>2252.3351773962399</v>
      </c>
      <c r="AP37" s="53">
        <f t="shared" si="25"/>
        <v>1057.4586395296228</v>
      </c>
      <c r="AQ37" s="10">
        <f t="shared" si="36"/>
        <v>480427.84989984269</v>
      </c>
      <c r="AR37" s="10">
        <f t="shared" si="37"/>
        <v>2.4232521363956039E-3</v>
      </c>
      <c r="AS37" s="10">
        <f t="shared" si="38"/>
        <v>2.2250581812408184E-2</v>
      </c>
      <c r="AT37" s="91"/>
      <c r="AU37" s="91">
        <f t="shared" si="39"/>
        <v>0</v>
      </c>
      <c r="AV37" s="91">
        <f t="shared" si="40"/>
        <v>0</v>
      </c>
    </row>
    <row r="38" spans="1:48" hidden="1" x14ac:dyDescent="0.3">
      <c r="A38" s="9">
        <f t="shared" si="2"/>
        <v>10</v>
      </c>
      <c r="B38" s="10">
        <f t="shared" si="3"/>
        <v>10228.026408158123</v>
      </c>
      <c r="C38" s="10">
        <f t="shared" si="4"/>
        <v>1000</v>
      </c>
      <c r="D38" s="10">
        <f t="shared" si="5"/>
        <v>10000</v>
      </c>
      <c r="E38" s="12">
        <f t="shared" si="6"/>
        <v>3467.74</v>
      </c>
      <c r="F38" s="12">
        <f t="shared" si="7"/>
        <v>1182.9508739044677</v>
      </c>
      <c r="G38" s="12">
        <f t="shared" si="8"/>
        <v>2284.7891260955321</v>
      </c>
      <c r="H38" s="10">
        <f t="shared" si="9"/>
        <v>488414.71900370962</v>
      </c>
      <c r="I38" s="11">
        <f t="shared" si="10"/>
        <v>3.7999999999999999E-2</v>
      </c>
      <c r="J38" s="11">
        <f t="shared" si="11"/>
        <v>1.7999999999999999E-2</v>
      </c>
      <c r="K38" s="64">
        <f t="shared" si="12"/>
        <v>3149.1562113422156</v>
      </c>
      <c r="L38" s="50">
        <f t="shared" si="13"/>
        <v>5.5999999999999994E-2</v>
      </c>
      <c r="M38" s="50"/>
      <c r="N38" s="50">
        <f t="shared" si="14"/>
        <v>0.06</v>
      </c>
      <c r="O38" s="21">
        <f t="shared" si="26"/>
        <v>5.0000000000000001E-3</v>
      </c>
      <c r="R38" s="9">
        <f t="shared" si="15"/>
        <v>10</v>
      </c>
      <c r="S38" s="12">
        <f t="shared" si="16"/>
        <v>3404.5906851851578</v>
      </c>
      <c r="T38" s="12">
        <f t="shared" si="17"/>
        <v>1161.4070655471833</v>
      </c>
      <c r="U38" s="12">
        <f t="shared" si="18"/>
        <v>2243.1836196379745</v>
      </c>
      <c r="V38" s="53">
        <f t="shared" si="19"/>
        <v>1000</v>
      </c>
      <c r="W38" s="10">
        <f t="shared" si="20"/>
        <v>478520.79714259028</v>
      </c>
      <c r="X38" s="10">
        <f t="shared" si="27"/>
        <v>63.149314814842</v>
      </c>
      <c r="Y38" s="10">
        <f t="shared" si="21"/>
        <v>318.99690625035527</v>
      </c>
      <c r="AA38" s="9">
        <f t="shared" si="28"/>
        <v>10</v>
      </c>
      <c r="AB38" s="12">
        <f>IF(AA38&lt;&gt;"",IF($H$10="raty równe",MIN(AF37*(1+L38/12), -PMT(L38/12,$H$3-AA37-SUM($AG$28:AG37),AF37,0)),AC38+AD38),"")</f>
        <v>3467.7375767478634</v>
      </c>
      <c r="AC38" s="12">
        <f t="shared" si="29"/>
        <v>1225.7409438819309</v>
      </c>
      <c r="AD38" s="12">
        <f t="shared" si="22"/>
        <v>2241.9966328659325</v>
      </c>
      <c r="AE38" s="53">
        <f t="shared" si="30"/>
        <v>1000</v>
      </c>
      <c r="AF38" s="10">
        <f t="shared" si="31"/>
        <v>478202.10895596078</v>
      </c>
      <c r="AG38" s="54">
        <f>IF(AE38&lt;&gt;"",IF($H$10=listy!$B$4,(NPER(L38/12,-AB38,(AF38+AE38),0)-NPER(L38/12,-AB38,AF38)),AE38/($H$2/$H$3)),"")</f>
        <v>0.81239849718886603</v>
      </c>
      <c r="AH38" s="10">
        <f t="shared" si="23"/>
        <v>2.4232521363956039E-3</v>
      </c>
      <c r="AI38" s="10">
        <f t="shared" si="24"/>
        <v>2.4785086857865828E-2</v>
      </c>
      <c r="AL38" s="9">
        <f t="shared" si="32"/>
        <v>10</v>
      </c>
      <c r="AM38" s="12">
        <f t="shared" si="33"/>
        <v>3402.7891366751942</v>
      </c>
      <c r="AN38" s="12">
        <f t="shared" si="34"/>
        <v>1160.7925038092617</v>
      </c>
      <c r="AO38" s="12">
        <f t="shared" si="35"/>
        <v>2241.9966328659325</v>
      </c>
      <c r="AP38" s="53">
        <f t="shared" si="25"/>
        <v>1064.9484400726692</v>
      </c>
      <c r="AQ38" s="10">
        <f t="shared" si="36"/>
        <v>478202.10895596078</v>
      </c>
      <c r="AR38" s="10">
        <f t="shared" si="37"/>
        <v>2.4232521363956039E-3</v>
      </c>
      <c r="AS38" s="10">
        <f t="shared" si="38"/>
        <v>2.4785086857865828E-2</v>
      </c>
      <c r="AT38" s="91"/>
      <c r="AU38" s="91">
        <f t="shared" si="39"/>
        <v>0</v>
      </c>
      <c r="AV38" s="91">
        <f t="shared" si="40"/>
        <v>0</v>
      </c>
    </row>
    <row r="39" spans="1:48" hidden="1" x14ac:dyDescent="0.3">
      <c r="A39" s="9">
        <f t="shared" si="2"/>
        <v>11</v>
      </c>
      <c r="B39" s="10">
        <f t="shared" si="3"/>
        <v>11279.166540198912</v>
      </c>
      <c r="C39" s="10">
        <f t="shared" si="4"/>
        <v>1000</v>
      </c>
      <c r="D39" s="10">
        <f t="shared" si="5"/>
        <v>11000</v>
      </c>
      <c r="E39" s="12">
        <f t="shared" si="6"/>
        <v>3467.74</v>
      </c>
      <c r="F39" s="12">
        <f t="shared" si="7"/>
        <v>1188.4713113160219</v>
      </c>
      <c r="G39" s="12">
        <f t="shared" si="8"/>
        <v>2279.2686886839779</v>
      </c>
      <c r="H39" s="10">
        <f t="shared" si="9"/>
        <v>487226.2476923936</v>
      </c>
      <c r="I39" s="11">
        <f t="shared" si="10"/>
        <v>3.7999999999999999E-2</v>
      </c>
      <c r="J39" s="11">
        <f t="shared" si="11"/>
        <v>1.7999999999999999E-2</v>
      </c>
      <c r="K39" s="64">
        <f t="shared" si="12"/>
        <v>3133.4887675046921</v>
      </c>
      <c r="L39" s="50">
        <f t="shared" si="13"/>
        <v>5.5999999999999994E-2</v>
      </c>
      <c r="M39" s="50"/>
      <c r="N39" s="50">
        <f t="shared" si="14"/>
        <v>0.06</v>
      </c>
      <c r="O39" s="21">
        <f t="shared" si="26"/>
        <v>5.0000000000000001E-3</v>
      </c>
      <c r="R39" s="9">
        <f t="shared" si="15"/>
        <v>11</v>
      </c>
      <c r="S39" s="12">
        <f t="shared" si="16"/>
        <v>3397.4906997299431</v>
      </c>
      <c r="T39" s="12">
        <f t="shared" si="17"/>
        <v>1164.3936463978553</v>
      </c>
      <c r="U39" s="12">
        <f t="shared" si="18"/>
        <v>2233.0970533320879</v>
      </c>
      <c r="V39" s="53">
        <f t="shared" si="19"/>
        <v>1000</v>
      </c>
      <c r="W39" s="10">
        <f t="shared" si="20"/>
        <v>476356.40349619242</v>
      </c>
      <c r="X39" s="10">
        <f t="shared" si="27"/>
        <v>70.249300270056665</v>
      </c>
      <c r="Y39" s="10">
        <f t="shared" si="21"/>
        <v>390.84119105166366</v>
      </c>
      <c r="AA39" s="9">
        <f t="shared" si="28"/>
        <v>11</v>
      </c>
      <c r="AB39" s="12">
        <f>IF(AA39&lt;&gt;"",IF($H$10="raty równe",MIN(AF38*(1+L39/12), -PMT(L39/12,$H$3-AA38-SUM($AG$28:AG38),AF38,0)),AC39+AD39),"")</f>
        <v>3467.7375767478625</v>
      </c>
      <c r="AC39" s="12">
        <f t="shared" si="29"/>
        <v>1236.1277349533789</v>
      </c>
      <c r="AD39" s="12">
        <f t="shared" si="22"/>
        <v>2231.6098417944836</v>
      </c>
      <c r="AE39" s="53">
        <f t="shared" si="30"/>
        <v>1000</v>
      </c>
      <c r="AF39" s="10">
        <f t="shared" si="31"/>
        <v>475965.98122100742</v>
      </c>
      <c r="AG39" s="54">
        <f>IF(AE39&lt;&gt;"",IF($H$10=listy!$B$4,(NPER(L39/12,-AB39,(AF39+AE39),0)-NPER(L39/12,-AB39,AF39)),AE39/($H$2/$H$3)),"")</f>
        <v>0.80558495464973134</v>
      </c>
      <c r="AH39" s="10">
        <f t="shared" si="23"/>
        <v>2.4232521373050986E-3</v>
      </c>
      <c r="AI39" s="10">
        <f t="shared" si="24"/>
        <v>2.7332264429460254E-2</v>
      </c>
      <c r="AL39" s="9">
        <f t="shared" si="32"/>
        <v>11</v>
      </c>
      <c r="AM39" s="12">
        <f t="shared" si="33"/>
        <v>3395.2280182401246</v>
      </c>
      <c r="AN39" s="12">
        <f t="shared" si="34"/>
        <v>1163.618176445641</v>
      </c>
      <c r="AO39" s="12">
        <f t="shared" si="35"/>
        <v>2231.6098417944836</v>
      </c>
      <c r="AP39" s="53">
        <f t="shared" si="25"/>
        <v>1072.5095585077379</v>
      </c>
      <c r="AQ39" s="10">
        <f t="shared" si="36"/>
        <v>475965.98122100736</v>
      </c>
      <c r="AR39" s="10">
        <f t="shared" si="37"/>
        <v>2.4232521373050986E-3</v>
      </c>
      <c r="AS39" s="10">
        <f t="shared" si="38"/>
        <v>2.7332264429460254E-2</v>
      </c>
      <c r="AT39" s="91"/>
      <c r="AU39" s="91">
        <f t="shared" si="39"/>
        <v>0</v>
      </c>
      <c r="AV39" s="91">
        <f t="shared" si="40"/>
        <v>0</v>
      </c>
    </row>
    <row r="40" spans="1:48" s="81" customFormat="1" x14ac:dyDescent="0.3">
      <c r="A40" s="75">
        <f t="shared" si="2"/>
        <v>12</v>
      </c>
      <c r="B40" s="76">
        <f t="shared" si="3"/>
        <v>12335.562372899905</v>
      </c>
      <c r="C40" s="76">
        <f t="shared" si="4"/>
        <v>1000</v>
      </c>
      <c r="D40" s="76">
        <f t="shared" si="5"/>
        <v>12000</v>
      </c>
      <c r="E40" s="77">
        <f t="shared" si="6"/>
        <v>3467.74</v>
      </c>
      <c r="F40" s="77">
        <f t="shared" si="7"/>
        <v>1194.0175107688297</v>
      </c>
      <c r="G40" s="77">
        <f t="shared" si="8"/>
        <v>2273.7224892311701</v>
      </c>
      <c r="H40" s="76">
        <f t="shared" si="9"/>
        <v>486032.23018162476</v>
      </c>
      <c r="I40" s="78">
        <f t="shared" si="10"/>
        <v>3.7999999999999999E-2</v>
      </c>
      <c r="J40" s="78">
        <f t="shared" si="11"/>
        <v>1.7999999999999999E-2</v>
      </c>
      <c r="K40" s="79">
        <f t="shared" si="12"/>
        <v>3117.8992711489482</v>
      </c>
      <c r="L40" s="78">
        <f t="shared" si="13"/>
        <v>5.5999999999999994E-2</v>
      </c>
      <c r="M40" s="78"/>
      <c r="N40" s="78">
        <f t="shared" si="14"/>
        <v>0.06</v>
      </c>
      <c r="O40" s="80">
        <f t="shared" si="26"/>
        <v>5.0000000000000001E-3</v>
      </c>
      <c r="R40" s="75">
        <f t="shared" si="15"/>
        <v>12</v>
      </c>
      <c r="S40" s="77">
        <f t="shared" si="16"/>
        <v>3390.3733956048773</v>
      </c>
      <c r="T40" s="77">
        <f t="shared" si="17"/>
        <v>1167.3768459559797</v>
      </c>
      <c r="U40" s="77">
        <f t="shared" si="18"/>
        <v>2222.9965496488976</v>
      </c>
      <c r="V40" s="82">
        <f t="shared" si="19"/>
        <v>1000</v>
      </c>
      <c r="W40" s="76">
        <f t="shared" si="20"/>
        <v>474189.02665023645</v>
      </c>
      <c r="X40" s="76">
        <f t="shared" si="27"/>
        <v>77.366604395122522</v>
      </c>
      <c r="Y40" s="76">
        <f t="shared" si="21"/>
        <v>470.16200140204444</v>
      </c>
      <c r="AA40" s="75">
        <f t="shared" si="28"/>
        <v>12</v>
      </c>
      <c r="AB40" s="77">
        <f>IF(AA40&lt;&gt;"",IF($H$10="raty równe",MIN(AF39*(1+L40/12), -PMT(L40/12,$H$3-AA39-SUM($AG$28:AG39),AF39,0)),AC40+AD40),"")</f>
        <v>3467.7375767478634</v>
      </c>
      <c r="AC40" s="77">
        <f t="shared" si="29"/>
        <v>1246.5629977164958</v>
      </c>
      <c r="AD40" s="77">
        <f t="shared" si="22"/>
        <v>2221.1745790313676</v>
      </c>
      <c r="AE40" s="82">
        <f t="shared" si="30"/>
        <v>1000</v>
      </c>
      <c r="AF40" s="76">
        <f t="shared" si="31"/>
        <v>473719.41822329094</v>
      </c>
      <c r="AG40" s="83">
        <f>IF(AE40&lt;&gt;"",IF($H$10=listy!$B$4,(NPER(L40/12,-AB40,(AF40+AE40),0)-NPER(L40/12,-AB40,AF40)),AE40/($H$2/$H$3)),"")</f>
        <v>0.79885374494958228</v>
      </c>
      <c r="AH40" s="76">
        <f t="shared" si="23"/>
        <v>2.4232521363956039E-3</v>
      </c>
      <c r="AI40" s="76">
        <f t="shared" si="24"/>
        <v>2.9892177888003156E-2</v>
      </c>
      <c r="AL40" s="9">
        <f t="shared" si="32"/>
        <v>12</v>
      </c>
      <c r="AM40" s="12">
        <f t="shared" si="33"/>
        <v>3387.594641535185</v>
      </c>
      <c r="AN40" s="12">
        <f t="shared" si="34"/>
        <v>1166.4200625038175</v>
      </c>
      <c r="AO40" s="12">
        <f t="shared" si="35"/>
        <v>2221.1745790313676</v>
      </c>
      <c r="AP40" s="53">
        <f t="shared" si="25"/>
        <v>1080.1429352126784</v>
      </c>
      <c r="AQ40" s="10">
        <f t="shared" si="36"/>
        <v>473719.41822329082</v>
      </c>
      <c r="AR40" s="10">
        <f t="shared" si="37"/>
        <v>2.4232521363956039E-3</v>
      </c>
      <c r="AS40" s="76">
        <f t="shared" si="38"/>
        <v>2.9892177888003156E-2</v>
      </c>
      <c r="AT40" s="91"/>
      <c r="AU40" s="91">
        <f t="shared" si="39"/>
        <v>0</v>
      </c>
      <c r="AV40" s="91">
        <f t="shared" si="40"/>
        <v>0</v>
      </c>
    </row>
    <row r="41" spans="1:48" x14ac:dyDescent="0.3">
      <c r="A41" s="9">
        <f t="shared" si="2"/>
        <v>13</v>
      </c>
      <c r="B41" s="10">
        <f t="shared" si="3"/>
        <v>13397.240184764403</v>
      </c>
      <c r="C41" s="10">
        <f t="shared" si="4"/>
        <v>1000</v>
      </c>
      <c r="D41" s="10">
        <f t="shared" si="5"/>
        <v>13000</v>
      </c>
      <c r="E41" s="12">
        <f t="shared" si="6"/>
        <v>3467.74</v>
      </c>
      <c r="F41" s="12">
        <f t="shared" si="7"/>
        <v>1199.5895924857509</v>
      </c>
      <c r="G41" s="12">
        <f t="shared" si="8"/>
        <v>2268.1504075142489</v>
      </c>
      <c r="H41" s="10">
        <f t="shared" si="9"/>
        <v>484832.64058913902</v>
      </c>
      <c r="I41" s="11">
        <f t="shared" si="10"/>
        <v>3.7999999999999999E-2</v>
      </c>
      <c r="J41" s="11">
        <f t="shared" si="11"/>
        <v>1.7999999999999999E-2</v>
      </c>
      <c r="K41" s="64">
        <f t="shared" si="12"/>
        <v>3102.3873344765666</v>
      </c>
      <c r="L41" s="50">
        <f t="shared" si="13"/>
        <v>5.5999999999999994E-2</v>
      </c>
      <c r="M41" s="50"/>
      <c r="N41" s="50">
        <f t="shared" si="14"/>
        <v>0.06</v>
      </c>
      <c r="O41" s="21">
        <f t="shared" si="26"/>
        <v>5.0000000000000001E-3</v>
      </c>
      <c r="R41" s="9">
        <f t="shared" si="15"/>
        <v>13</v>
      </c>
      <c r="S41" s="12">
        <f t="shared" si="16"/>
        <v>3383.2386066988606</v>
      </c>
      <c r="T41" s="12">
        <f t="shared" si="17"/>
        <v>1170.3564823310908</v>
      </c>
      <c r="U41" s="12">
        <f t="shared" si="18"/>
        <v>2212.8821243677698</v>
      </c>
      <c r="V41" s="53">
        <f t="shared" si="19"/>
        <v>1000</v>
      </c>
      <c r="W41" s="10">
        <f t="shared" si="20"/>
        <v>472018.67016790534</v>
      </c>
      <c r="X41" s="10">
        <f t="shared" si="27"/>
        <v>84.50139330113916</v>
      </c>
      <c r="Y41" s="10">
        <f t="shared" si="21"/>
        <v>557.01420471019378</v>
      </c>
      <c r="AA41" s="9">
        <f t="shared" si="28"/>
        <v>13</v>
      </c>
      <c r="AB41" s="12">
        <f>IF(AA41&lt;&gt;"",IF($H$10="raty równe",MIN(AF40*(1+L41/12), -PMT(L41/12,$H$3-AA40-SUM($AG$28:AG40),AF40,0)),AC41+AD41),"")</f>
        <v>3467.7375767478625</v>
      </c>
      <c r="AC41" s="12">
        <f t="shared" si="29"/>
        <v>1257.0469583725048</v>
      </c>
      <c r="AD41" s="12">
        <f t="shared" si="22"/>
        <v>2210.6906183753576</v>
      </c>
      <c r="AE41" s="53">
        <f t="shared" si="30"/>
        <v>1000</v>
      </c>
      <c r="AF41" s="10">
        <f t="shared" si="31"/>
        <v>471462.37126491842</v>
      </c>
      <c r="AG41" s="54">
        <f>IF(AE41&lt;&gt;"",IF($H$10=listy!$B$4,(NPER(L41/12,-AB41,(AF41+AE41),0)-NPER(L41/12,-AB41,AF41)),AE41/($H$2/$H$3)),"")</f>
        <v>0.79220345636417733</v>
      </c>
      <c r="AH41" s="10">
        <f t="shared" si="23"/>
        <v>2.4232521373050986E-3</v>
      </c>
      <c r="AI41" s="10">
        <f t="shared" si="24"/>
        <v>3.2464890914748266E-2</v>
      </c>
      <c r="AL41" s="9">
        <f t="shared" si="32"/>
        <v>13</v>
      </c>
      <c r="AM41" s="12">
        <f t="shared" si="33"/>
        <v>3379.8880497041168</v>
      </c>
      <c r="AN41" s="12">
        <f t="shared" si="34"/>
        <v>1169.1974313287601</v>
      </c>
      <c r="AO41" s="12">
        <f t="shared" si="35"/>
        <v>2210.6906183753567</v>
      </c>
      <c r="AP41" s="53">
        <f t="shared" si="25"/>
        <v>1087.8495270437456</v>
      </c>
      <c r="AQ41" s="10">
        <f t="shared" si="36"/>
        <v>471462.3712649183</v>
      </c>
      <c r="AR41" s="10">
        <f t="shared" si="37"/>
        <v>2.4232521373050986E-3</v>
      </c>
      <c r="AS41" s="10">
        <f t="shared" si="38"/>
        <v>3.2464890914748266E-2</v>
      </c>
      <c r="AT41" s="91"/>
      <c r="AU41" s="91">
        <f t="shared" si="39"/>
        <v>0</v>
      </c>
      <c r="AV41" s="91">
        <f t="shared" si="40"/>
        <v>0</v>
      </c>
    </row>
    <row r="42" spans="1:48" x14ac:dyDescent="0.3">
      <c r="A42" s="9">
        <f t="shared" si="2"/>
        <v>14</v>
      </c>
      <c r="B42" s="10">
        <f t="shared" si="3"/>
        <v>14464.226385688224</v>
      </c>
      <c r="C42" s="10">
        <f t="shared" si="4"/>
        <v>1000</v>
      </c>
      <c r="D42" s="10">
        <f t="shared" si="5"/>
        <v>14000</v>
      </c>
      <c r="E42" s="12">
        <f t="shared" si="6"/>
        <v>3467.74</v>
      </c>
      <c r="F42" s="12">
        <f t="shared" si="7"/>
        <v>1205.1876772506844</v>
      </c>
      <c r="G42" s="12">
        <f t="shared" si="8"/>
        <v>2262.5523227493154</v>
      </c>
      <c r="H42" s="10">
        <f t="shared" si="9"/>
        <v>483627.45291188831</v>
      </c>
      <c r="I42" s="11">
        <f t="shared" si="10"/>
        <v>3.7999999999999999E-2</v>
      </c>
      <c r="J42" s="11">
        <f t="shared" si="11"/>
        <v>1.7999999999999999E-2</v>
      </c>
      <c r="K42" s="64">
        <f t="shared" si="12"/>
        <v>3086.9525716184739</v>
      </c>
      <c r="L42" s="50">
        <f t="shared" si="13"/>
        <v>5.5999999999999994E-2</v>
      </c>
      <c r="M42" s="50"/>
      <c r="N42" s="50">
        <f t="shared" si="14"/>
        <v>0.06</v>
      </c>
      <c r="O42" s="21">
        <f t="shared" si="26"/>
        <v>5.0000000000000001E-3</v>
      </c>
      <c r="R42" s="9">
        <f t="shared" si="15"/>
        <v>14</v>
      </c>
      <c r="S42" s="12">
        <f t="shared" si="16"/>
        <v>3376.0861646916601</v>
      </c>
      <c r="T42" s="12">
        <f t="shared" si="17"/>
        <v>1173.3323705747684</v>
      </c>
      <c r="U42" s="12">
        <f t="shared" si="18"/>
        <v>2202.7537941168916</v>
      </c>
      <c r="V42" s="53">
        <f t="shared" si="19"/>
        <v>1000</v>
      </c>
      <c r="W42" s="10">
        <f t="shared" si="20"/>
        <v>469845.33779733058</v>
      </c>
      <c r="X42" s="10">
        <f t="shared" si="27"/>
        <v>91.653835308339694</v>
      </c>
      <c r="Y42" s="10">
        <f t="shared" si="21"/>
        <v>651.4531110420844</v>
      </c>
      <c r="AA42" s="9">
        <f t="shared" si="28"/>
        <v>14</v>
      </c>
      <c r="AB42" s="12">
        <f>IF(AA42&lt;&gt;"",IF($H$10="raty równe",MIN(AF41*(1+L42/12), -PMT(L42/12,$H$3-AA41-SUM($AG$28:AG41),AF41,0)),AC42+AD42),"")</f>
        <v>3467.7375767478634</v>
      </c>
      <c r="AC42" s="12">
        <f t="shared" si="29"/>
        <v>1267.5798441782445</v>
      </c>
      <c r="AD42" s="12">
        <f t="shared" si="22"/>
        <v>2200.1577325696189</v>
      </c>
      <c r="AE42" s="53">
        <f t="shared" si="30"/>
        <v>1000</v>
      </c>
      <c r="AF42" s="10">
        <f t="shared" si="31"/>
        <v>469194.79142074019</v>
      </c>
      <c r="AG42" s="54">
        <f>IF(AE42&lt;&gt;"",IF($H$10=listy!$B$4,(NPER(L42/12,-AB42,(AF42+AE42),0)-NPER(L42/12,-AB42,AF42)),AE42/($H$2/$H$3)),"")</f>
        <v>0.78563270917558725</v>
      </c>
      <c r="AH42" s="10">
        <f t="shared" si="23"/>
        <v>2.4232521363956039E-3</v>
      </c>
      <c r="AI42" s="10">
        <f t="shared" si="24"/>
        <v>3.5050467505717608E-2</v>
      </c>
      <c r="AL42" s="9">
        <f t="shared" si="32"/>
        <v>14</v>
      </c>
      <c r="AM42" s="12">
        <f t="shared" si="33"/>
        <v>3372.1072690493761</v>
      </c>
      <c r="AN42" s="12">
        <f t="shared" si="34"/>
        <v>1171.9495364797576</v>
      </c>
      <c r="AO42" s="12">
        <f t="shared" si="35"/>
        <v>2200.1577325696185</v>
      </c>
      <c r="AP42" s="53">
        <f t="shared" si="25"/>
        <v>1095.6303076984873</v>
      </c>
      <c r="AQ42" s="10">
        <f t="shared" si="36"/>
        <v>469194.79142074002</v>
      </c>
      <c r="AR42" s="10">
        <f t="shared" si="37"/>
        <v>2.4232521363956039E-3</v>
      </c>
      <c r="AS42" s="10">
        <f t="shared" si="38"/>
        <v>3.5050467505717608E-2</v>
      </c>
      <c r="AT42" s="91"/>
      <c r="AU42" s="91">
        <f t="shared" si="39"/>
        <v>0</v>
      </c>
      <c r="AV42" s="91">
        <f t="shared" si="40"/>
        <v>0</v>
      </c>
    </row>
    <row r="43" spans="1:48" x14ac:dyDescent="0.3">
      <c r="A43" s="9">
        <f t="shared" si="2"/>
        <v>15</v>
      </c>
      <c r="B43" s="10">
        <f t="shared" si="3"/>
        <v>15536.547517616664</v>
      </c>
      <c r="C43" s="10">
        <f t="shared" si="4"/>
        <v>1000</v>
      </c>
      <c r="D43" s="10">
        <f t="shared" si="5"/>
        <v>15000</v>
      </c>
      <c r="E43" s="12">
        <f t="shared" si="6"/>
        <v>3467.74</v>
      </c>
      <c r="F43" s="12">
        <f t="shared" si="7"/>
        <v>1210.811886411188</v>
      </c>
      <c r="G43" s="12">
        <f t="shared" si="8"/>
        <v>2256.9281135888118</v>
      </c>
      <c r="H43" s="10">
        <f t="shared" si="9"/>
        <v>482416.64102547715</v>
      </c>
      <c r="I43" s="11">
        <f t="shared" si="10"/>
        <v>3.7999999999999999E-2</v>
      </c>
      <c r="J43" s="11">
        <f t="shared" si="11"/>
        <v>1.7999999999999999E-2</v>
      </c>
      <c r="K43" s="64">
        <f t="shared" si="12"/>
        <v>3071.5945986253478</v>
      </c>
      <c r="L43" s="50">
        <f t="shared" si="13"/>
        <v>5.5999999999999994E-2</v>
      </c>
      <c r="M43" s="50"/>
      <c r="N43" s="50">
        <f t="shared" si="14"/>
        <v>0.06</v>
      </c>
      <c r="O43" s="21">
        <f t="shared" si="26"/>
        <v>5.0000000000000001E-3</v>
      </c>
      <c r="R43" s="9">
        <f t="shared" si="15"/>
        <v>15</v>
      </c>
      <c r="S43" s="12">
        <f t="shared" si="16"/>
        <v>3368.9158990148558</v>
      </c>
      <c r="T43" s="12">
        <f t="shared" si="17"/>
        <v>1176.304322627313</v>
      </c>
      <c r="U43" s="12">
        <f t="shared" si="18"/>
        <v>2192.6115763875428</v>
      </c>
      <c r="V43" s="53">
        <f t="shared" si="19"/>
        <v>1000</v>
      </c>
      <c r="W43" s="10">
        <f t="shared" si="20"/>
        <v>467669.03347470326</v>
      </c>
      <c r="X43" s="10">
        <f t="shared" si="27"/>
        <v>98.824100985144014</v>
      </c>
      <c r="Y43" s="10">
        <f t="shared" si="21"/>
        <v>753.53447758243874</v>
      </c>
      <c r="AA43" s="9">
        <f t="shared" si="28"/>
        <v>15</v>
      </c>
      <c r="AB43" s="12">
        <f>IF(AA43&lt;&gt;"",IF($H$10="raty równe",MIN(AF42*(1+L43/12), -PMT(L43/12,$H$3-AA42-SUM($AG$28:AG42),AF42,0)),AC43+AD43),"")</f>
        <v>3467.7375767478638</v>
      </c>
      <c r="AC43" s="12">
        <f t="shared" si="29"/>
        <v>1278.1618834510764</v>
      </c>
      <c r="AD43" s="12">
        <f t="shared" si="22"/>
        <v>2189.5756932967874</v>
      </c>
      <c r="AE43" s="53">
        <f t="shared" si="30"/>
        <v>1000</v>
      </c>
      <c r="AF43" s="10">
        <f t="shared" si="31"/>
        <v>466916.62953728909</v>
      </c>
      <c r="AG43" s="54">
        <f>IF(AE43&lt;&gt;"",IF($H$10=listy!$B$4,(NPER(L43/12,-AB43,(AF43+AE43),0)-NPER(L43/12,-AB43,AF43)),AE43/($H$2/$H$3)),"")</f>
        <v>0.77914015477088583</v>
      </c>
      <c r="AH43" s="10">
        <f t="shared" si="23"/>
        <v>2.4232521354861092E-3</v>
      </c>
      <c r="AI43" s="10">
        <f t="shared" si="24"/>
        <v>3.76489719787323E-2</v>
      </c>
      <c r="AL43" s="9">
        <f t="shared" si="32"/>
        <v>15</v>
      </c>
      <c r="AM43" s="12">
        <f t="shared" si="33"/>
        <v>3364.2513086596191</v>
      </c>
      <c r="AN43" s="12">
        <f t="shared" si="34"/>
        <v>1174.6756153628326</v>
      </c>
      <c r="AO43" s="12">
        <f t="shared" si="35"/>
        <v>2189.5756932967865</v>
      </c>
      <c r="AP43" s="53">
        <f t="shared" si="25"/>
        <v>1103.4862680882452</v>
      </c>
      <c r="AQ43" s="10">
        <f t="shared" si="36"/>
        <v>466916.62953728897</v>
      </c>
      <c r="AR43" s="10">
        <f t="shared" si="37"/>
        <v>2.4232521354861092E-3</v>
      </c>
      <c r="AS43" s="10">
        <f t="shared" si="38"/>
        <v>3.76489719787323E-2</v>
      </c>
      <c r="AT43" s="91"/>
      <c r="AU43" s="91">
        <f t="shared" si="39"/>
        <v>0</v>
      </c>
      <c r="AV43" s="91">
        <f t="shared" si="40"/>
        <v>0</v>
      </c>
    </row>
    <row r="44" spans="1:48" x14ac:dyDescent="0.3">
      <c r="A44" s="9">
        <f t="shared" si="2"/>
        <v>16</v>
      </c>
      <c r="B44" s="10">
        <f t="shared" si="3"/>
        <v>16614.230255204748</v>
      </c>
      <c r="C44" s="10">
        <f t="shared" si="4"/>
        <v>1000</v>
      </c>
      <c r="D44" s="10">
        <f t="shared" si="5"/>
        <v>16000</v>
      </c>
      <c r="E44" s="12">
        <f t="shared" si="6"/>
        <v>3467.74</v>
      </c>
      <c r="F44" s="12">
        <f t="shared" si="7"/>
        <v>1216.4623418811066</v>
      </c>
      <c r="G44" s="12">
        <f t="shared" si="8"/>
        <v>2251.2776581188932</v>
      </c>
      <c r="H44" s="10">
        <f t="shared" si="9"/>
        <v>481200.17868359602</v>
      </c>
      <c r="I44" s="11">
        <f t="shared" si="10"/>
        <v>3.7999999999999999E-2</v>
      </c>
      <c r="J44" s="11">
        <f t="shared" si="11"/>
        <v>1.7999999999999999E-2</v>
      </c>
      <c r="K44" s="64">
        <f t="shared" si="12"/>
        <v>3056.3130334580578</v>
      </c>
      <c r="L44" s="50">
        <f t="shared" si="13"/>
        <v>5.5999999999999994E-2</v>
      </c>
      <c r="M44" s="50"/>
      <c r="N44" s="50">
        <f t="shared" si="14"/>
        <v>0.06</v>
      </c>
      <c r="O44" s="21">
        <f t="shared" si="26"/>
        <v>5.0000000000000001E-3</v>
      </c>
      <c r="R44" s="9">
        <f t="shared" si="15"/>
        <v>16</v>
      </c>
      <c r="S44" s="12">
        <f t="shared" si="16"/>
        <v>3361.7276368119151</v>
      </c>
      <c r="T44" s="12">
        <f t="shared" si="17"/>
        <v>1179.2721472633002</v>
      </c>
      <c r="U44" s="12">
        <f t="shared" si="18"/>
        <v>2182.4554895486149</v>
      </c>
      <c r="V44" s="53">
        <f t="shared" si="19"/>
        <v>1000</v>
      </c>
      <c r="W44" s="10">
        <f t="shared" si="20"/>
        <v>465489.76132743998</v>
      </c>
      <c r="X44" s="10">
        <f t="shared" si="27"/>
        <v>106.01236318808469</v>
      </c>
      <c r="Y44" s="10">
        <f t="shared" si="21"/>
        <v>863.31451315843549</v>
      </c>
      <c r="AA44" s="9">
        <f t="shared" si="28"/>
        <v>16</v>
      </c>
      <c r="AB44" s="12">
        <f>IF(AA44&lt;&gt;"",IF($H$10="raty równe",MIN(AF43*(1+L44/12), -PMT(L44/12,$H$3-AA43-SUM($AG$28:AG43),AF43,0)),AC44+AD44),"")</f>
        <v>3467.7375767478634</v>
      </c>
      <c r="AC44" s="12">
        <f t="shared" si="29"/>
        <v>1288.7933055738481</v>
      </c>
      <c r="AD44" s="12">
        <f t="shared" si="22"/>
        <v>2178.9442711740153</v>
      </c>
      <c r="AE44" s="53">
        <f t="shared" si="30"/>
        <v>1000</v>
      </c>
      <c r="AF44" s="10">
        <f t="shared" si="31"/>
        <v>464627.83623171522</v>
      </c>
      <c r="AG44" s="54">
        <f>IF(AE44&lt;&gt;"",IF($H$10=listy!$B$4,(NPER(L44/12,-AB44,(AF44+AE44),0)-NPER(L44/12,-AB44,AF44)),AE44/($H$2/$H$3)),"")</f>
        <v>0.77272447476968864</v>
      </c>
      <c r="AH44" s="10">
        <f t="shared" si="23"/>
        <v>2.4232521363956039E-3</v>
      </c>
      <c r="AI44" s="10">
        <f t="shared" si="24"/>
        <v>4.0260468975021564E-2</v>
      </c>
      <c r="AL44" s="9">
        <f t="shared" si="32"/>
        <v>16</v>
      </c>
      <c r="AM44" s="12">
        <f t="shared" si="33"/>
        <v>3356.3191600272562</v>
      </c>
      <c r="AN44" s="12">
        <f t="shared" si="34"/>
        <v>1177.3748888532414</v>
      </c>
      <c r="AO44" s="12">
        <f t="shared" si="35"/>
        <v>2178.9442711740148</v>
      </c>
      <c r="AP44" s="53">
        <f t="shared" si="25"/>
        <v>1111.4184167206072</v>
      </c>
      <c r="AQ44" s="10">
        <f t="shared" si="36"/>
        <v>464627.83623171516</v>
      </c>
      <c r="AR44" s="10">
        <f t="shared" si="37"/>
        <v>2.4232521363956039E-3</v>
      </c>
      <c r="AS44" s="10">
        <f t="shared" si="38"/>
        <v>4.0260468975021564E-2</v>
      </c>
      <c r="AT44" s="91"/>
      <c r="AU44" s="91">
        <f t="shared" si="39"/>
        <v>0</v>
      </c>
      <c r="AV44" s="91">
        <f t="shared" si="40"/>
        <v>0</v>
      </c>
    </row>
    <row r="45" spans="1:48" x14ac:dyDescent="0.3">
      <c r="A45" s="9">
        <f t="shared" si="2"/>
        <v>17</v>
      </c>
      <c r="B45" s="10">
        <f t="shared" si="3"/>
        <v>17697.301406480768</v>
      </c>
      <c r="C45" s="10">
        <f t="shared" si="4"/>
        <v>1000</v>
      </c>
      <c r="D45" s="10">
        <f t="shared" si="5"/>
        <v>17000</v>
      </c>
      <c r="E45" s="12">
        <f t="shared" si="6"/>
        <v>3467.74</v>
      </c>
      <c r="F45" s="12">
        <f t="shared" si="7"/>
        <v>1222.1391661432185</v>
      </c>
      <c r="G45" s="12">
        <f t="shared" si="8"/>
        <v>2245.6008338567813</v>
      </c>
      <c r="H45" s="10">
        <f t="shared" si="9"/>
        <v>479978.03951745282</v>
      </c>
      <c r="I45" s="11">
        <f t="shared" si="10"/>
        <v>3.7999999999999999E-2</v>
      </c>
      <c r="J45" s="11">
        <f t="shared" si="11"/>
        <v>1.7999999999999999E-2</v>
      </c>
      <c r="K45" s="64">
        <f t="shared" si="12"/>
        <v>3041.1074959781672</v>
      </c>
      <c r="L45" s="50">
        <f t="shared" si="13"/>
        <v>5.5999999999999994E-2</v>
      </c>
      <c r="M45" s="50"/>
      <c r="N45" s="50">
        <f t="shared" si="14"/>
        <v>0.06</v>
      </c>
      <c r="O45" s="21">
        <f t="shared" si="26"/>
        <v>5.0000000000000001E-3</v>
      </c>
      <c r="R45" s="9">
        <f t="shared" si="15"/>
        <v>17</v>
      </c>
      <c r="S45" s="12">
        <f t="shared" si="16"/>
        <v>3354.5212028973838</v>
      </c>
      <c r="T45" s="12">
        <f>IF(R45&lt;&gt;"",IF($H$10="raty malejące",W44/($H$3-R44),IF(S45-U45&gt;W44,W44,S45-U45)),0)</f>
        <v>1182.2356500359974</v>
      </c>
      <c r="U45" s="12">
        <f t="shared" si="18"/>
        <v>2172.2855528613863</v>
      </c>
      <c r="V45" s="53">
        <f t="shared" si="19"/>
        <v>1000</v>
      </c>
      <c r="W45" s="10">
        <f t="shared" si="20"/>
        <v>463307.52567740396</v>
      </c>
      <c r="X45" s="10">
        <f t="shared" si="27"/>
        <v>113.21879710261601</v>
      </c>
      <c r="Y45" s="10">
        <f t="shared" si="21"/>
        <v>980.84988282684355</v>
      </c>
      <c r="AA45" s="9">
        <f t="shared" si="28"/>
        <v>17</v>
      </c>
      <c r="AB45" s="12">
        <f>IF(AA45&lt;&gt;"",IF($H$10="raty równe",MIN(AF44*(1+L45/12), -PMT(L45/12,$H$3-AA44-SUM($AG$28:AG44),AF44,0)),AC45+AD45),"")</f>
        <v>3467.7375767478625</v>
      </c>
      <c r="AC45" s="12">
        <f t="shared" si="29"/>
        <v>1299.4743409998582</v>
      </c>
      <c r="AD45" s="12">
        <f t="shared" si="22"/>
        <v>2168.2632357480043</v>
      </c>
      <c r="AE45" s="53">
        <f t="shared" si="30"/>
        <v>1000</v>
      </c>
      <c r="AF45" s="10">
        <f t="shared" si="31"/>
        <v>462328.36189071537</v>
      </c>
      <c r="AG45" s="54">
        <f>IF(AE45&lt;&gt;"",IF($H$10=listy!$B$4,(NPER(L45/12,-AB45,(AF45+AE45),0)-NPER(L45/12,-AB45,AF45)),AE45/($H$2/$H$3)),"")</f>
        <v>0.76638438018119359</v>
      </c>
      <c r="AH45" s="10">
        <f t="shared" si="23"/>
        <v>2.4232521373050986E-3</v>
      </c>
      <c r="AI45" s="10">
        <f t="shared" si="24"/>
        <v>4.2885023457201764E-2</v>
      </c>
      <c r="AL45" s="9">
        <f t="shared" si="32"/>
        <v>17</v>
      </c>
      <c r="AM45" s="12">
        <f t="shared" si="33"/>
        <v>3348.3097966557666</v>
      </c>
      <c r="AN45" s="12">
        <f t="shared" si="34"/>
        <v>1180.0465609077628</v>
      </c>
      <c r="AO45" s="12">
        <f t="shared" si="35"/>
        <v>2168.2632357480038</v>
      </c>
      <c r="AP45" s="53">
        <f t="shared" si="25"/>
        <v>1119.4277800920959</v>
      </c>
      <c r="AQ45" s="10">
        <f t="shared" si="36"/>
        <v>462328.36189071531</v>
      </c>
      <c r="AR45" s="10">
        <f t="shared" si="37"/>
        <v>2.4232521373050986E-3</v>
      </c>
      <c r="AS45" s="10">
        <f t="shared" si="38"/>
        <v>4.2885023457201764E-2</v>
      </c>
      <c r="AT45" s="91"/>
      <c r="AU45" s="91">
        <f t="shared" si="39"/>
        <v>0</v>
      </c>
      <c r="AV45" s="91">
        <f t="shared" si="40"/>
        <v>0</v>
      </c>
    </row>
    <row r="46" spans="1:48" x14ac:dyDescent="0.3">
      <c r="A46" s="9">
        <f t="shared" si="2"/>
        <v>18</v>
      </c>
      <c r="B46" s="10">
        <f t="shared" si="3"/>
        <v>18785.78791351317</v>
      </c>
      <c r="C46" s="10">
        <f t="shared" si="4"/>
        <v>1000</v>
      </c>
      <c r="D46" s="10">
        <f t="shared" si="5"/>
        <v>18000</v>
      </c>
      <c r="E46" s="12">
        <f t="shared" si="6"/>
        <v>3467.74</v>
      </c>
      <c r="F46" s="12">
        <f t="shared" si="7"/>
        <v>1227.8424822518868</v>
      </c>
      <c r="G46" s="12">
        <f t="shared" si="8"/>
        <v>2239.8975177481129</v>
      </c>
      <c r="H46" s="10">
        <f t="shared" si="9"/>
        <v>478750.19703520095</v>
      </c>
      <c r="I46" s="11">
        <f t="shared" si="10"/>
        <v>3.7999999999999999E-2</v>
      </c>
      <c r="J46" s="11">
        <f t="shared" si="11"/>
        <v>1.7999999999999999E-2</v>
      </c>
      <c r="K46" s="64">
        <f t="shared" si="12"/>
        <v>3025.9776079384756</v>
      </c>
      <c r="L46" s="50">
        <f t="shared" si="13"/>
        <v>5.5999999999999994E-2</v>
      </c>
      <c r="M46" s="50"/>
      <c r="N46" s="50">
        <f t="shared" si="14"/>
        <v>0.06</v>
      </c>
      <c r="O46" s="21">
        <f t="shared" si="26"/>
        <v>5.0000000000000001E-3</v>
      </c>
      <c r="R46" s="9">
        <f t="shared" si="15"/>
        <v>18</v>
      </c>
      <c r="S46" s="12">
        <f t="shared" si="16"/>
        <v>3347.2964197151523</v>
      </c>
      <c r="T46" s="12">
        <f>IF(R46&lt;&gt;"",IF($H$10="raty malejące",W45/($H$3-R45),IF(S46-U46&gt;W45,W45,S46-U46)),0)</f>
        <v>1185.1946332206007</v>
      </c>
      <c r="U46" s="12">
        <f t="shared" si="18"/>
        <v>2162.1017864945516</v>
      </c>
      <c r="V46" s="53">
        <f t="shared" si="19"/>
        <v>1000</v>
      </c>
      <c r="W46" s="10">
        <f t="shared" si="20"/>
        <v>461122.33104418335</v>
      </c>
      <c r="X46" s="10">
        <f t="shared" si="27"/>
        <v>120.44358028484749</v>
      </c>
      <c r="Y46" s="10">
        <f t="shared" si="21"/>
        <v>1106.1977125258252</v>
      </c>
      <c r="AA46" s="9">
        <f t="shared" si="28"/>
        <v>18</v>
      </c>
      <c r="AB46" s="12">
        <f>IF(AA46&lt;&gt;"",IF($H$10="raty równe",MIN(AF45*(1+L46/12), -PMT(L46/12,$H$3-AA45-SUM($AG$28:AG45),AF45,0)),AC46+AD46),"")</f>
        <v>3467.7375767478643</v>
      </c>
      <c r="AC46" s="12">
        <f t="shared" si="29"/>
        <v>1310.2052212578596</v>
      </c>
      <c r="AD46" s="12">
        <f t="shared" si="22"/>
        <v>2157.5323554900046</v>
      </c>
      <c r="AE46" s="53">
        <f t="shared" si="30"/>
        <v>1000</v>
      </c>
      <c r="AF46" s="10">
        <f t="shared" si="31"/>
        <v>460018.1566694575</v>
      </c>
      <c r="AG46" s="54">
        <f>IF(AE46&lt;&gt;"",IF($H$10=listy!$B$4,(NPER(L46/12,-AB46,(AF46+AE46),0)-NPER(L46/12,-AB46,AF46)),AE46/($H$2/$H$3)),"")</f>
        <v>0.76011861058961472</v>
      </c>
      <c r="AH46" s="10">
        <f t="shared" si="23"/>
        <v>2.4232521354861092E-3</v>
      </c>
      <c r="AI46" s="10">
        <f t="shared" si="24"/>
        <v>4.5522700709973878E-2</v>
      </c>
      <c r="AL46" s="9">
        <f t="shared" si="32"/>
        <v>18</v>
      </c>
      <c r="AM46" s="12">
        <f t="shared" si="33"/>
        <v>3340.2221736564343</v>
      </c>
      <c r="AN46" s="12">
        <f t="shared" si="34"/>
        <v>1182.6898181664296</v>
      </c>
      <c r="AO46" s="12">
        <f t="shared" si="35"/>
        <v>2157.5323554900046</v>
      </c>
      <c r="AP46" s="53">
        <f t="shared" si="25"/>
        <v>1127.51540309143</v>
      </c>
      <c r="AQ46" s="10">
        <f t="shared" si="36"/>
        <v>460018.15666945744</v>
      </c>
      <c r="AR46" s="10">
        <f t="shared" si="37"/>
        <v>2.4232521354861092E-3</v>
      </c>
      <c r="AS46" s="10">
        <f t="shared" si="38"/>
        <v>4.5522700709973878E-2</v>
      </c>
      <c r="AT46" s="91"/>
      <c r="AU46" s="91">
        <f t="shared" si="39"/>
        <v>0</v>
      </c>
      <c r="AV46" s="91">
        <f t="shared" si="40"/>
        <v>0</v>
      </c>
    </row>
    <row r="47" spans="1:48" x14ac:dyDescent="0.3">
      <c r="A47" s="9">
        <f t="shared" si="2"/>
        <v>19</v>
      </c>
      <c r="B47" s="10">
        <f t="shared" si="3"/>
        <v>19879.716853080732</v>
      </c>
      <c r="C47" s="10">
        <f t="shared" si="4"/>
        <v>1000</v>
      </c>
      <c r="D47" s="10">
        <f t="shared" si="5"/>
        <v>19000</v>
      </c>
      <c r="E47" s="12">
        <f t="shared" si="6"/>
        <v>3467.74</v>
      </c>
      <c r="F47" s="12">
        <f t="shared" si="7"/>
        <v>1233.5724138357286</v>
      </c>
      <c r="G47" s="12">
        <f t="shared" si="8"/>
        <v>2234.1675861642711</v>
      </c>
      <c r="H47" s="10">
        <f t="shared" si="9"/>
        <v>477516.62462136522</v>
      </c>
      <c r="I47" s="11">
        <f t="shared" si="10"/>
        <v>3.7999999999999999E-2</v>
      </c>
      <c r="J47" s="11">
        <f t="shared" si="11"/>
        <v>1.7999999999999999E-2</v>
      </c>
      <c r="K47" s="64">
        <f t="shared" si="12"/>
        <v>3010.922992973608</v>
      </c>
      <c r="L47" s="50">
        <f t="shared" si="13"/>
        <v>5.5999999999999994E-2</v>
      </c>
      <c r="M47" s="50"/>
      <c r="N47" s="50">
        <f t="shared" si="14"/>
        <v>0.06</v>
      </c>
      <c r="O47" s="21">
        <f t="shared" si="26"/>
        <v>5.0000000000000001E-3</v>
      </c>
      <c r="R47" s="9">
        <f t="shared" si="15"/>
        <v>19</v>
      </c>
      <c r="S47" s="12">
        <f t="shared" si="16"/>
        <v>3340.0531072957942</v>
      </c>
      <c r="T47" s="12">
        <f>IF(R47&lt;&gt;"",IF($H$10="raty malejące",W46/($H$3-R46),IF(S47-U47&gt;W46,W46,S47-U47)),0)</f>
        <v>1188.1488957562724</v>
      </c>
      <c r="U47" s="12">
        <f t="shared" si="18"/>
        <v>2151.9042115395218</v>
      </c>
      <c r="V47" s="53">
        <f t="shared" si="19"/>
        <v>1000</v>
      </c>
      <c r="W47" s="10">
        <f t="shared" si="20"/>
        <v>458934.18214842706</v>
      </c>
      <c r="X47" s="10">
        <f t="shared" si="27"/>
        <v>127.68689270420555</v>
      </c>
      <c r="Y47" s="10">
        <f t="shared" si="21"/>
        <v>1239.4155937926598</v>
      </c>
      <c r="AA47" s="9">
        <f t="shared" si="28"/>
        <v>19</v>
      </c>
      <c r="AB47" s="12">
        <f>IF(AA47&lt;&gt;"",IF($H$10="raty równe",MIN(AF46*(1+L47/12), -PMT(L47/12,$H$3-AA46-SUM($AG$28:AG46),AF46,0)),AC47+AD47),"")</f>
        <v>3467.7375767478634</v>
      </c>
      <c r="AC47" s="12">
        <f t="shared" si="29"/>
        <v>1320.9861789570618</v>
      </c>
      <c r="AD47" s="12">
        <f t="shared" si="22"/>
        <v>2146.7513977908015</v>
      </c>
      <c r="AE47" s="53">
        <f t="shared" si="30"/>
        <v>1000</v>
      </c>
      <c r="AF47" s="10">
        <f t="shared" si="31"/>
        <v>457697.17049050046</v>
      </c>
      <c r="AG47" s="54">
        <f>IF(AE47&lt;&gt;"",IF($H$10=listy!$B$4,(NPER(L47/12,-AB47,(AF47+AE47),0)-NPER(L47/12,-AB47,AF47)),AE47/($H$2/$H$3)),"")</f>
        <v>0.75392593336661662</v>
      </c>
      <c r="AH47" s="10">
        <f t="shared" si="23"/>
        <v>2.4232521363956039E-3</v>
      </c>
      <c r="AI47" s="10">
        <f t="shared" si="24"/>
        <v>4.8173566349919344E-2</v>
      </c>
      <c r="AL47" s="9">
        <f t="shared" si="32"/>
        <v>19</v>
      </c>
      <c r="AM47" s="12">
        <f t="shared" si="33"/>
        <v>3332.0552273342046</v>
      </c>
      <c r="AN47" s="12">
        <f t="shared" si="34"/>
        <v>1185.3038295434035</v>
      </c>
      <c r="AO47" s="12">
        <f t="shared" si="35"/>
        <v>2146.7513977908011</v>
      </c>
      <c r="AP47" s="53">
        <f t="shared" si="25"/>
        <v>1135.6823494136588</v>
      </c>
      <c r="AQ47" s="10">
        <f t="shared" si="36"/>
        <v>457697.1704905004</v>
      </c>
      <c r="AR47" s="10">
        <f t="shared" si="37"/>
        <v>2.4232521363956039E-3</v>
      </c>
      <c r="AS47" s="10">
        <f t="shared" si="38"/>
        <v>4.8173566349919344E-2</v>
      </c>
      <c r="AT47" s="91"/>
      <c r="AU47" s="91">
        <f t="shared" si="39"/>
        <v>0</v>
      </c>
      <c r="AV47" s="91">
        <f t="shared" si="40"/>
        <v>0</v>
      </c>
    </row>
    <row r="48" spans="1:48" x14ac:dyDescent="0.3">
      <c r="A48" s="9">
        <f t="shared" si="2"/>
        <v>20</v>
      </c>
      <c r="B48" s="10">
        <f t="shared" si="3"/>
        <v>20979.115437346132</v>
      </c>
      <c r="C48" s="10">
        <f t="shared" si="4"/>
        <v>1000</v>
      </c>
      <c r="D48" s="10">
        <f t="shared" si="5"/>
        <v>20000</v>
      </c>
      <c r="E48" s="12">
        <f t="shared" si="6"/>
        <v>3467.74</v>
      </c>
      <c r="F48" s="12">
        <f t="shared" si="7"/>
        <v>1239.3290851002957</v>
      </c>
      <c r="G48" s="12">
        <f t="shared" si="8"/>
        <v>2228.410914899704</v>
      </c>
      <c r="H48" s="10">
        <f t="shared" si="9"/>
        <v>476277.29553626495</v>
      </c>
      <c r="I48" s="11">
        <f t="shared" si="10"/>
        <v>3.7999999999999999E-2</v>
      </c>
      <c r="J48" s="11">
        <f t="shared" si="11"/>
        <v>1.7999999999999999E-2</v>
      </c>
      <c r="K48" s="64">
        <f t="shared" si="12"/>
        <v>2995.9432765906554</v>
      </c>
      <c r="L48" s="50">
        <f t="shared" si="13"/>
        <v>5.5999999999999994E-2</v>
      </c>
      <c r="M48" s="50"/>
      <c r="N48" s="50">
        <f t="shared" si="14"/>
        <v>0.06</v>
      </c>
      <c r="O48" s="21">
        <f t="shared" si="26"/>
        <v>5.0000000000000001E-3</v>
      </c>
      <c r="R48" s="9">
        <f t="shared" si="15"/>
        <v>20</v>
      </c>
      <c r="S48" s="12">
        <f t="shared" si="16"/>
        <v>3332.7910832129264</v>
      </c>
      <c r="T48" s="12">
        <f>IF(R48&lt;&gt;"",IF($H$10="raty malejące",W47/($H$3-R47),IF(S48-U48&gt;W47,W47,S48-U48)),0)</f>
        <v>1191.0982331869336</v>
      </c>
      <c r="U48" s="12">
        <f t="shared" si="18"/>
        <v>2141.6928500259928</v>
      </c>
      <c r="V48" s="53">
        <f t="shared" si="19"/>
        <v>1000</v>
      </c>
      <c r="W48" s="10">
        <f t="shared" si="20"/>
        <v>456743.08391524013</v>
      </c>
      <c r="X48" s="10">
        <f t="shared" si="27"/>
        <v>134.94891678707336</v>
      </c>
      <c r="Y48" s="10">
        <f t="shared" si="21"/>
        <v>1380.5615885486964</v>
      </c>
      <c r="AA48" s="9">
        <f t="shared" si="28"/>
        <v>20</v>
      </c>
      <c r="AB48" s="12">
        <f>IF(AA48&lt;&gt;"",IF($H$10="raty równe",MIN(AF47*(1+L48/12), -PMT(L48/12,$H$3-AA47-SUM($AG$28:AG47),AF47,0)),AC48+AD48),"")</f>
        <v>3467.7375767478643</v>
      </c>
      <c r="AC48" s="12">
        <f t="shared" si="29"/>
        <v>1331.8174477921957</v>
      </c>
      <c r="AD48" s="12">
        <f t="shared" si="22"/>
        <v>2135.9201289556686</v>
      </c>
      <c r="AE48" s="53">
        <f t="shared" si="30"/>
        <v>1000</v>
      </c>
      <c r="AF48" s="10">
        <f t="shared" si="31"/>
        <v>455365.35304270824</v>
      </c>
      <c r="AG48" s="54">
        <f>IF(AE48&lt;&gt;"",IF($H$10=listy!$B$4,(NPER(L48/12,-AB48,(AF48+AE48),0)-NPER(L48/12,-AB48,AF48)),AE48/($H$2/$H$3)),"")</f>
        <v>0.74780514290884526</v>
      </c>
      <c r="AH48" s="10">
        <f t="shared" si="23"/>
        <v>2.4232521354861092E-3</v>
      </c>
      <c r="AI48" s="10">
        <f t="shared" si="24"/>
        <v>5.0837686317155045E-2</v>
      </c>
      <c r="AL48" s="9">
        <f t="shared" si="32"/>
        <v>20</v>
      </c>
      <c r="AM48" s="12">
        <f t="shared" si="33"/>
        <v>3323.8078747622753</v>
      </c>
      <c r="AN48" s="12">
        <f t="shared" si="34"/>
        <v>1187.8877458066072</v>
      </c>
      <c r="AO48" s="12">
        <f t="shared" si="35"/>
        <v>2135.9201289556681</v>
      </c>
      <c r="AP48" s="53">
        <f t="shared" si="25"/>
        <v>1143.929701985589</v>
      </c>
      <c r="AQ48" s="10">
        <f t="shared" si="36"/>
        <v>455365.35304270819</v>
      </c>
      <c r="AR48" s="10">
        <f t="shared" si="37"/>
        <v>2.4232521354861092E-3</v>
      </c>
      <c r="AS48" s="10">
        <f t="shared" si="38"/>
        <v>5.0837686317155045E-2</v>
      </c>
      <c r="AT48" s="91"/>
      <c r="AU48" s="91">
        <f t="shared" si="39"/>
        <v>0</v>
      </c>
      <c r="AV48" s="91">
        <f t="shared" si="40"/>
        <v>0</v>
      </c>
    </row>
    <row r="49" spans="1:48" x14ac:dyDescent="0.3">
      <c r="A49" s="9">
        <f t="shared" si="2"/>
        <v>21</v>
      </c>
      <c r="B49" s="10">
        <f t="shared" si="3"/>
        <v>22084.011014532862</v>
      </c>
      <c r="C49" s="10">
        <f t="shared" si="4"/>
        <v>1000</v>
      </c>
      <c r="D49" s="10">
        <f t="shared" si="5"/>
        <v>21000</v>
      </c>
      <c r="E49" s="12">
        <f t="shared" si="6"/>
        <v>3467.74</v>
      </c>
      <c r="F49" s="12">
        <f t="shared" si="7"/>
        <v>1245.1126208307637</v>
      </c>
      <c r="G49" s="12">
        <f t="shared" si="8"/>
        <v>2222.6273791692361</v>
      </c>
      <c r="H49" s="10">
        <f t="shared" si="9"/>
        <v>475032.18291543418</v>
      </c>
      <c r="I49" s="11">
        <f t="shared" si="10"/>
        <v>3.7999999999999999E-2</v>
      </c>
      <c r="J49" s="11">
        <f t="shared" si="11"/>
        <v>1.7999999999999999E-2</v>
      </c>
      <c r="K49" s="64">
        <f t="shared" si="12"/>
        <v>2981.0380861598569</v>
      </c>
      <c r="L49" s="50">
        <f t="shared" si="13"/>
        <v>5.5999999999999994E-2</v>
      </c>
      <c r="M49" s="50"/>
      <c r="N49" s="50">
        <f t="shared" si="14"/>
        <v>0.06</v>
      </c>
      <c r="O49" s="21">
        <f t="shared" si="26"/>
        <v>5.0000000000000001E-3</v>
      </c>
      <c r="R49" s="9">
        <f t="shared" si="15"/>
        <v>21</v>
      </c>
      <c r="S49" s="12">
        <f t="shared" si="16"/>
        <v>3325.5101625385905</v>
      </c>
      <c r="T49" s="12">
        <f t="shared" ref="T49:T112" si="41">IF(R49&lt;&gt;"",IF($H$10="raty malejące",W48/($H$3-R48),IF(S49-U49&gt;W48,W48,S49-U49)),"")</f>
        <v>1194.0424376008036</v>
      </c>
      <c r="U49" s="12">
        <f t="shared" si="18"/>
        <v>2131.4677249377869</v>
      </c>
      <c r="V49" s="53">
        <f t="shared" si="19"/>
        <v>1000</v>
      </c>
      <c r="W49" s="10">
        <f t="shared" si="20"/>
        <v>454549.04147763934</v>
      </c>
      <c r="X49" s="10">
        <f t="shared" si="27"/>
        <v>142.22983746140926</v>
      </c>
      <c r="Y49" s="10">
        <f t="shared" si="21"/>
        <v>1529.6942339528489</v>
      </c>
      <c r="AA49" s="9">
        <f t="shared" si="28"/>
        <v>21</v>
      </c>
      <c r="AB49" s="12">
        <f>IF(AA49&lt;&gt;"",IF($H$10="raty równe",MIN(AF48*(1+L49/12), -PMT(L49/12,$H$3-AA48-SUM($AG$28:AG48),AF48,0)),AC49+AD49),"")</f>
        <v>3467.7375767478638</v>
      </c>
      <c r="AC49" s="12">
        <f t="shared" si="29"/>
        <v>1342.6992625485591</v>
      </c>
      <c r="AD49" s="12">
        <f t="shared" si="22"/>
        <v>2125.0383141993048</v>
      </c>
      <c r="AE49" s="53">
        <f t="shared" si="30"/>
        <v>1000</v>
      </c>
      <c r="AF49" s="10">
        <f t="shared" si="31"/>
        <v>453022.65378015966</v>
      </c>
      <c r="AG49" s="54">
        <f>IF(AE49&lt;&gt;"",IF($H$10=listy!$B$4,(NPER(L49/12,-AB49,(AF49+AE49),0)-NPER(L49/12,-AB49,AF49)),AE49/($H$2/$H$3)),"")</f>
        <v>0.74175505990129409</v>
      </c>
      <c r="AH49" s="10">
        <f t="shared" si="23"/>
        <v>2.4232521354861092E-3</v>
      </c>
      <c r="AI49" s="10">
        <f t="shared" si="24"/>
        <v>5.3515126884226924E-2</v>
      </c>
      <c r="AL49" s="9">
        <f t="shared" si="32"/>
        <v>21</v>
      </c>
      <c r="AM49" s="12">
        <f t="shared" si="33"/>
        <v>3315.4790133451011</v>
      </c>
      <c r="AN49" s="12">
        <f t="shared" si="34"/>
        <v>1190.4406991457963</v>
      </c>
      <c r="AO49" s="12">
        <f t="shared" si="35"/>
        <v>2125.0383141993048</v>
      </c>
      <c r="AP49" s="53">
        <f t="shared" si="25"/>
        <v>1152.2585634027632</v>
      </c>
      <c r="AQ49" s="10">
        <f t="shared" si="36"/>
        <v>453022.65378015966</v>
      </c>
      <c r="AR49" s="10">
        <f t="shared" si="37"/>
        <v>2.4232521354861092E-3</v>
      </c>
      <c r="AS49" s="10">
        <f t="shared" si="38"/>
        <v>5.3515126884226924E-2</v>
      </c>
      <c r="AT49" s="91"/>
      <c r="AU49" s="91">
        <f t="shared" si="39"/>
        <v>0</v>
      </c>
      <c r="AV49" s="91">
        <f t="shared" si="40"/>
        <v>0</v>
      </c>
    </row>
    <row r="50" spans="1:48" x14ac:dyDescent="0.3">
      <c r="A50" s="9">
        <f t="shared" si="2"/>
        <v>22</v>
      </c>
      <c r="B50" s="10">
        <f t="shared" si="3"/>
        <v>23194.431069605525</v>
      </c>
      <c r="C50" s="10">
        <f t="shared" si="4"/>
        <v>1000</v>
      </c>
      <c r="D50" s="10">
        <f t="shared" si="5"/>
        <v>22000</v>
      </c>
      <c r="E50" s="12">
        <f t="shared" si="6"/>
        <v>3467.74</v>
      </c>
      <c r="F50" s="12">
        <f t="shared" si="7"/>
        <v>1250.9231463946403</v>
      </c>
      <c r="G50" s="12">
        <f t="shared" si="8"/>
        <v>2216.8168536053595</v>
      </c>
      <c r="H50" s="10">
        <f t="shared" si="9"/>
        <v>473781.25976903952</v>
      </c>
      <c r="I50" s="11">
        <f t="shared" si="10"/>
        <v>3.7999999999999999E-2</v>
      </c>
      <c r="J50" s="11">
        <f t="shared" si="11"/>
        <v>1.7999999999999999E-2</v>
      </c>
      <c r="K50" s="64">
        <f t="shared" si="12"/>
        <v>2966.2070509053306</v>
      </c>
      <c r="L50" s="50">
        <f t="shared" si="13"/>
        <v>5.5999999999999994E-2</v>
      </c>
      <c r="M50" s="50"/>
      <c r="N50" s="50">
        <f t="shared" si="14"/>
        <v>0.06</v>
      </c>
      <c r="O50" s="21">
        <f t="shared" si="26"/>
        <v>5.0000000000000001E-3</v>
      </c>
      <c r="R50" s="9">
        <f t="shared" si="15"/>
        <v>22</v>
      </c>
      <c r="S50" s="12">
        <f t="shared" si="16"/>
        <v>3318.2101577976041</v>
      </c>
      <c r="T50" s="12">
        <f t="shared" si="41"/>
        <v>1196.9812975686209</v>
      </c>
      <c r="U50" s="12">
        <f t="shared" si="18"/>
        <v>2121.2288602289832</v>
      </c>
      <c r="V50" s="53">
        <f t="shared" si="19"/>
        <v>1000</v>
      </c>
      <c r="W50" s="10">
        <f t="shared" si="20"/>
        <v>452352.06018007075</v>
      </c>
      <c r="X50" s="10">
        <f t="shared" si="27"/>
        <v>149.52984220239568</v>
      </c>
      <c r="Y50" s="10">
        <f t="shared" si="21"/>
        <v>1686.8725473250086</v>
      </c>
      <c r="AA50" s="9">
        <f t="shared" si="28"/>
        <v>22</v>
      </c>
      <c r="AB50" s="12">
        <f>IF(AA50&lt;&gt;"",IF($H$10="raty równe",MIN(AF49*(1+L50/12), -PMT(L50/12,$H$3-AA49-SUM($AG$28:AG49),AF49,0)),AC50+AD50),"")</f>
        <v>3467.7375767478634</v>
      </c>
      <c r="AC50" s="12">
        <f t="shared" si="29"/>
        <v>1353.6318591071185</v>
      </c>
      <c r="AD50" s="12">
        <f t="shared" si="22"/>
        <v>2114.1057176407448</v>
      </c>
      <c r="AE50" s="53">
        <f t="shared" si="30"/>
        <v>1000</v>
      </c>
      <c r="AF50" s="10">
        <f t="shared" si="31"/>
        <v>450669.02192105254</v>
      </c>
      <c r="AG50" s="54">
        <f>IF(AE50&lt;&gt;"",IF($H$10=listy!$B$4,(NPER(L50/12,-AB50,(AF50+AE50),0)-NPER(L50/12,-AB50,AF50)),AE50/($H$2/$H$3)),"")</f>
        <v>0.73577453060454445</v>
      </c>
      <c r="AH50" s="10">
        <f t="shared" si="23"/>
        <v>2.4232521363956039E-3</v>
      </c>
      <c r="AI50" s="10">
        <f t="shared" si="24"/>
        <v>5.6205954655043654E-2</v>
      </c>
      <c r="AL50" s="9">
        <f t="shared" si="32"/>
        <v>22</v>
      </c>
      <c r="AM50" s="12">
        <f t="shared" si="33"/>
        <v>3307.0675203694191</v>
      </c>
      <c r="AN50" s="12">
        <f t="shared" si="34"/>
        <v>1192.9618027286742</v>
      </c>
      <c r="AO50" s="12">
        <f t="shared" si="35"/>
        <v>2114.1057176407448</v>
      </c>
      <c r="AP50" s="53">
        <f t="shared" si="25"/>
        <v>1160.6700563784443</v>
      </c>
      <c r="AQ50" s="10">
        <f t="shared" si="36"/>
        <v>450669.02192105254</v>
      </c>
      <c r="AR50" s="10">
        <f t="shared" si="37"/>
        <v>2.4232521363956039E-3</v>
      </c>
      <c r="AS50" s="10">
        <f t="shared" si="38"/>
        <v>5.6205954655043654E-2</v>
      </c>
      <c r="AT50" s="91"/>
      <c r="AU50" s="91">
        <f t="shared" si="39"/>
        <v>0</v>
      </c>
      <c r="AV50" s="91">
        <f t="shared" si="40"/>
        <v>0</v>
      </c>
    </row>
    <row r="51" spans="1:48" x14ac:dyDescent="0.3">
      <c r="A51" s="9">
        <f t="shared" si="2"/>
        <v>23</v>
      </c>
      <c r="B51" s="10">
        <f t="shared" si="3"/>
        <v>24310.403224953552</v>
      </c>
      <c r="C51" s="10">
        <f t="shared" si="4"/>
        <v>1000</v>
      </c>
      <c r="D51" s="10">
        <f t="shared" si="5"/>
        <v>23000</v>
      </c>
      <c r="E51" s="12">
        <f t="shared" si="6"/>
        <v>3467.74</v>
      </c>
      <c r="F51" s="12">
        <f t="shared" si="7"/>
        <v>1256.7607877444821</v>
      </c>
      <c r="G51" s="12">
        <f t="shared" si="8"/>
        <v>2210.9792122555177</v>
      </c>
      <c r="H51" s="10">
        <f t="shared" si="9"/>
        <v>472524.49898129504</v>
      </c>
      <c r="I51" s="11">
        <f t="shared" si="10"/>
        <v>3.7999999999999999E-2</v>
      </c>
      <c r="J51" s="11">
        <f t="shared" si="11"/>
        <v>1.7999999999999999E-2</v>
      </c>
      <c r="K51" s="64">
        <f t="shared" si="12"/>
        <v>2951.4498018958516</v>
      </c>
      <c r="L51" s="50">
        <f t="shared" si="13"/>
        <v>5.5999999999999994E-2</v>
      </c>
      <c r="M51" s="50"/>
      <c r="N51" s="50">
        <f t="shared" si="14"/>
        <v>0.06</v>
      </c>
      <c r="O51" s="21">
        <f t="shared" si="26"/>
        <v>5.0000000000000001E-3</v>
      </c>
      <c r="R51" s="9">
        <f t="shared" si="15"/>
        <v>23</v>
      </c>
      <c r="S51" s="12">
        <f t="shared" si="16"/>
        <v>3310.8908789208754</v>
      </c>
      <c r="T51" s="12">
        <f t="shared" si="41"/>
        <v>1199.9145980805456</v>
      </c>
      <c r="U51" s="12">
        <f t="shared" si="18"/>
        <v>2110.9762808403298</v>
      </c>
      <c r="V51" s="53">
        <f t="shared" si="19"/>
        <v>1000</v>
      </c>
      <c r="W51" s="10">
        <f t="shared" si="20"/>
        <v>450152.14558199019</v>
      </c>
      <c r="X51" s="10">
        <f t="shared" si="27"/>
        <v>156.84912107912442</v>
      </c>
      <c r="Y51" s="10">
        <f t="shared" si="21"/>
        <v>1852.1560311407579</v>
      </c>
      <c r="AA51" s="9">
        <f t="shared" si="28"/>
        <v>23</v>
      </c>
      <c r="AB51" s="12">
        <f>IF(AA51&lt;&gt;"",IF($H$10="raty równe",MIN(AF50*(1+L51/12), -PMT(L51/12,$H$3-AA50-SUM($AG$28:AG50),AF50,0)),AC51+AD51),"")</f>
        <v>3467.7375767478625</v>
      </c>
      <c r="AC51" s="12">
        <f t="shared" si="29"/>
        <v>1364.6154744496175</v>
      </c>
      <c r="AD51" s="12">
        <f t="shared" si="22"/>
        <v>2103.122102298245</v>
      </c>
      <c r="AE51" s="53">
        <f t="shared" si="30"/>
        <v>1000</v>
      </c>
      <c r="AF51" s="10">
        <f t="shared" si="31"/>
        <v>448304.40644660289</v>
      </c>
      <c r="AG51" s="54">
        <f>IF(AE51&lt;&gt;"",IF($H$10=listy!$B$4,(NPER(L51/12,-AB51,(AF51+AE51),0)-NPER(L51/12,-AB51,AF51)),AE51/($H$2/$H$3)),"")</f>
        <v>0.72986242616434538</v>
      </c>
      <c r="AH51" s="10">
        <f t="shared" si="23"/>
        <v>2.4232521373050986E-3</v>
      </c>
      <c r="AI51" s="10">
        <f t="shared" si="24"/>
        <v>5.8910236565623962E-2</v>
      </c>
      <c r="AL51" s="9">
        <f t="shared" si="32"/>
        <v>23</v>
      </c>
      <c r="AM51" s="12">
        <f t="shared" si="33"/>
        <v>3298.572252542916</v>
      </c>
      <c r="AN51" s="12">
        <f t="shared" si="34"/>
        <v>1195.450150244671</v>
      </c>
      <c r="AO51" s="12">
        <f t="shared" si="35"/>
        <v>2103.122102298245</v>
      </c>
      <c r="AP51" s="53">
        <f t="shared" si="25"/>
        <v>1169.1653242049465</v>
      </c>
      <c r="AQ51" s="10">
        <f t="shared" si="36"/>
        <v>448304.40644660289</v>
      </c>
      <c r="AR51" s="10">
        <f t="shared" si="37"/>
        <v>2.4232521373050986E-3</v>
      </c>
      <c r="AS51" s="10">
        <f t="shared" si="38"/>
        <v>5.8910236565623962E-2</v>
      </c>
      <c r="AT51" s="91"/>
      <c r="AU51" s="91">
        <f t="shared" si="39"/>
        <v>0</v>
      </c>
      <c r="AV51" s="91">
        <f t="shared" si="40"/>
        <v>0</v>
      </c>
    </row>
    <row r="52" spans="1:48" s="81" customFormat="1" x14ac:dyDescent="0.3">
      <c r="A52" s="75">
        <f>IFERROR(IF(A51+1&lt;=$H$3,A51+1,""),"")</f>
        <v>24</v>
      </c>
      <c r="B52" s="76">
        <f>IF($A52&lt;&gt;"",B51*(1+(1-$H$20)*$O52)+C52,"")</f>
        <v>25431.955241078318</v>
      </c>
      <c r="C52" s="76">
        <f t="shared" si="4"/>
        <v>1000</v>
      </c>
      <c r="D52" s="76">
        <f>IF(A52&lt;&gt;"",D51+C52,"")</f>
        <v>24000</v>
      </c>
      <c r="E52" s="77">
        <f>IF(A52&lt;&gt;"",ROUND(IF($H$10="raty równe",-PMT(L52/12,$H$3-A51,H51,0),F52+G52),2),"")</f>
        <v>3467.74</v>
      </c>
      <c r="F52" s="77">
        <f>IF(A52&lt;&gt;"",IF($H$10="raty malejące",H51/($H$3-A51),IF(E52-G52&gt;H51,H51,E52-G52)),"")</f>
        <v>1262.6256714206233</v>
      </c>
      <c r="G52" s="77">
        <f>IF(A52&lt;&gt;"",H51*L52/12,"")</f>
        <v>2205.1143285793764</v>
      </c>
      <c r="H52" s="76">
        <f>IF(A52&lt;&gt;"",H51-F52,"")</f>
        <v>471261.87330987444</v>
      </c>
      <c r="I52" s="78">
        <f t="shared" si="10"/>
        <v>3.7999999999999999E-2</v>
      </c>
      <c r="J52" s="78">
        <f t="shared" si="11"/>
        <v>1.7999999999999999E-2</v>
      </c>
      <c r="K52" s="79">
        <f t="shared" si="12"/>
        <v>2936.7659720356742</v>
      </c>
      <c r="L52" s="78">
        <f t="shared" si="13"/>
        <v>5.5999999999999994E-2</v>
      </c>
      <c r="M52" s="78"/>
      <c r="N52" s="78">
        <f t="shared" si="14"/>
        <v>0.06</v>
      </c>
      <c r="O52" s="80">
        <f t="shared" si="26"/>
        <v>5.0000000000000001E-3</v>
      </c>
      <c r="R52" s="75">
        <f>IFERROR(IF(W51&gt;0,A52,""),"")</f>
        <v>24</v>
      </c>
      <c r="S52" s="77">
        <f>IF(R52&lt;&gt;"",IF($H$10="raty równe",-PMT(L52/12,$H$3-A51,W51,0),T52+U52),0)</f>
        <v>3303.5521331976338</v>
      </c>
      <c r="T52" s="77">
        <f>IF(R52&lt;&gt;"",IF($H$10="raty malejące",W51/($H$3-R51),IF(S52-U52&gt;W51,W51,S52-U52)),"")</f>
        <v>1202.8421204816796</v>
      </c>
      <c r="U52" s="77">
        <f>IF(R52&lt;&gt;"",W51*L52/12,0)</f>
        <v>2100.7100127159542</v>
      </c>
      <c r="V52" s="82">
        <f>IF(R52&lt;&gt;"",IF(AND(R52&gt;=$H$16,R52&lt;=$H$17),MIN($H$15,W51-T52),0),0)</f>
        <v>1000</v>
      </c>
      <c r="W52" s="76">
        <f>IF(R52&lt;&gt;"",IF(V52&lt;&gt;"",W51-T52-V52,W51-T52),0)</f>
        <v>447949.30346150853</v>
      </c>
      <c r="X52" s="76">
        <f t="shared" si="27"/>
        <v>164.18786680236599</v>
      </c>
      <c r="Y52" s="76">
        <f>IF($A52&lt;&gt;"",Y51*(1+(1-$H$20)*$O52)+X52,0)</f>
        <v>2025.6046780988274</v>
      </c>
      <c r="AA52" s="75">
        <f>IFERROR(IF(ROUND(AF51,2)&gt;0,AA51+1,""),"")</f>
        <v>24</v>
      </c>
      <c r="AB52" s="77">
        <f>IF(AA52&lt;&gt;"",IF($H$10="raty równe",MIN(AF51*(1+L52/12), -PMT(L52/12,$H$3-AA51-SUM($AG$28:AG51),AF51,0)),AC52+AD52),"")</f>
        <v>3467.7375767478638</v>
      </c>
      <c r="AC52" s="77">
        <f>IF(AA52&lt;&gt;"",IF($H$10="raty malejące",AF51/($H$3-AA51),IF(AB52-AD52&gt;AF51,AF51,AB52-AD52)),"")</f>
        <v>1375.6503466637173</v>
      </c>
      <c r="AD52" s="77">
        <f>IF(AA52&lt;&gt;"",AF51*L52/12,"")</f>
        <v>2092.0872300841465</v>
      </c>
      <c r="AE52" s="82">
        <f>IF(AA52&lt;&gt;"",IF(AND(AA52&gt;=$H$16,AA52&lt;=$H$17),MIN($H$15,AF51-AC52),0),"")</f>
        <v>1000</v>
      </c>
      <c r="AF52" s="76">
        <f>IF(AA52&lt;&gt;"",IF(AE52&lt;&gt;"",AF51-AC52-AE52,AF51-AC52),"")</f>
        <v>445928.75609993917</v>
      </c>
      <c r="AG52" s="83">
        <f>IF(AE52&lt;&gt;"",IF($H$10=listy!$B$4,(NPER(L52/12,-AB52,(AF52+AE52),0)-NPER(L52/12,-AB52,AF52)),AE52/($H$2/$H$3)),"")</f>
        <v>0.72401764194412976</v>
      </c>
      <c r="AH52" s="76">
        <f t="shared" si="23"/>
        <v>2.4232521354861092E-3</v>
      </c>
      <c r="AI52" s="76">
        <f>IF($A52&lt;&gt;"",AI51*(1+(1-$H$20)*$O52)+AH52,"")</f>
        <v>6.1628039883938182E-2</v>
      </c>
      <c r="AL52" s="9">
        <f>IFERROR(IF(AQ51&gt;0,A52,""),"")</f>
        <v>24</v>
      </c>
      <c r="AM52" s="12">
        <f>IF(AL52&lt;&gt;"",IF($H$10="raty równe",-PMT(L52/12,$H$3-A51,AQ51,0),AN52+AO52),0)</f>
        <v>3289.992045520145</v>
      </c>
      <c r="AN52" s="12">
        <f>IF(AL52&lt;&gt;"",IF($H$10="raty malejące",AQ51/($H$3-AL51),IF(AM52-AO52&gt;AQ51,AQ51,AM52-AO52)),"")</f>
        <v>1197.9048154359984</v>
      </c>
      <c r="AO52" s="12">
        <f>IF(AL52&lt;&gt;"",AQ51*L52/12,0)</f>
        <v>2092.0872300841465</v>
      </c>
      <c r="AP52" s="53">
        <f>IF(AL52&lt;&gt;"",IF(AND(AL52&gt;=$H$16,AL52&lt;=$H$17),MIN(($H$15+AB52-AM52),AQ51-AN52),0),0)</f>
        <v>1177.7455312277193</v>
      </c>
      <c r="AQ52" s="10">
        <f>IF(AL52&lt;&gt;"",IF(AP52&lt;&gt;"",AQ51-AN52-AP52,AQ51-AN52),0)</f>
        <v>445928.75609993917</v>
      </c>
      <c r="AR52" s="10">
        <f t="shared" si="37"/>
        <v>2.4232521354861092E-3</v>
      </c>
      <c r="AS52" s="76">
        <f>IF($A52&lt;&gt;"",AS51*(1+(1-$H$20)*$O52)+AR52,0)</f>
        <v>6.1628039883938182E-2</v>
      </c>
      <c r="AT52" s="91"/>
      <c r="AU52" s="91">
        <f t="shared" si="39"/>
        <v>0</v>
      </c>
      <c r="AV52" s="91">
        <f t="shared" si="40"/>
        <v>0</v>
      </c>
    </row>
    <row r="53" spans="1:48" x14ac:dyDescent="0.3">
      <c r="A53" s="9">
        <f t="shared" si="2"/>
        <v>25</v>
      </c>
      <c r="B53" s="10">
        <f t="shared" si="3"/>
        <v>26559.115017283708</v>
      </c>
      <c r="C53" s="10">
        <f t="shared" si="4"/>
        <v>1000</v>
      </c>
      <c r="D53" s="10">
        <f t="shared" si="5"/>
        <v>25000</v>
      </c>
      <c r="E53" s="12">
        <f t="shared" si="6"/>
        <v>3467.74</v>
      </c>
      <c r="F53" s="12">
        <f t="shared" si="7"/>
        <v>1268.5179245539193</v>
      </c>
      <c r="G53" s="12">
        <f t="shared" si="8"/>
        <v>2199.2220754460805</v>
      </c>
      <c r="H53" s="10">
        <f t="shared" si="9"/>
        <v>469993.35538532049</v>
      </c>
      <c r="I53" s="11">
        <f t="shared" si="10"/>
        <v>3.7999999999999999E-2</v>
      </c>
      <c r="J53" s="11">
        <f t="shared" si="11"/>
        <v>1.7999999999999999E-2</v>
      </c>
      <c r="K53" s="64">
        <f t="shared" si="12"/>
        <v>2922.1551960553966</v>
      </c>
      <c r="L53" s="50">
        <f t="shared" si="13"/>
        <v>5.5999999999999994E-2</v>
      </c>
      <c r="M53" s="50"/>
      <c r="N53" s="50">
        <f t="shared" si="14"/>
        <v>0.06</v>
      </c>
      <c r="O53" s="21">
        <f t="shared" si="26"/>
        <v>5.0000000000000001E-3</v>
      </c>
      <c r="R53" s="9">
        <f t="shared" si="15"/>
        <v>25</v>
      </c>
      <c r="S53" s="12">
        <f t="shared" si="16"/>
        <v>3296.1937252265639</v>
      </c>
      <c r="T53" s="12">
        <f t="shared" si="41"/>
        <v>1205.7636424061911</v>
      </c>
      <c r="U53" s="12">
        <f t="shared" si="18"/>
        <v>2090.4300828203727</v>
      </c>
      <c r="V53" s="53">
        <f t="shared" si="19"/>
        <v>1000</v>
      </c>
      <c r="W53" s="10">
        <f t="shared" si="20"/>
        <v>445743.53981910233</v>
      </c>
      <c r="X53" s="10">
        <f t="shared" si="27"/>
        <v>171.54627477343593</v>
      </c>
      <c r="Y53" s="10">
        <f t="shared" si="21"/>
        <v>2207.2789762627572</v>
      </c>
      <c r="AA53" s="9">
        <f t="shared" si="28"/>
        <v>25</v>
      </c>
      <c r="AB53" s="12">
        <f>IF(AA53&lt;&gt;"",IF($H$10="raty równe",MIN(AF52*(1+L53/12), -PMT(L53/12,$H$3-AA52-SUM($AG$28:AG52),AF52,0)),AC53+AD53),"")</f>
        <v>3467.7375767478634</v>
      </c>
      <c r="AC53" s="12">
        <f t="shared" si="29"/>
        <v>1386.7367149481474</v>
      </c>
      <c r="AD53" s="12">
        <f t="shared" si="22"/>
        <v>2081.0008617997159</v>
      </c>
      <c r="AE53" s="53">
        <f t="shared" si="30"/>
        <v>1000</v>
      </c>
      <c r="AF53" s="10">
        <f t="shared" si="31"/>
        <v>443542.01938499103</v>
      </c>
      <c r="AG53" s="54">
        <f>IF(AE53&lt;&gt;"",IF($H$10=listy!$B$4,(NPER(L53/12,-AB53,(AF53+AE53),0)-NPER(L53/12,-AB53,AF53)),AE53/($H$2/$H$3)),"")</f>
        <v>0.71823909687921628</v>
      </c>
      <c r="AH53" s="10">
        <f t="shared" si="23"/>
        <v>2.4232521363956039E-3</v>
      </c>
      <c r="AI53" s="10">
        <f t="shared" si="24"/>
        <v>6.4359432219753474E-2</v>
      </c>
      <c r="AL53" s="9">
        <f t="shared" si="32"/>
        <v>25</v>
      </c>
      <c r="AM53" s="12">
        <f t="shared" si="33"/>
        <v>3281.3257134152668</v>
      </c>
      <c r="AN53" s="12">
        <f t="shared" si="34"/>
        <v>1200.3248516155509</v>
      </c>
      <c r="AO53" s="12">
        <f t="shared" si="35"/>
        <v>2081.0008617997159</v>
      </c>
      <c r="AP53" s="53">
        <f t="shared" si="25"/>
        <v>1186.4118633325966</v>
      </c>
      <c r="AQ53" s="10">
        <f t="shared" si="36"/>
        <v>443542.01938499103</v>
      </c>
      <c r="AR53" s="10">
        <f t="shared" si="37"/>
        <v>2.4232521363956039E-3</v>
      </c>
      <c r="AS53" s="10">
        <f t="shared" si="38"/>
        <v>6.4359432219753474E-2</v>
      </c>
      <c r="AT53" s="91"/>
      <c r="AU53" s="91">
        <f t="shared" si="39"/>
        <v>0</v>
      </c>
      <c r="AV53" s="91">
        <f t="shared" si="40"/>
        <v>0</v>
      </c>
    </row>
    <row r="54" spans="1:48" x14ac:dyDescent="0.3">
      <c r="A54" s="9">
        <f t="shared" si="2"/>
        <v>26</v>
      </c>
      <c r="B54" s="10">
        <f t="shared" si="3"/>
        <v>27691.910592370125</v>
      </c>
      <c r="C54" s="10">
        <f t="shared" si="4"/>
        <v>1000</v>
      </c>
      <c r="D54" s="10">
        <f t="shared" si="5"/>
        <v>26000</v>
      </c>
      <c r="E54" s="12">
        <f t="shared" si="6"/>
        <v>3467.74</v>
      </c>
      <c r="F54" s="12">
        <f t="shared" si="7"/>
        <v>1274.4376748685045</v>
      </c>
      <c r="G54" s="12">
        <f t="shared" si="8"/>
        <v>2193.3023251314953</v>
      </c>
      <c r="H54" s="10">
        <f t="shared" si="9"/>
        <v>468718.91771045199</v>
      </c>
      <c r="I54" s="11">
        <f t="shared" si="10"/>
        <v>3.7999999999999999E-2</v>
      </c>
      <c r="J54" s="11">
        <f t="shared" si="11"/>
        <v>1.7999999999999999E-2</v>
      </c>
      <c r="K54" s="64">
        <f t="shared" si="12"/>
        <v>2907.6171105028825</v>
      </c>
      <c r="L54" s="50">
        <f t="shared" si="13"/>
        <v>5.5999999999999994E-2</v>
      </c>
      <c r="M54" s="50"/>
      <c r="N54" s="50">
        <f t="shared" si="14"/>
        <v>0.06</v>
      </c>
      <c r="O54" s="21">
        <f t="shared" si="26"/>
        <v>5.0000000000000001E-3</v>
      </c>
      <c r="R54" s="9">
        <f t="shared" si="15"/>
        <v>26</v>
      </c>
      <c r="S54" s="12">
        <f t="shared" si="16"/>
        <v>3288.815456865791</v>
      </c>
      <c r="T54" s="12">
        <f t="shared" si="41"/>
        <v>1208.6789377099803</v>
      </c>
      <c r="U54" s="12">
        <f t="shared" si="18"/>
        <v>2080.1365191558107</v>
      </c>
      <c r="V54" s="53">
        <f t="shared" si="19"/>
        <v>1000</v>
      </c>
      <c r="W54" s="10">
        <f t="shared" si="20"/>
        <v>443534.86088139232</v>
      </c>
      <c r="X54" s="10">
        <f t="shared" si="27"/>
        <v>178.92454313420876</v>
      </c>
      <c r="Y54" s="10">
        <f t="shared" si="21"/>
        <v>2397.2399142782797</v>
      </c>
      <c r="AA54" s="9">
        <f t="shared" si="28"/>
        <v>26</v>
      </c>
      <c r="AB54" s="12">
        <f>IF(AA54&lt;&gt;"",IF($H$10="raty równe",MIN(AF53*(1+L54/12), -PMT(L54/12,$H$3-AA53-SUM($AG$28:AG53),AF53,0)),AC54+AD54),"")</f>
        <v>3467.7375767478634</v>
      </c>
      <c r="AC54" s="12">
        <f t="shared" si="29"/>
        <v>1397.8748196179054</v>
      </c>
      <c r="AD54" s="12">
        <f t="shared" si="22"/>
        <v>2069.862757129958</v>
      </c>
      <c r="AE54" s="53">
        <f t="shared" si="30"/>
        <v>1000</v>
      </c>
      <c r="AF54" s="10">
        <f t="shared" si="31"/>
        <v>441144.14456537314</v>
      </c>
      <c r="AG54" s="54">
        <f>IF(AE54&lt;&gt;"",IF($H$10=listy!$B$4,(NPER(L54/12,-AB54,(AF54+AE54),0)-NPER(L54/12,-AB54,AF54)),AE54/($H$2/$H$3)),"")</f>
        <v>0.7125257328502812</v>
      </c>
      <c r="AH54" s="10">
        <f t="shared" si="23"/>
        <v>2.4232521363956039E-3</v>
      </c>
      <c r="AI54" s="10">
        <f t="shared" si="24"/>
        <v>6.7104481517247835E-2</v>
      </c>
      <c r="AL54" s="9">
        <f t="shared" si="32"/>
        <v>26</v>
      </c>
      <c r="AM54" s="12">
        <f t="shared" si="33"/>
        <v>3272.5720483011946</v>
      </c>
      <c r="AN54" s="12">
        <f t="shared" si="34"/>
        <v>1202.7092911712366</v>
      </c>
      <c r="AO54" s="12">
        <f t="shared" si="35"/>
        <v>2069.862757129958</v>
      </c>
      <c r="AP54" s="53">
        <f t="shared" si="25"/>
        <v>1195.1655284466688</v>
      </c>
      <c r="AQ54" s="10">
        <f t="shared" si="36"/>
        <v>441144.14456537314</v>
      </c>
      <c r="AR54" s="10">
        <f t="shared" si="37"/>
        <v>2.4232521363956039E-3</v>
      </c>
      <c r="AS54" s="10">
        <f t="shared" si="38"/>
        <v>6.7104481517247835E-2</v>
      </c>
      <c r="AT54" s="91"/>
      <c r="AU54" s="91">
        <f t="shared" si="39"/>
        <v>0</v>
      </c>
      <c r="AV54" s="91">
        <f t="shared" si="40"/>
        <v>0</v>
      </c>
    </row>
    <row r="55" spans="1:48" x14ac:dyDescent="0.3">
      <c r="A55" s="9">
        <f t="shared" si="2"/>
        <v>27</v>
      </c>
      <c r="B55" s="10">
        <f t="shared" si="3"/>
        <v>28830.370145331974</v>
      </c>
      <c r="C55" s="10">
        <f t="shared" si="4"/>
        <v>1000</v>
      </c>
      <c r="D55" s="10">
        <f t="shared" si="5"/>
        <v>27000</v>
      </c>
      <c r="E55" s="12">
        <f t="shared" si="6"/>
        <v>3467.74</v>
      </c>
      <c r="F55" s="12">
        <f t="shared" si="7"/>
        <v>1280.3850506845574</v>
      </c>
      <c r="G55" s="12">
        <f t="shared" si="8"/>
        <v>2187.3549493154424</v>
      </c>
      <c r="H55" s="10">
        <f t="shared" si="9"/>
        <v>467438.53265976743</v>
      </c>
      <c r="I55" s="11">
        <f t="shared" si="10"/>
        <v>3.7999999999999999E-2</v>
      </c>
      <c r="J55" s="11">
        <f t="shared" si="11"/>
        <v>1.7999999999999999E-2</v>
      </c>
      <c r="K55" s="64">
        <f t="shared" si="12"/>
        <v>2893.1513537342121</v>
      </c>
      <c r="L55" s="50">
        <f t="shared" si="13"/>
        <v>5.5999999999999994E-2</v>
      </c>
      <c r="M55" s="50"/>
      <c r="N55" s="50">
        <f t="shared" si="14"/>
        <v>0.06</v>
      </c>
      <c r="O55" s="21">
        <f t="shared" si="26"/>
        <v>5.0000000000000001E-3</v>
      </c>
      <c r="R55" s="9">
        <f t="shared" si="15"/>
        <v>27</v>
      </c>
      <c r="S55" s="12">
        <f t="shared" si="16"/>
        <v>3281.4171271817149</v>
      </c>
      <c r="T55" s="12">
        <f t="shared" si="41"/>
        <v>1211.5877764018842</v>
      </c>
      <c r="U55" s="12">
        <f t="shared" si="18"/>
        <v>2069.8293507798307</v>
      </c>
      <c r="V55" s="53">
        <f t="shared" si="19"/>
        <v>1000</v>
      </c>
      <c r="W55" s="10">
        <f t="shared" si="20"/>
        <v>441323.27310499043</v>
      </c>
      <c r="X55" s="10">
        <f t="shared" si="27"/>
        <v>186.32287281828485</v>
      </c>
      <c r="Y55" s="10">
        <f t="shared" si="21"/>
        <v>2595.5489866679559</v>
      </c>
      <c r="AA55" s="9">
        <f t="shared" si="28"/>
        <v>27</v>
      </c>
      <c r="AB55" s="12">
        <f>IF(AA55&lt;&gt;"",IF($H$10="raty równe",MIN(AF54*(1+L55/12), -PMT(L55/12,$H$3-AA54-SUM($AG$28:AG54),AF54,0)),AC55+AD55),"")</f>
        <v>3467.7375767478625</v>
      </c>
      <c r="AC55" s="12">
        <f t="shared" si="29"/>
        <v>1409.0649021094546</v>
      </c>
      <c r="AD55" s="12">
        <f t="shared" si="22"/>
        <v>2058.6726746384079</v>
      </c>
      <c r="AE55" s="53">
        <f t="shared" si="30"/>
        <v>1000</v>
      </c>
      <c r="AF55" s="10">
        <f t="shared" si="31"/>
        <v>438735.07966326369</v>
      </c>
      <c r="AG55" s="54">
        <f>IF(AE55&lt;&gt;"",IF($H$10=listy!$B$4,(NPER(L55/12,-AB55,(AF55+AE55),0)-NPER(L55/12,-AB55,AF55)),AE55/($H$2/$H$3)),"")</f>
        <v>0.70687651407808971</v>
      </c>
      <c r="AH55" s="10">
        <f t="shared" si="23"/>
        <v>2.4232521373050986E-3</v>
      </c>
      <c r="AI55" s="10">
        <f t="shared" si="24"/>
        <v>6.9863256062139167E-2</v>
      </c>
      <c r="AL55" s="9">
        <f t="shared" si="32"/>
        <v>27</v>
      </c>
      <c r="AM55" s="12">
        <f t="shared" si="33"/>
        <v>3263.7298196947031</v>
      </c>
      <c r="AN55" s="12">
        <f t="shared" si="34"/>
        <v>1205.0571450562952</v>
      </c>
      <c r="AO55" s="12">
        <f t="shared" si="35"/>
        <v>2058.6726746384079</v>
      </c>
      <c r="AP55" s="53">
        <f t="shared" si="25"/>
        <v>1204.0077570531594</v>
      </c>
      <c r="AQ55" s="10">
        <f t="shared" si="36"/>
        <v>438735.07966326363</v>
      </c>
      <c r="AR55" s="10">
        <f t="shared" si="37"/>
        <v>2.4232521373050986E-3</v>
      </c>
      <c r="AS55" s="10">
        <f t="shared" si="38"/>
        <v>6.9863256062139167E-2</v>
      </c>
      <c r="AT55" s="91"/>
      <c r="AU55" s="91">
        <f t="shared" si="39"/>
        <v>0</v>
      </c>
      <c r="AV55" s="91">
        <f t="shared" si="40"/>
        <v>0</v>
      </c>
    </row>
    <row r="56" spans="1:48" x14ac:dyDescent="0.3">
      <c r="A56" s="9">
        <f t="shared" si="2"/>
        <v>28</v>
      </c>
      <c r="B56" s="10">
        <f t="shared" si="3"/>
        <v>29974.521996058629</v>
      </c>
      <c r="C56" s="10">
        <f t="shared" si="4"/>
        <v>1000</v>
      </c>
      <c r="D56" s="10">
        <f t="shared" si="5"/>
        <v>28000</v>
      </c>
      <c r="E56" s="12">
        <f t="shared" si="6"/>
        <v>3467.74</v>
      </c>
      <c r="F56" s="12">
        <f t="shared" si="7"/>
        <v>1286.3601809210854</v>
      </c>
      <c r="G56" s="12">
        <f t="shared" si="8"/>
        <v>2181.3798190789144</v>
      </c>
      <c r="H56" s="10">
        <f t="shared" si="9"/>
        <v>466152.17247884633</v>
      </c>
      <c r="I56" s="11">
        <f t="shared" si="10"/>
        <v>3.7999999999999999E-2</v>
      </c>
      <c r="J56" s="11">
        <f t="shared" si="11"/>
        <v>1.7999999999999999E-2</v>
      </c>
      <c r="K56" s="64">
        <f t="shared" si="12"/>
        <v>2878.7575659046897</v>
      </c>
      <c r="L56" s="50">
        <f t="shared" si="13"/>
        <v>5.5999999999999994E-2</v>
      </c>
      <c r="M56" s="50"/>
      <c r="N56" s="50">
        <f t="shared" si="14"/>
        <v>0.06</v>
      </c>
      <c r="O56" s="21">
        <f t="shared" si="26"/>
        <v>5.0000000000000001E-3</v>
      </c>
      <c r="R56" s="9">
        <f t="shared" si="15"/>
        <v>28</v>
      </c>
      <c r="S56" s="12">
        <f t="shared" si="16"/>
        <v>3273.9985323966216</v>
      </c>
      <c r="T56" s="12">
        <f t="shared" si="41"/>
        <v>1214.4899245733332</v>
      </c>
      <c r="U56" s="12">
        <f t="shared" si="18"/>
        <v>2059.5086078232885</v>
      </c>
      <c r="V56" s="53">
        <f t="shared" si="19"/>
        <v>1000</v>
      </c>
      <c r="W56" s="10">
        <f t="shared" si="20"/>
        <v>439108.78318041709</v>
      </c>
      <c r="X56" s="10">
        <f t="shared" si="27"/>
        <v>193.74146760337817</v>
      </c>
      <c r="Y56" s="10">
        <f t="shared" si="21"/>
        <v>2802.2681992046737</v>
      </c>
      <c r="AA56" s="9">
        <f t="shared" si="28"/>
        <v>28</v>
      </c>
      <c r="AB56" s="12">
        <f>IF(AA56&lt;&gt;"",IF($H$10="raty równe",MIN(AF55*(1+L56/12), -PMT(L56/12,$H$3-AA55-SUM($AG$28:AG55),AF55,0)),AC56+AD56),"")</f>
        <v>3467.7375767478634</v>
      </c>
      <c r="AC56" s="12">
        <f t="shared" si="29"/>
        <v>1420.3072049859663</v>
      </c>
      <c r="AD56" s="12">
        <f t="shared" si="22"/>
        <v>2047.430371761897</v>
      </c>
      <c r="AE56" s="53">
        <f t="shared" si="30"/>
        <v>1000</v>
      </c>
      <c r="AF56" s="10">
        <f t="shared" si="31"/>
        <v>436314.7724582777</v>
      </c>
      <c r="AG56" s="54">
        <f>IF(AE56&lt;&gt;"",IF($H$10=listy!$B$4,(NPER(L56/12,-AB56,(AF56+AE56),0)-NPER(L56/12,-AB56,AF56)),AE56/($H$2/$H$3)),"")</f>
        <v>0.70129042653627494</v>
      </c>
      <c r="AH56" s="10">
        <f t="shared" si="23"/>
        <v>2.4232521363956039E-3</v>
      </c>
      <c r="AI56" s="10">
        <f t="shared" si="24"/>
        <v>7.2635824478845465E-2</v>
      </c>
      <c r="AL56" s="9">
        <f t="shared" si="32"/>
        <v>28</v>
      </c>
      <c r="AM56" s="12">
        <f t="shared" si="33"/>
        <v>3254.7977740270171</v>
      </c>
      <c r="AN56" s="12">
        <f t="shared" si="34"/>
        <v>1207.3674022651203</v>
      </c>
      <c r="AO56" s="12">
        <f t="shared" si="35"/>
        <v>2047.4303717618968</v>
      </c>
      <c r="AP56" s="53">
        <f t="shared" si="25"/>
        <v>1212.9398027208463</v>
      </c>
      <c r="AQ56" s="10">
        <f t="shared" si="36"/>
        <v>436314.77245827764</v>
      </c>
      <c r="AR56" s="10">
        <f t="shared" si="37"/>
        <v>2.4232521363956039E-3</v>
      </c>
      <c r="AS56" s="10">
        <f t="shared" si="38"/>
        <v>7.2635824478845465E-2</v>
      </c>
      <c r="AT56" s="91"/>
      <c r="AU56" s="91">
        <f t="shared" si="39"/>
        <v>0</v>
      </c>
      <c r="AV56" s="91">
        <f t="shared" si="40"/>
        <v>0</v>
      </c>
    </row>
    <row r="57" spans="1:48" x14ac:dyDescent="0.3">
      <c r="A57" s="9">
        <f t="shared" si="2"/>
        <v>29</v>
      </c>
      <c r="B57" s="10">
        <f t="shared" si="3"/>
        <v>31124.394606038921</v>
      </c>
      <c r="C57" s="10">
        <f t="shared" si="4"/>
        <v>1000</v>
      </c>
      <c r="D57" s="10">
        <f t="shared" si="5"/>
        <v>29000</v>
      </c>
      <c r="E57" s="12">
        <f t="shared" si="6"/>
        <v>3467.74</v>
      </c>
      <c r="F57" s="12">
        <f t="shared" si="7"/>
        <v>1292.3631950987169</v>
      </c>
      <c r="G57" s="12">
        <f t="shared" si="8"/>
        <v>2175.3768049012829</v>
      </c>
      <c r="H57" s="10">
        <f t="shared" si="9"/>
        <v>464859.80928374763</v>
      </c>
      <c r="I57" s="11">
        <f t="shared" si="10"/>
        <v>3.7999999999999999E-2</v>
      </c>
      <c r="J57" s="11">
        <f t="shared" si="11"/>
        <v>1.7999999999999999E-2</v>
      </c>
      <c r="K57" s="64">
        <f t="shared" si="12"/>
        <v>2864.4353889598906</v>
      </c>
      <c r="L57" s="50">
        <f t="shared" si="13"/>
        <v>5.5999999999999994E-2</v>
      </c>
      <c r="M57" s="50"/>
      <c r="N57" s="50">
        <f t="shared" si="14"/>
        <v>0.06</v>
      </c>
      <c r="O57" s="21">
        <f t="shared" si="26"/>
        <v>5.0000000000000001E-3</v>
      </c>
      <c r="R57" s="9">
        <f t="shared" si="15"/>
        <v>29</v>
      </c>
      <c r="S57" s="12">
        <f t="shared" si="16"/>
        <v>3266.5594658350828</v>
      </c>
      <c r="T57" s="12">
        <f t="shared" si="41"/>
        <v>1217.3851443264698</v>
      </c>
      <c r="U57" s="12">
        <f t="shared" si="18"/>
        <v>2049.174321508613</v>
      </c>
      <c r="V57" s="53">
        <f t="shared" si="19"/>
        <v>1000</v>
      </c>
      <c r="W57" s="10">
        <f t="shared" si="20"/>
        <v>436891.3980360906</v>
      </c>
      <c r="X57" s="10">
        <f t="shared" si="27"/>
        <v>201.18053416491693</v>
      </c>
      <c r="Y57" s="10">
        <f t="shared" si="21"/>
        <v>3017.4600743656138</v>
      </c>
      <c r="AA57" s="9">
        <f t="shared" si="28"/>
        <v>29</v>
      </c>
      <c r="AB57" s="12">
        <f>IF(AA57&lt;&gt;"",IF($H$10="raty równe",MIN(AF56*(1+L57/12), -PMT(L57/12,$H$3-AA56-SUM($AG$28:AG56),AF56,0)),AC57+AD57),"")</f>
        <v>3467.7375767478625</v>
      </c>
      <c r="AC57" s="12">
        <f t="shared" si="29"/>
        <v>1431.6019719425667</v>
      </c>
      <c r="AD57" s="12">
        <f t="shared" si="22"/>
        <v>2036.1356048052958</v>
      </c>
      <c r="AE57" s="53">
        <f t="shared" si="30"/>
        <v>1000</v>
      </c>
      <c r="AF57" s="10">
        <f t="shared" si="31"/>
        <v>433883.17048633512</v>
      </c>
      <c r="AG57" s="54">
        <f>IF(AE57&lt;&gt;"",IF($H$10=listy!$B$4,(NPER(L57/12,-AB57,(AF57+AE57),0)-NPER(L57/12,-AB57,AF57)),AE57/($H$2/$H$3)),"")</f>
        <v>0.69576647738344377</v>
      </c>
      <c r="AH57" s="10">
        <f t="shared" si="23"/>
        <v>2.4232521373050986E-3</v>
      </c>
      <c r="AI57" s="10">
        <f t="shared" si="24"/>
        <v>7.5422255738544788E-2</v>
      </c>
      <c r="AL57" s="9">
        <f t="shared" si="32"/>
        <v>29</v>
      </c>
      <c r="AM57" s="12">
        <f t="shared" si="33"/>
        <v>3245.7746340994368</v>
      </c>
      <c r="AN57" s="12">
        <f t="shared" si="34"/>
        <v>1209.6390292941412</v>
      </c>
      <c r="AO57" s="12">
        <f t="shared" si="35"/>
        <v>2036.1356048052955</v>
      </c>
      <c r="AP57" s="53">
        <f t="shared" si="25"/>
        <v>1221.9629426484257</v>
      </c>
      <c r="AQ57" s="10">
        <f t="shared" si="36"/>
        <v>433883.17048633506</v>
      </c>
      <c r="AR57" s="10">
        <f t="shared" si="37"/>
        <v>2.4232521373050986E-3</v>
      </c>
      <c r="AS57" s="10">
        <f t="shared" si="38"/>
        <v>7.5422255738544788E-2</v>
      </c>
      <c r="AT57" s="91"/>
      <c r="AU57" s="91">
        <f t="shared" si="39"/>
        <v>0</v>
      </c>
      <c r="AV57" s="91">
        <f t="shared" si="40"/>
        <v>0</v>
      </c>
    </row>
    <row r="58" spans="1:48" x14ac:dyDescent="0.3">
      <c r="A58" s="9">
        <f t="shared" si="2"/>
        <v>30</v>
      </c>
      <c r="B58" s="10">
        <f t="shared" si="3"/>
        <v>32280.016579069114</v>
      </c>
      <c r="C58" s="10">
        <f t="shared" si="4"/>
        <v>1000</v>
      </c>
      <c r="D58" s="10">
        <f t="shared" si="5"/>
        <v>30000</v>
      </c>
      <c r="E58" s="12">
        <f t="shared" si="6"/>
        <v>3467.74</v>
      </c>
      <c r="F58" s="12">
        <f t="shared" si="7"/>
        <v>1298.3942233425109</v>
      </c>
      <c r="G58" s="12">
        <f t="shared" si="8"/>
        <v>2169.3457766574888</v>
      </c>
      <c r="H58" s="10">
        <f t="shared" si="9"/>
        <v>463561.4150604051</v>
      </c>
      <c r="I58" s="11">
        <f t="shared" si="10"/>
        <v>3.7999999999999999E-2</v>
      </c>
      <c r="J58" s="11">
        <f t="shared" si="11"/>
        <v>1.7999999999999999E-2</v>
      </c>
      <c r="K58" s="64">
        <f t="shared" si="12"/>
        <v>2850.1844666267571</v>
      </c>
      <c r="L58" s="50">
        <f t="shared" si="13"/>
        <v>5.5999999999999994E-2</v>
      </c>
      <c r="M58" s="50"/>
      <c r="N58" s="50">
        <f t="shared" si="14"/>
        <v>0.06</v>
      </c>
      <c r="O58" s="21">
        <f t="shared" si="26"/>
        <v>5.0000000000000001E-3</v>
      </c>
      <c r="R58" s="9">
        <f t="shared" si="15"/>
        <v>30</v>
      </c>
      <c r="S58" s="12">
        <f t="shared" si="16"/>
        <v>3259.0997178690695</v>
      </c>
      <c r="T58" s="12">
        <f t="shared" si="41"/>
        <v>1220.2731937006467</v>
      </c>
      <c r="U58" s="12">
        <f t="shared" si="18"/>
        <v>2038.8265241684228</v>
      </c>
      <c r="V58" s="53">
        <f t="shared" si="19"/>
        <v>1000</v>
      </c>
      <c r="W58" s="10">
        <f t="shared" si="20"/>
        <v>434671.12484238995</v>
      </c>
      <c r="X58" s="10">
        <f t="shared" si="27"/>
        <v>208.64028213093025</v>
      </c>
      <c r="Y58" s="10">
        <f t="shared" si="21"/>
        <v>3241.187656868372</v>
      </c>
      <c r="AA58" s="9">
        <f t="shared" si="28"/>
        <v>30</v>
      </c>
      <c r="AB58" s="12">
        <f>IF(AA58&lt;&gt;"",IF($H$10="raty równe",MIN(AF57*(1+L58/12), -PMT(L58/12,$H$3-AA57-SUM($AG$28:AG57),AF57,0)),AC58+AD58),"")</f>
        <v>3467.7375767478625</v>
      </c>
      <c r="AC58" s="12">
        <f t="shared" si="29"/>
        <v>1442.9494478116321</v>
      </c>
      <c r="AD58" s="12">
        <f t="shared" si="22"/>
        <v>2024.7881289362304</v>
      </c>
      <c r="AE58" s="53">
        <f t="shared" si="30"/>
        <v>1000</v>
      </c>
      <c r="AF58" s="10">
        <f t="shared" si="31"/>
        <v>431440.22103852348</v>
      </c>
      <c r="AG58" s="54">
        <f>IF(AE58&lt;&gt;"",IF($H$10=listy!$B$4,(NPER(L58/12,-AB58,(AF58+AE58),0)-NPER(L58/12,-AB58,AF58)),AE58/($H$2/$H$3)),"")</f>
        <v>0.69030369441205153</v>
      </c>
      <c r="AH58" s="10">
        <f t="shared" si="23"/>
        <v>2.4232521373050986E-3</v>
      </c>
      <c r="AI58" s="10">
        <f t="shared" si="24"/>
        <v>7.8222619154542608E-2</v>
      </c>
      <c r="AL58" s="9">
        <f t="shared" si="32"/>
        <v>30</v>
      </c>
      <c r="AM58" s="12">
        <f t="shared" si="33"/>
        <v>3236.6590985234707</v>
      </c>
      <c r="AN58" s="12">
        <f t="shared" si="34"/>
        <v>1211.8709695872406</v>
      </c>
      <c r="AO58" s="12">
        <f t="shared" si="35"/>
        <v>2024.7881289362301</v>
      </c>
      <c r="AP58" s="53">
        <f t="shared" si="25"/>
        <v>1231.0784782243918</v>
      </c>
      <c r="AQ58" s="10">
        <f t="shared" si="36"/>
        <v>431440.22103852342</v>
      </c>
      <c r="AR58" s="10">
        <f t="shared" si="37"/>
        <v>2.4232521373050986E-3</v>
      </c>
      <c r="AS58" s="10">
        <f t="shared" si="38"/>
        <v>7.8222619154542608E-2</v>
      </c>
      <c r="AT58" s="91"/>
      <c r="AU58" s="91">
        <f t="shared" si="39"/>
        <v>0</v>
      </c>
      <c r="AV58" s="91">
        <f t="shared" si="40"/>
        <v>0</v>
      </c>
    </row>
    <row r="59" spans="1:48" x14ac:dyDescent="0.3">
      <c r="A59" s="9">
        <f t="shared" si="2"/>
        <v>31</v>
      </c>
      <c r="B59" s="10">
        <f t="shared" si="3"/>
        <v>33441.416661964453</v>
      </c>
      <c r="C59" s="10">
        <f t="shared" si="4"/>
        <v>1000</v>
      </c>
      <c r="D59" s="10">
        <f t="shared" si="5"/>
        <v>31000</v>
      </c>
      <c r="E59" s="12">
        <f t="shared" si="6"/>
        <v>3467.74</v>
      </c>
      <c r="F59" s="12">
        <f t="shared" si="7"/>
        <v>1304.4533963847762</v>
      </c>
      <c r="G59" s="12">
        <f t="shared" si="8"/>
        <v>2163.2866036152236</v>
      </c>
      <c r="H59" s="10">
        <f t="shared" si="9"/>
        <v>462256.96166402032</v>
      </c>
      <c r="I59" s="11">
        <f t="shared" si="10"/>
        <v>3.7999999999999999E-2</v>
      </c>
      <c r="J59" s="11">
        <f t="shared" si="11"/>
        <v>1.7999999999999999E-2</v>
      </c>
      <c r="K59" s="64">
        <f t="shared" si="12"/>
        <v>2836.0044444047339</v>
      </c>
      <c r="L59" s="50">
        <f t="shared" si="13"/>
        <v>5.5999999999999994E-2</v>
      </c>
      <c r="M59" s="50"/>
      <c r="N59" s="50">
        <f t="shared" si="14"/>
        <v>0.06</v>
      </c>
      <c r="O59" s="21">
        <f t="shared" si="26"/>
        <v>5.0000000000000001E-3</v>
      </c>
      <c r="R59" s="9">
        <f t="shared" si="15"/>
        <v>31</v>
      </c>
      <c r="S59" s="12">
        <f t="shared" si="16"/>
        <v>3251.6190758617563</v>
      </c>
      <c r="T59" s="12">
        <f t="shared" si="41"/>
        <v>1223.1538265972699</v>
      </c>
      <c r="U59" s="12">
        <f t="shared" si="18"/>
        <v>2028.4652492644864</v>
      </c>
      <c r="V59" s="53">
        <f t="shared" si="19"/>
        <v>1000</v>
      </c>
      <c r="W59" s="10">
        <f t="shared" si="20"/>
        <v>432447.97101579269</v>
      </c>
      <c r="X59" s="10">
        <f t="shared" si="27"/>
        <v>216.12092413824348</v>
      </c>
      <c r="Y59" s="10">
        <f t="shared" si="21"/>
        <v>3473.5145192909567</v>
      </c>
      <c r="AA59" s="9">
        <f t="shared" si="28"/>
        <v>31</v>
      </c>
      <c r="AB59" s="12">
        <f>IF(AA59&lt;&gt;"",IF($H$10="raty równe",MIN(AF58*(1+L59/12), -PMT(L59/12,$H$3-AA58-SUM($AG$28:AG58),AF58,0)),AC59+AD59),"")</f>
        <v>3467.7375767478616</v>
      </c>
      <c r="AC59" s="12">
        <f t="shared" si="29"/>
        <v>1454.3498785680856</v>
      </c>
      <c r="AD59" s="12">
        <f t="shared" si="22"/>
        <v>2013.387698179776</v>
      </c>
      <c r="AE59" s="53">
        <f t="shared" si="30"/>
        <v>1000</v>
      </c>
      <c r="AF59" s="10">
        <f t="shared" si="31"/>
        <v>428985.87115995539</v>
      </c>
      <c r="AG59" s="54">
        <f>IF(AE59&lt;&gt;"",IF($H$10=listy!$B$4,(NPER(L59/12,-AB59,(AF59+AE59),0)-NPER(L59/12,-AB59,AF59)),AE59/($H$2/$H$3)),"")</f>
        <v>0.68490112551515381</v>
      </c>
      <c r="AH59" s="10">
        <f t="shared" si="23"/>
        <v>2.4232521382145933E-3</v>
      </c>
      <c r="AI59" s="10">
        <f t="shared" si="24"/>
        <v>8.1036984388529909E-2</v>
      </c>
      <c r="AL59" s="9">
        <f t="shared" si="32"/>
        <v>31</v>
      </c>
      <c r="AM59" s="12">
        <f t="shared" si="33"/>
        <v>3227.4498411449672</v>
      </c>
      <c r="AN59" s="12">
        <f t="shared" si="34"/>
        <v>1214.0621429651915</v>
      </c>
      <c r="AO59" s="12">
        <f t="shared" si="35"/>
        <v>2013.3876981797757</v>
      </c>
      <c r="AP59" s="53">
        <f t="shared" si="25"/>
        <v>1240.2877356028944</v>
      </c>
      <c r="AQ59" s="10">
        <f t="shared" si="36"/>
        <v>428985.87115995534</v>
      </c>
      <c r="AR59" s="10">
        <f t="shared" si="37"/>
        <v>2.4232521382145933E-3</v>
      </c>
      <c r="AS59" s="10">
        <f t="shared" si="38"/>
        <v>8.1036984388529909E-2</v>
      </c>
      <c r="AT59" s="91"/>
      <c r="AU59" s="91">
        <f t="shared" si="39"/>
        <v>0</v>
      </c>
      <c r="AV59" s="91">
        <f t="shared" si="40"/>
        <v>0</v>
      </c>
    </row>
    <row r="60" spans="1:48" x14ac:dyDescent="0.3">
      <c r="A60" s="9">
        <f t="shared" si="2"/>
        <v>32</v>
      </c>
      <c r="B60" s="10">
        <f t="shared" si="3"/>
        <v>34608.623745274272</v>
      </c>
      <c r="C60" s="10">
        <f t="shared" si="4"/>
        <v>1000</v>
      </c>
      <c r="D60" s="10">
        <f t="shared" si="5"/>
        <v>32000</v>
      </c>
      <c r="E60" s="12">
        <f t="shared" si="6"/>
        <v>3467.74</v>
      </c>
      <c r="F60" s="12">
        <f t="shared" si="7"/>
        <v>1310.5408455679053</v>
      </c>
      <c r="G60" s="12">
        <f t="shared" si="8"/>
        <v>2157.1991544320945</v>
      </c>
      <c r="H60" s="10">
        <f t="shared" si="9"/>
        <v>460946.42081845243</v>
      </c>
      <c r="I60" s="11">
        <f t="shared" si="10"/>
        <v>3.7999999999999999E-2</v>
      </c>
      <c r="J60" s="11">
        <f t="shared" si="11"/>
        <v>1.7999999999999999E-2</v>
      </c>
      <c r="K60" s="64">
        <f t="shared" si="12"/>
        <v>2821.8949695569495</v>
      </c>
      <c r="L60" s="50">
        <f t="shared" si="13"/>
        <v>5.5999999999999994E-2</v>
      </c>
      <c r="M60" s="50"/>
      <c r="N60" s="50">
        <f t="shared" si="14"/>
        <v>0.06</v>
      </c>
      <c r="O60" s="21">
        <f t="shared" si="26"/>
        <v>5.0000000000000001E-3</v>
      </c>
      <c r="R60" s="9">
        <f t="shared" si="15"/>
        <v>32</v>
      </c>
      <c r="S60" s="12">
        <f t="shared" si="16"/>
        <v>3244.1173241100032</v>
      </c>
      <c r="T60" s="12">
        <f t="shared" si="41"/>
        <v>1226.0267927029709</v>
      </c>
      <c r="U60" s="12">
        <f t="shared" si="18"/>
        <v>2018.0905314070324</v>
      </c>
      <c r="V60" s="53">
        <f t="shared" si="19"/>
        <v>1000</v>
      </c>
      <c r="W60" s="10">
        <f t="shared" si="20"/>
        <v>430221.94422308973</v>
      </c>
      <c r="X60" s="10">
        <f t="shared" si="27"/>
        <v>223.62267588999657</v>
      </c>
      <c r="Y60" s="10">
        <f t="shared" si="21"/>
        <v>3714.5047677774078</v>
      </c>
      <c r="AA60" s="9">
        <f t="shared" si="28"/>
        <v>32</v>
      </c>
      <c r="AB60" s="12">
        <f>IF(AA60&lt;&gt;"",IF($H$10="raty równe",MIN(AF59*(1+L60/12), -PMT(L60/12,$H$3-AA59-SUM($AG$28:AG59),AF59,0)),AC60+AD60),"")</f>
        <v>3467.7375767478625</v>
      </c>
      <c r="AC60" s="12">
        <f t="shared" si="29"/>
        <v>1465.8035113347375</v>
      </c>
      <c r="AD60" s="12">
        <f t="shared" si="22"/>
        <v>2001.9340654131249</v>
      </c>
      <c r="AE60" s="53">
        <f t="shared" si="30"/>
        <v>1000</v>
      </c>
      <c r="AF60" s="10">
        <f t="shared" si="31"/>
        <v>426520.06764862064</v>
      </c>
      <c r="AG60" s="54">
        <f>IF(AE60&lt;&gt;"",IF($H$10=listy!$B$4,(NPER(L60/12,-AB60,(AF60+AE60),0)-NPER(L60/12,-AB60,AF60)),AE60/($H$2/$H$3)),"")</f>
        <v>0.67955783816901771</v>
      </c>
      <c r="AH60" s="10">
        <f t="shared" si="23"/>
        <v>2.4232521373050986E-3</v>
      </c>
      <c r="AI60" s="10">
        <f t="shared" si="24"/>
        <v>8.3865421447777644E-2</v>
      </c>
      <c r="AL60" s="9">
        <f t="shared" si="32"/>
        <v>32</v>
      </c>
      <c r="AM60" s="12">
        <f t="shared" si="33"/>
        <v>3218.145510451729</v>
      </c>
      <c r="AN60" s="12">
        <f t="shared" si="34"/>
        <v>1216.2114450386043</v>
      </c>
      <c r="AO60" s="12">
        <f t="shared" si="35"/>
        <v>2001.9340654131247</v>
      </c>
      <c r="AP60" s="53">
        <f t="shared" si="25"/>
        <v>1249.5920662961335</v>
      </c>
      <c r="AQ60" s="10">
        <f t="shared" si="36"/>
        <v>426520.06764862058</v>
      </c>
      <c r="AR60" s="10">
        <f t="shared" si="37"/>
        <v>2.4232521373050986E-3</v>
      </c>
      <c r="AS60" s="10">
        <f t="shared" si="38"/>
        <v>8.3865421447777644E-2</v>
      </c>
      <c r="AT60" s="91"/>
      <c r="AU60" s="91">
        <f t="shared" si="39"/>
        <v>0</v>
      </c>
      <c r="AV60" s="91">
        <f t="shared" si="40"/>
        <v>0</v>
      </c>
    </row>
    <row r="61" spans="1:48" x14ac:dyDescent="0.3">
      <c r="A61" s="9">
        <f t="shared" si="2"/>
        <v>33</v>
      </c>
      <c r="B61" s="10">
        <f t="shared" si="3"/>
        <v>35781.666864000639</v>
      </c>
      <c r="C61" s="10">
        <f t="shared" ref="C61:C92" si="42">IF(AND(A61&gt;=$H$16,A61&lt;=$H$17),$H$15,0)</f>
        <v>1000</v>
      </c>
      <c r="D61" s="10">
        <f t="shared" si="5"/>
        <v>33000</v>
      </c>
      <c r="E61" s="12">
        <f t="shared" si="6"/>
        <v>3467.74</v>
      </c>
      <c r="F61" s="12">
        <f t="shared" si="7"/>
        <v>1316.6567028472223</v>
      </c>
      <c r="G61" s="12">
        <f t="shared" si="8"/>
        <v>2151.0832971527775</v>
      </c>
      <c r="H61" s="10">
        <f t="shared" si="9"/>
        <v>459629.76411560521</v>
      </c>
      <c r="I61" s="11">
        <f t="shared" si="10"/>
        <v>3.7999999999999999E-2</v>
      </c>
      <c r="J61" s="11">
        <f t="shared" si="11"/>
        <v>1.7999999999999999E-2</v>
      </c>
      <c r="K61" s="64">
        <f t="shared" si="12"/>
        <v>2807.8556911014421</v>
      </c>
      <c r="L61" s="50">
        <f t="shared" si="13"/>
        <v>5.5999999999999994E-2</v>
      </c>
      <c r="M61" s="50"/>
      <c r="N61" s="50">
        <f t="shared" si="14"/>
        <v>0.06</v>
      </c>
      <c r="O61" s="21">
        <f t="shared" si="26"/>
        <v>5.0000000000000001E-3</v>
      </c>
      <c r="R61" s="9">
        <f t="shared" si="15"/>
        <v>33</v>
      </c>
      <c r="S61" s="12">
        <f t="shared" si="16"/>
        <v>3236.5942437854274</v>
      </c>
      <c r="T61" s="12">
        <f t="shared" si="41"/>
        <v>1228.891837411009</v>
      </c>
      <c r="U61" s="12">
        <f t="shared" si="18"/>
        <v>2007.7024063744184</v>
      </c>
      <c r="V61" s="53">
        <f t="shared" si="19"/>
        <v>1000</v>
      </c>
      <c r="W61" s="10">
        <f t="shared" si="20"/>
        <v>427993.05238567869</v>
      </c>
      <c r="X61" s="10">
        <f t="shared" si="27"/>
        <v>231.14575621457243</v>
      </c>
      <c r="Y61" s="10">
        <f t="shared" si="21"/>
        <v>3964.223047830867</v>
      </c>
      <c r="AA61" s="9">
        <f t="shared" si="28"/>
        <v>33</v>
      </c>
      <c r="AB61" s="12">
        <f>IF(AA61&lt;&gt;"",IF($H$10="raty równe",MIN(AF60*(1+L61/12), -PMT(L61/12,$H$3-AA60-SUM($AG$28:AG60),AF60,0)),AC61+AD61),"")</f>
        <v>3467.7375767478634</v>
      </c>
      <c r="AC61" s="12">
        <f t="shared" si="29"/>
        <v>1477.3105943876342</v>
      </c>
      <c r="AD61" s="12">
        <f t="shared" si="22"/>
        <v>1990.4269823602292</v>
      </c>
      <c r="AE61" s="53">
        <f t="shared" si="30"/>
        <v>1000</v>
      </c>
      <c r="AF61" s="10">
        <f t="shared" si="31"/>
        <v>424042.75705423299</v>
      </c>
      <c r="AG61" s="54">
        <f>IF(AE61&lt;&gt;"",IF($H$10=listy!$B$4,(NPER(L61/12,-AB61,(AF61+AE61),0)-NPER(L61/12,-AB61,AF61)),AE61/($H$2/$H$3)),"")</f>
        <v>0.67427291893224606</v>
      </c>
      <c r="AH61" s="10">
        <f t="shared" si="23"/>
        <v>2.4232521363956039E-3</v>
      </c>
      <c r="AI61" s="10">
        <f t="shared" si="24"/>
        <v>8.6708000691412129E-2</v>
      </c>
      <c r="AL61" s="9">
        <f t="shared" si="32"/>
        <v>33</v>
      </c>
      <c r="AM61" s="12">
        <f t="shared" si="33"/>
        <v>3208.7447289640309</v>
      </c>
      <c r="AN61" s="12">
        <f t="shared" si="34"/>
        <v>1218.3177466038017</v>
      </c>
      <c r="AO61" s="12">
        <f t="shared" si="35"/>
        <v>1990.4269823602292</v>
      </c>
      <c r="AP61" s="53">
        <f t="shared" si="25"/>
        <v>1258.9928477838325</v>
      </c>
      <c r="AQ61" s="10">
        <f t="shared" si="36"/>
        <v>424042.75705423293</v>
      </c>
      <c r="AR61" s="10">
        <f t="shared" si="37"/>
        <v>2.4232521363956039E-3</v>
      </c>
      <c r="AS61" s="10">
        <f t="shared" si="38"/>
        <v>8.6708000691412129E-2</v>
      </c>
      <c r="AT61" s="91"/>
      <c r="AU61" s="91">
        <f t="shared" si="39"/>
        <v>0</v>
      </c>
      <c r="AV61" s="91">
        <f t="shared" si="40"/>
        <v>0</v>
      </c>
    </row>
    <row r="62" spans="1:48" x14ac:dyDescent="0.3">
      <c r="A62" s="9">
        <f t="shared" si="2"/>
        <v>34</v>
      </c>
      <c r="B62" s="10">
        <f t="shared" si="3"/>
        <v>36960.575198320636</v>
      </c>
      <c r="C62" s="10">
        <f t="shared" si="42"/>
        <v>1000</v>
      </c>
      <c r="D62" s="10">
        <f t="shared" si="5"/>
        <v>34000</v>
      </c>
      <c r="E62" s="12">
        <f t="shared" si="6"/>
        <v>3467.74</v>
      </c>
      <c r="F62" s="12">
        <f t="shared" si="7"/>
        <v>1322.8011007938426</v>
      </c>
      <c r="G62" s="12">
        <f t="shared" si="8"/>
        <v>2144.9388992061572</v>
      </c>
      <c r="H62" s="10">
        <f t="shared" si="9"/>
        <v>458306.96301481139</v>
      </c>
      <c r="I62" s="11">
        <f t="shared" si="10"/>
        <v>3.7999999999999999E-2</v>
      </c>
      <c r="J62" s="11">
        <f t="shared" si="11"/>
        <v>1.7999999999999999E-2</v>
      </c>
      <c r="K62" s="64">
        <f t="shared" si="12"/>
        <v>2793.8862598024307</v>
      </c>
      <c r="L62" s="50">
        <f t="shared" si="13"/>
        <v>5.5999999999999994E-2</v>
      </c>
      <c r="M62" s="50"/>
      <c r="N62" s="50">
        <f t="shared" si="14"/>
        <v>0.06</v>
      </c>
      <c r="O62" s="21">
        <f t="shared" si="26"/>
        <v>5.0000000000000001E-3</v>
      </c>
      <c r="R62" s="9">
        <f t="shared" si="15"/>
        <v>34</v>
      </c>
      <c r="S62" s="12">
        <f t="shared" si="16"/>
        <v>3229.049612874072</v>
      </c>
      <c r="T62" s="12">
        <f t="shared" si="41"/>
        <v>1231.7487017409051</v>
      </c>
      <c r="U62" s="12">
        <f t="shared" si="18"/>
        <v>1997.3009111331669</v>
      </c>
      <c r="V62" s="53">
        <f t="shared" si="19"/>
        <v>1000</v>
      </c>
      <c r="W62" s="10">
        <f t="shared" si="20"/>
        <v>425761.30368393776</v>
      </c>
      <c r="X62" s="10">
        <f t="shared" si="27"/>
        <v>238.69038712592783</v>
      </c>
      <c r="Y62" s="10">
        <f t="shared" si="21"/>
        <v>4222.7345501959489</v>
      </c>
      <c r="AA62" s="9">
        <f t="shared" si="28"/>
        <v>34</v>
      </c>
      <c r="AB62" s="12">
        <f>IF(AA62&lt;&gt;"",IF($H$10="raty równe",MIN(AF61*(1+L62/12), -PMT(L62/12,$H$3-AA61-SUM($AG$28:AG61),AF61,0)),AC62+AD62),"")</f>
        <v>3467.7375767478634</v>
      </c>
      <c r="AC62" s="12">
        <f t="shared" si="29"/>
        <v>1488.871377161443</v>
      </c>
      <c r="AD62" s="12">
        <f t="shared" si="22"/>
        <v>1978.8661995864204</v>
      </c>
      <c r="AE62" s="53">
        <f t="shared" si="30"/>
        <v>1000</v>
      </c>
      <c r="AF62" s="10">
        <f t="shared" si="31"/>
        <v>421553.88567707152</v>
      </c>
      <c r="AG62" s="54">
        <f>IF(AE62&lt;&gt;"",IF($H$10=listy!$B$4,(NPER(L62/12,-AB62,(AF62+AE62),0)-NPER(L62/12,-AB62,AF62)),AE62/($H$2/$H$3)),"")</f>
        <v>0.66904547295990824</v>
      </c>
      <c r="AH62" s="10">
        <f t="shared" si="23"/>
        <v>2.4232521363956039E-3</v>
      </c>
      <c r="AI62" s="10">
        <f t="shared" si="24"/>
        <v>8.9564792831264783E-2</v>
      </c>
      <c r="AL62" s="9">
        <f t="shared" si="32"/>
        <v>34</v>
      </c>
      <c r="AM62" s="12">
        <f t="shared" si="33"/>
        <v>3199.2460926074659</v>
      </c>
      <c r="AN62" s="12">
        <f t="shared" si="34"/>
        <v>1220.3798930210457</v>
      </c>
      <c r="AO62" s="12">
        <f t="shared" si="35"/>
        <v>1978.8661995864202</v>
      </c>
      <c r="AP62" s="53">
        <f t="shared" si="25"/>
        <v>1268.4914841403975</v>
      </c>
      <c r="AQ62" s="10">
        <f t="shared" si="36"/>
        <v>421553.88567707152</v>
      </c>
      <c r="AR62" s="10">
        <f t="shared" si="37"/>
        <v>2.4232521363956039E-3</v>
      </c>
      <c r="AS62" s="10">
        <f t="shared" si="38"/>
        <v>8.9564792831264783E-2</v>
      </c>
      <c r="AT62" s="91"/>
      <c r="AU62" s="91">
        <f t="shared" si="39"/>
        <v>0</v>
      </c>
      <c r="AV62" s="91">
        <f t="shared" si="40"/>
        <v>0</v>
      </c>
    </row>
    <row r="63" spans="1:48" x14ac:dyDescent="0.3">
      <c r="A63" s="9">
        <f t="shared" si="2"/>
        <v>35</v>
      </c>
      <c r="B63" s="10">
        <f t="shared" si="3"/>
        <v>38145.378074312233</v>
      </c>
      <c r="C63" s="10">
        <f t="shared" si="42"/>
        <v>1000</v>
      </c>
      <c r="D63" s="10">
        <f t="shared" si="5"/>
        <v>35000</v>
      </c>
      <c r="E63" s="12">
        <f t="shared" si="6"/>
        <v>3467.74</v>
      </c>
      <c r="F63" s="12">
        <f t="shared" si="7"/>
        <v>1328.9741725975468</v>
      </c>
      <c r="G63" s="12">
        <f t="shared" si="8"/>
        <v>2138.7658274024529</v>
      </c>
      <c r="H63" s="10">
        <f t="shared" si="9"/>
        <v>456977.98884221388</v>
      </c>
      <c r="I63" s="11">
        <f t="shared" si="10"/>
        <v>3.7999999999999999E-2</v>
      </c>
      <c r="J63" s="11">
        <f t="shared" si="11"/>
        <v>1.7999999999999999E-2</v>
      </c>
      <c r="K63" s="64">
        <f t="shared" si="12"/>
        <v>2779.9863281616235</v>
      </c>
      <c r="L63" s="50">
        <f t="shared" si="13"/>
        <v>5.5999999999999994E-2</v>
      </c>
      <c r="M63" s="50"/>
      <c r="N63" s="50">
        <f t="shared" si="14"/>
        <v>0.06</v>
      </c>
      <c r="O63" s="21">
        <f t="shared" si="26"/>
        <v>5.0000000000000001E-3</v>
      </c>
      <c r="R63" s="9">
        <f t="shared" si="15"/>
        <v>35</v>
      </c>
      <c r="S63" s="12">
        <f t="shared" si="16"/>
        <v>3221.4832061146035</v>
      </c>
      <c r="T63" s="12">
        <f t="shared" si="41"/>
        <v>1234.5971222562275</v>
      </c>
      <c r="U63" s="12">
        <f t="shared" si="18"/>
        <v>1986.886083858376</v>
      </c>
      <c r="V63" s="53">
        <f t="shared" si="19"/>
        <v>1000</v>
      </c>
      <c r="W63" s="10">
        <f t="shared" si="20"/>
        <v>423526.70656168152</v>
      </c>
      <c r="X63" s="10">
        <f t="shared" si="27"/>
        <v>246.25679388539629</v>
      </c>
      <c r="Y63" s="10">
        <f t="shared" si="21"/>
        <v>4490.1050168323245</v>
      </c>
      <c r="AA63" s="9">
        <f t="shared" si="28"/>
        <v>35</v>
      </c>
      <c r="AB63" s="12">
        <f>IF(AA63&lt;&gt;"",IF($H$10="raty równe",MIN(AF62*(1+L63/12), -PMT(L63/12,$H$3-AA62-SUM($AG$28:AG62),AF62,0)),AC63+AD63),"")</f>
        <v>3467.7375767478634</v>
      </c>
      <c r="AC63" s="12">
        <f t="shared" si="29"/>
        <v>1500.4861102548632</v>
      </c>
      <c r="AD63" s="12">
        <f t="shared" si="22"/>
        <v>1967.2514664930002</v>
      </c>
      <c r="AE63" s="53">
        <f t="shared" si="30"/>
        <v>1000</v>
      </c>
      <c r="AF63" s="10">
        <f t="shared" si="31"/>
        <v>419053.39956681663</v>
      </c>
      <c r="AG63" s="54">
        <f>IF(AE63&lt;&gt;"",IF($H$10=listy!$B$4,(NPER(L63/12,-AB63,(AF63+AE63),0)-NPER(L63/12,-AB63,AF63)),AE63/($H$2/$H$3)),"")</f>
        <v>0.66387462353188198</v>
      </c>
      <c r="AH63" s="10">
        <f t="shared" si="23"/>
        <v>2.4232521363956039E-3</v>
      </c>
      <c r="AI63" s="10">
        <f t="shared" si="24"/>
        <v>9.2435868931816698E-2</v>
      </c>
      <c r="AL63" s="9">
        <f t="shared" si="32"/>
        <v>35</v>
      </c>
      <c r="AM63" s="12">
        <f t="shared" si="33"/>
        <v>3189.6481700675376</v>
      </c>
      <c r="AN63" s="12">
        <f t="shared" si="34"/>
        <v>1222.3967035745375</v>
      </c>
      <c r="AO63" s="12">
        <f t="shared" si="35"/>
        <v>1967.2514664930002</v>
      </c>
      <c r="AP63" s="53">
        <f t="shared" si="25"/>
        <v>1278.0894066803257</v>
      </c>
      <c r="AQ63" s="10">
        <f t="shared" si="36"/>
        <v>419053.39956681669</v>
      </c>
      <c r="AR63" s="10">
        <f t="shared" si="37"/>
        <v>2.4232521363956039E-3</v>
      </c>
      <c r="AS63" s="10">
        <f t="shared" si="38"/>
        <v>9.2435868931816698E-2</v>
      </c>
      <c r="AT63" s="91"/>
      <c r="AU63" s="91">
        <f t="shared" si="39"/>
        <v>0</v>
      </c>
      <c r="AV63" s="91">
        <f t="shared" si="40"/>
        <v>0</v>
      </c>
    </row>
    <row r="64" spans="1:48" s="81" customFormat="1" x14ac:dyDescent="0.3">
      <c r="A64" s="75">
        <f t="shared" si="2"/>
        <v>36</v>
      </c>
      <c r="B64" s="76">
        <f t="shared" si="3"/>
        <v>39336.104964683793</v>
      </c>
      <c r="C64" s="76">
        <f t="shared" si="42"/>
        <v>1000</v>
      </c>
      <c r="D64" s="76">
        <f t="shared" si="5"/>
        <v>36000</v>
      </c>
      <c r="E64" s="77">
        <f>IF(A64&lt;&gt;"",ROUND(IF($H$10="raty równe",-PMT(L64/12,$H$3-A63,H63,0),F64+G64),2),"")</f>
        <v>3467.74</v>
      </c>
      <c r="F64" s="77">
        <f t="shared" si="7"/>
        <v>1335.1760520696685</v>
      </c>
      <c r="G64" s="77">
        <f t="shared" si="8"/>
        <v>2132.5639479303313</v>
      </c>
      <c r="H64" s="76">
        <f t="shared" si="9"/>
        <v>455642.81279014423</v>
      </c>
      <c r="I64" s="78">
        <f t="shared" si="10"/>
        <v>3.7999999999999999E-2</v>
      </c>
      <c r="J64" s="78">
        <f t="shared" si="11"/>
        <v>1.7999999999999999E-2</v>
      </c>
      <c r="K64" s="79">
        <f t="shared" si="12"/>
        <v>2766.1555504095754</v>
      </c>
      <c r="L64" s="78">
        <f t="shared" si="13"/>
        <v>5.5999999999999994E-2</v>
      </c>
      <c r="M64" s="78"/>
      <c r="N64" s="78">
        <f t="shared" si="14"/>
        <v>0.06</v>
      </c>
      <c r="O64" s="80">
        <f t="shared" si="26"/>
        <v>5.0000000000000001E-3</v>
      </c>
      <c r="R64" s="75">
        <f t="shared" si="15"/>
        <v>36</v>
      </c>
      <c r="S64" s="77">
        <f t="shared" si="16"/>
        <v>3213.8947949349949</v>
      </c>
      <c r="T64" s="77">
        <f t="shared" si="41"/>
        <v>1237.4368309804813</v>
      </c>
      <c r="U64" s="77">
        <f t="shared" si="18"/>
        <v>1976.4579639545136</v>
      </c>
      <c r="V64" s="82">
        <f t="shared" si="19"/>
        <v>1000</v>
      </c>
      <c r="W64" s="76">
        <f t="shared" si="20"/>
        <v>421289.26973070105</v>
      </c>
      <c r="X64" s="76">
        <f t="shared" si="27"/>
        <v>253.84520506500485</v>
      </c>
      <c r="Y64" s="76">
        <f t="shared" si="21"/>
        <v>4766.4007469814906</v>
      </c>
      <c r="AA64" s="75">
        <f t="shared" si="28"/>
        <v>36</v>
      </c>
      <c r="AB64" s="77">
        <f>IF(AA64&lt;&gt;"",IF($H$10="raty równe",MIN(AF63*(1+L64/12), -PMT(L64/12,$H$3-AA63-SUM($AG$28:AG63),AF63,0)),AC64+AD64),"")</f>
        <v>3467.7375767478638</v>
      </c>
      <c r="AC64" s="77">
        <f t="shared" si="29"/>
        <v>1512.1550454360529</v>
      </c>
      <c r="AD64" s="77">
        <f t="shared" si="22"/>
        <v>1955.582531311811</v>
      </c>
      <c r="AE64" s="82">
        <f t="shared" si="30"/>
        <v>1000</v>
      </c>
      <c r="AF64" s="76">
        <f t="shared" si="31"/>
        <v>416541.24452138058</v>
      </c>
      <c r="AG64" s="83">
        <f>IF(AE64&lt;&gt;"",IF($H$10=listy!$B$4,(NPER(L64/12,-AB64,(AF64+AE64),0)-NPER(L64/12,-AB64,AF64)),AE64/($H$2/$H$3)),"")</f>
        <v>0.6587595115965712</v>
      </c>
      <c r="AH64" s="76">
        <f t="shared" si="23"/>
        <v>2.4232521354861092E-3</v>
      </c>
      <c r="AI64" s="76">
        <f t="shared" si="24"/>
        <v>9.5321300411961879E-2</v>
      </c>
      <c r="AL64" s="9">
        <f t="shared" si="32"/>
        <v>36</v>
      </c>
      <c r="AM64" s="12">
        <f t="shared" si="33"/>
        <v>3179.949502125347</v>
      </c>
      <c r="AN64" s="12">
        <f t="shared" si="34"/>
        <v>1224.366970813536</v>
      </c>
      <c r="AO64" s="12">
        <f t="shared" si="35"/>
        <v>1955.582531311811</v>
      </c>
      <c r="AP64" s="53">
        <f t="shared" si="25"/>
        <v>1287.7880746225173</v>
      </c>
      <c r="AQ64" s="10">
        <f t="shared" si="36"/>
        <v>416541.24452138063</v>
      </c>
      <c r="AR64" s="10">
        <f t="shared" si="37"/>
        <v>2.4232521354861092E-3</v>
      </c>
      <c r="AS64" s="76">
        <f t="shared" si="38"/>
        <v>9.5321300411961879E-2</v>
      </c>
      <c r="AT64" s="91"/>
      <c r="AU64" s="91">
        <f t="shared" si="39"/>
        <v>0</v>
      </c>
      <c r="AV64" s="91">
        <f t="shared" si="40"/>
        <v>0</v>
      </c>
    </row>
    <row r="65" spans="1:48" x14ac:dyDescent="0.3">
      <c r="A65" s="9">
        <f t="shared" si="2"/>
        <v>37</v>
      </c>
      <c r="B65" s="10">
        <f t="shared" si="3"/>
        <v>40532.785489507209</v>
      </c>
      <c r="C65" s="10">
        <f t="shared" si="42"/>
        <v>1000</v>
      </c>
      <c r="D65" s="10">
        <f t="shared" si="5"/>
        <v>37000</v>
      </c>
      <c r="E65" s="12">
        <f>IF(A65&lt;&gt;"",ROUND(IF($H$10="raty równe",-PMT(L65/12,$H$3-A64,H64,0),F65+G65),2),"")</f>
        <v>3467.74</v>
      </c>
      <c r="F65" s="12">
        <f t="shared" si="7"/>
        <v>1341.4068736459935</v>
      </c>
      <c r="G65" s="12">
        <f t="shared" si="8"/>
        <v>2126.3331263540063</v>
      </c>
      <c r="H65" s="10">
        <f t="shared" si="9"/>
        <v>454301.40591649822</v>
      </c>
      <c r="I65" s="11">
        <f t="shared" si="10"/>
        <v>3.7999999999999999E-2</v>
      </c>
      <c r="J65" s="11">
        <f t="shared" si="11"/>
        <v>1.7999999999999999E-2</v>
      </c>
      <c r="K65" s="64">
        <f t="shared" si="12"/>
        <v>2752.3935824970913</v>
      </c>
      <c r="L65" s="50">
        <f t="shared" si="13"/>
        <v>5.5999999999999994E-2</v>
      </c>
      <c r="M65" s="50"/>
      <c r="N65" s="50">
        <f t="shared" si="14"/>
        <v>0.06</v>
      </c>
      <c r="O65" s="21">
        <f t="shared" si="26"/>
        <v>5.0000000000000001E-3</v>
      </c>
      <c r="R65" s="9">
        <f t="shared" si="15"/>
        <v>37</v>
      </c>
      <c r="S65" s="12">
        <f t="shared" si="16"/>
        <v>3206.284147387677</v>
      </c>
      <c r="T65" s="12">
        <f t="shared" si="41"/>
        <v>1240.2675553110723</v>
      </c>
      <c r="U65" s="12">
        <f t="shared" si="18"/>
        <v>1966.0165920766046</v>
      </c>
      <c r="V65" s="53">
        <f t="shared" si="19"/>
        <v>1000</v>
      </c>
      <c r="W65" s="10">
        <f t="shared" si="20"/>
        <v>419049.00217538996</v>
      </c>
      <c r="X65" s="10">
        <f t="shared" si="27"/>
        <v>261.45585261232281</v>
      </c>
      <c r="Y65" s="10">
        <f t="shared" si="21"/>
        <v>5051.6886033287201</v>
      </c>
      <c r="AA65" s="9">
        <f t="shared" si="28"/>
        <v>37</v>
      </c>
      <c r="AB65" s="12">
        <f>IF(AA65&lt;&gt;"",IF($H$10="raty równe",MIN(AF64*(1+L65/12), -PMT(L65/12,$H$3-AA64-SUM($AG$28:AG64),AF64,0)),AC65+AD65),"")</f>
        <v>3467.7375767478634</v>
      </c>
      <c r="AC65" s="12">
        <f t="shared" si="29"/>
        <v>1523.8784356480876</v>
      </c>
      <c r="AD65" s="12">
        <f t="shared" si="22"/>
        <v>1943.8591410997758</v>
      </c>
      <c r="AE65" s="53">
        <f t="shared" si="30"/>
        <v>1000</v>
      </c>
      <c r="AF65" s="10">
        <f t="shared" si="31"/>
        <v>414017.36608573247</v>
      </c>
      <c r="AG65" s="54">
        <f>IF(AE65&lt;&gt;"",IF($H$10=listy!$B$4,(NPER(L64/12,-AB65,(AF65+AE65),0)-NPER(L64/12,-AB65,AF65)),AE65/($H$2/$H$3)),"")</f>
        <v>0.65369929532755577</v>
      </c>
      <c r="AH65" s="10">
        <f>IF(A65&lt;&gt;"",E65+C65-IF(AB65="",0,AB65+AE65),0)</f>
        <v>2.4232521363956039E-3</v>
      </c>
      <c r="AI65" s="10">
        <f>IF($A65&lt;&gt;"",AI64*(1+(1-$H$20)*$O65)+AH65,"")</f>
        <v>9.8221159050417284E-2</v>
      </c>
      <c r="AL65" s="9">
        <f t="shared" si="32"/>
        <v>37</v>
      </c>
      <c r="AM65" s="12">
        <f t="shared" si="33"/>
        <v>3170.1486009737546</v>
      </c>
      <c r="AN65" s="12">
        <f t="shared" si="34"/>
        <v>1226.2894598739786</v>
      </c>
      <c r="AO65" s="12">
        <f t="shared" si="35"/>
        <v>1943.859141099776</v>
      </c>
      <c r="AP65" s="53">
        <f t="shared" si="25"/>
        <v>1297.5889757741088</v>
      </c>
      <c r="AQ65" s="10">
        <f t="shared" si="36"/>
        <v>414017.36608573253</v>
      </c>
      <c r="AR65" s="10">
        <f t="shared" si="37"/>
        <v>2.4232521363956039E-3</v>
      </c>
      <c r="AS65" s="10">
        <f t="shared" si="38"/>
        <v>9.8221159050417284E-2</v>
      </c>
      <c r="AT65" s="91"/>
      <c r="AU65" s="91">
        <f t="shared" si="39"/>
        <v>0</v>
      </c>
      <c r="AV65" s="91">
        <f t="shared" si="40"/>
        <v>0</v>
      </c>
    </row>
    <row r="66" spans="1:48" x14ac:dyDescent="0.3">
      <c r="A66" s="9">
        <f t="shared" si="2"/>
        <v>38</v>
      </c>
      <c r="B66" s="10">
        <f t="shared" si="3"/>
        <v>41735.44941695474</v>
      </c>
      <c r="C66" s="10">
        <f t="shared" si="42"/>
        <v>1000</v>
      </c>
      <c r="D66" s="10">
        <f t="shared" si="5"/>
        <v>38000</v>
      </c>
      <c r="E66" s="12">
        <f t="shared" si="6"/>
        <v>3467.74</v>
      </c>
      <c r="F66" s="12">
        <f t="shared" si="7"/>
        <v>1347.6667723896749</v>
      </c>
      <c r="G66" s="12">
        <f t="shared" si="8"/>
        <v>2120.0732276103249</v>
      </c>
      <c r="H66" s="10">
        <f t="shared" si="9"/>
        <v>452953.73914410855</v>
      </c>
      <c r="I66" s="11">
        <f t="shared" si="10"/>
        <v>3.7999999999999999E-2</v>
      </c>
      <c r="J66" s="11">
        <f t="shared" si="11"/>
        <v>1.7999999999999999E-2</v>
      </c>
      <c r="K66" s="64">
        <f t="shared" si="12"/>
        <v>2738.7000820866579</v>
      </c>
      <c r="L66" s="50">
        <f t="shared" si="13"/>
        <v>5.5999999999999994E-2</v>
      </c>
      <c r="M66" s="50"/>
      <c r="N66" s="50">
        <f t="shared" si="14"/>
        <v>0.06</v>
      </c>
      <c r="O66" s="21">
        <f t="shared" si="26"/>
        <v>5.0000000000000001E-3</v>
      </c>
      <c r="R66" s="9">
        <f t="shared" si="15"/>
        <v>38</v>
      </c>
      <c r="S66" s="12">
        <f t="shared" si="16"/>
        <v>3198.6510280830653</v>
      </c>
      <c r="T66" s="12">
        <f t="shared" si="41"/>
        <v>1243.0890179312455</v>
      </c>
      <c r="U66" s="12">
        <f t="shared" si="18"/>
        <v>1955.5620101518198</v>
      </c>
      <c r="V66" s="53">
        <f t="shared" si="19"/>
        <v>1000</v>
      </c>
      <c r="W66" s="10">
        <f t="shared" si="20"/>
        <v>416805.91315745871</v>
      </c>
      <c r="X66" s="10">
        <f t="shared" si="27"/>
        <v>269.0889719169345</v>
      </c>
      <c r="Y66" s="10">
        <f t="shared" si="21"/>
        <v>5346.0360182622981</v>
      </c>
      <c r="AA66" s="9">
        <f t="shared" si="28"/>
        <v>38</v>
      </c>
      <c r="AB66" s="12">
        <f>IF(AA66&lt;&gt;"",IF($H$10="raty równe",MIN(AF65*(1+L66/12), -PMT(L66/12,$H$3-AA65-SUM($AG$28:AG65),AF65,0)),AC66+AD66),"")</f>
        <v>3467.7375767478643</v>
      </c>
      <c r="AC66" s="12">
        <f t="shared" si="29"/>
        <v>1535.6565350144463</v>
      </c>
      <c r="AD66" s="12">
        <f t="shared" si="22"/>
        <v>1932.081041733418</v>
      </c>
      <c r="AE66" s="53">
        <f t="shared" si="30"/>
        <v>1000</v>
      </c>
      <c r="AF66" s="10">
        <f t="shared" si="31"/>
        <v>411481.70955071802</v>
      </c>
      <c r="AG66" s="54">
        <f>IF(AE66&lt;&gt;"",IF($H$10=listy!$B$4,(NPER(L66/12,-AB66,(AF66+AE66),0)-NPER(L66/12,-AB66,AF66)),AE66/($H$2/$H$3)),"")</f>
        <v>0.64869314969357106</v>
      </c>
      <c r="AH66" s="10">
        <f t="shared" si="23"/>
        <v>2.4232521354861092E-3</v>
      </c>
      <c r="AI66" s="10">
        <f t="shared" si="24"/>
        <v>0.10113551698115547</v>
      </c>
      <c r="AL66" s="9">
        <f t="shared" si="32"/>
        <v>38</v>
      </c>
      <c r="AM66" s="12">
        <f t="shared" si="33"/>
        <v>3160.2439495133226</v>
      </c>
      <c r="AN66" s="12">
        <f t="shared" si="34"/>
        <v>1228.1629077799041</v>
      </c>
      <c r="AO66" s="12">
        <f t="shared" si="35"/>
        <v>1932.0810417334185</v>
      </c>
      <c r="AP66" s="53">
        <f t="shared" si="25"/>
        <v>1307.4936272345417</v>
      </c>
      <c r="AQ66" s="10">
        <f t="shared" si="36"/>
        <v>411481.70955071808</v>
      </c>
      <c r="AR66" s="10">
        <f t="shared" si="37"/>
        <v>2.4232521354861092E-3</v>
      </c>
      <c r="AS66" s="10">
        <f t="shared" si="38"/>
        <v>0.10113551698115547</v>
      </c>
      <c r="AT66" s="91"/>
      <c r="AU66" s="91">
        <f t="shared" si="39"/>
        <v>0</v>
      </c>
      <c r="AV66" s="91">
        <f t="shared" si="40"/>
        <v>0</v>
      </c>
    </row>
    <row r="67" spans="1:48" x14ac:dyDescent="0.3">
      <c r="A67" s="9">
        <f t="shared" si="2"/>
        <v>39</v>
      </c>
      <c r="B67" s="10">
        <f t="shared" si="3"/>
        <v>42944.126664039512</v>
      </c>
      <c r="C67" s="10">
        <f t="shared" si="42"/>
        <v>1000</v>
      </c>
      <c r="D67" s="10">
        <f t="shared" si="5"/>
        <v>39000</v>
      </c>
      <c r="E67" s="12">
        <f t="shared" si="6"/>
        <v>3467.74</v>
      </c>
      <c r="F67" s="12">
        <f t="shared" si="7"/>
        <v>1353.9558839941601</v>
      </c>
      <c r="G67" s="12">
        <f t="shared" si="8"/>
        <v>2113.7841160058397</v>
      </c>
      <c r="H67" s="10">
        <f t="shared" si="9"/>
        <v>451599.78326011437</v>
      </c>
      <c r="I67" s="11">
        <f t="shared" si="10"/>
        <v>3.7999999999999999E-2</v>
      </c>
      <c r="J67" s="11">
        <f t="shared" si="11"/>
        <v>1.7999999999999999E-2</v>
      </c>
      <c r="K67" s="64">
        <f t="shared" si="12"/>
        <v>2725.0747085439393</v>
      </c>
      <c r="L67" s="50">
        <f t="shared" si="13"/>
        <v>5.5999999999999994E-2</v>
      </c>
      <c r="M67" s="50"/>
      <c r="N67" s="50">
        <f t="shared" si="14"/>
        <v>0.06</v>
      </c>
      <c r="O67" s="21">
        <f t="shared" si="26"/>
        <v>5.0000000000000001E-3</v>
      </c>
      <c r="R67" s="9">
        <f t="shared" si="15"/>
        <v>39</v>
      </c>
      <c r="S67" s="12">
        <f t="shared" si="16"/>
        <v>3190.995198121469</v>
      </c>
      <c r="T67" s="12">
        <f t="shared" si="41"/>
        <v>1245.9009367199951</v>
      </c>
      <c r="U67" s="12">
        <f t="shared" si="18"/>
        <v>1945.0942614014739</v>
      </c>
      <c r="V67" s="53">
        <f t="shared" si="19"/>
        <v>1000</v>
      </c>
      <c r="W67" s="10">
        <f t="shared" si="20"/>
        <v>414560.01222073869</v>
      </c>
      <c r="X67" s="10">
        <f t="shared" si="27"/>
        <v>276.74480187853078</v>
      </c>
      <c r="Y67" s="10">
        <f t="shared" si="21"/>
        <v>5649.5110002321398</v>
      </c>
      <c r="AA67" s="9">
        <f t="shared" si="28"/>
        <v>39</v>
      </c>
      <c r="AB67" s="12">
        <f>IF(AA67&lt;&gt;"",IF($H$10="raty równe",MIN(AF66*(1+L67/12), -PMT(L67/12,$H$3-AA66-SUM($AG$28:AG66),AF66,0)),AC67+AD67),"")</f>
        <v>3467.7375767478638</v>
      </c>
      <c r="AC67" s="12">
        <f t="shared" si="29"/>
        <v>1547.4895988445135</v>
      </c>
      <c r="AD67" s="12">
        <f t="shared" si="22"/>
        <v>1920.2479779033504</v>
      </c>
      <c r="AE67" s="53">
        <f t="shared" si="30"/>
        <v>1000</v>
      </c>
      <c r="AF67" s="10">
        <f t="shared" si="31"/>
        <v>408934.21995187353</v>
      </c>
      <c r="AG67" s="54">
        <f>IF(AE67&lt;&gt;"",IF($H$10=listy!$B$4,(NPER(L67/12,-AB67,(AF67+AE67),0)-NPER(L67/12,-AB67,AF67)),AE67/($H$2/$H$3)),"")</f>
        <v>0.64374026604207302</v>
      </c>
      <c r="AH67" s="10">
        <f t="shared" si="23"/>
        <v>2.4232521354861092E-3</v>
      </c>
      <c r="AI67" s="10">
        <f t="shared" si="24"/>
        <v>0.10406444670154735</v>
      </c>
      <c r="AL67" s="9">
        <f t="shared" si="32"/>
        <v>39</v>
      </c>
      <c r="AM67" s="12">
        <f t="shared" si="33"/>
        <v>3150.2340006273434</v>
      </c>
      <c r="AN67" s="12">
        <f t="shared" si="34"/>
        <v>1229.9860227239926</v>
      </c>
      <c r="AO67" s="12">
        <f t="shared" si="35"/>
        <v>1920.2479779033508</v>
      </c>
      <c r="AP67" s="53">
        <f t="shared" si="25"/>
        <v>1317.5035761205208</v>
      </c>
      <c r="AQ67" s="10">
        <f t="shared" si="36"/>
        <v>408934.21995187353</v>
      </c>
      <c r="AR67" s="10">
        <f t="shared" si="37"/>
        <v>2.4232521354861092E-3</v>
      </c>
      <c r="AS67" s="10">
        <f t="shared" si="38"/>
        <v>0.10406444670154735</v>
      </c>
      <c r="AT67" s="91"/>
      <c r="AU67" s="91">
        <f t="shared" si="39"/>
        <v>0</v>
      </c>
      <c r="AV67" s="91">
        <f t="shared" si="40"/>
        <v>0</v>
      </c>
    </row>
    <row r="68" spans="1:48" x14ac:dyDescent="0.3">
      <c r="A68" s="9">
        <f t="shared" si="2"/>
        <v>40</v>
      </c>
      <c r="B68" s="10">
        <f t="shared" si="3"/>
        <v>44158.847297359702</v>
      </c>
      <c r="C68" s="10">
        <f t="shared" si="42"/>
        <v>1000</v>
      </c>
      <c r="D68" s="10">
        <f t="shared" si="5"/>
        <v>40000</v>
      </c>
      <c r="E68" s="12">
        <f t="shared" si="6"/>
        <v>3467.74</v>
      </c>
      <c r="F68" s="12">
        <f t="shared" si="7"/>
        <v>1360.274344786133</v>
      </c>
      <c r="G68" s="12">
        <f t="shared" si="8"/>
        <v>2107.4656552138667</v>
      </c>
      <c r="H68" s="10">
        <f t="shared" si="9"/>
        <v>450239.50891532825</v>
      </c>
      <c r="I68" s="11">
        <f t="shared" si="10"/>
        <v>3.7999999999999999E-2</v>
      </c>
      <c r="J68" s="11">
        <f t="shared" si="11"/>
        <v>1.7999999999999999E-2</v>
      </c>
      <c r="K68" s="64">
        <f t="shared" si="12"/>
        <v>2711.5171229292928</v>
      </c>
      <c r="L68" s="50">
        <f t="shared" si="13"/>
        <v>5.5999999999999994E-2</v>
      </c>
      <c r="M68" s="50"/>
      <c r="N68" s="50">
        <f t="shared" si="14"/>
        <v>0.06</v>
      </c>
      <c r="O68" s="21">
        <f t="shared" si="26"/>
        <v>5.0000000000000001E-3</v>
      </c>
      <c r="R68" s="9">
        <f t="shared" si="15"/>
        <v>40</v>
      </c>
      <c r="S68" s="12">
        <f t="shared" si="16"/>
        <v>3183.3164150232847</v>
      </c>
      <c r="T68" s="12">
        <f t="shared" si="41"/>
        <v>1248.7030246598376</v>
      </c>
      <c r="U68" s="12">
        <f t="shared" si="18"/>
        <v>1934.613390363447</v>
      </c>
      <c r="V68" s="53">
        <f t="shared" si="19"/>
        <v>1000</v>
      </c>
      <c r="W68" s="10">
        <f t="shared" si="20"/>
        <v>412311.30919607886</v>
      </c>
      <c r="X68" s="10">
        <f t="shared" si="27"/>
        <v>284.42358497671512</v>
      </c>
      <c r="Y68" s="10">
        <f t="shared" si="21"/>
        <v>5962.1821402100159</v>
      </c>
      <c r="AA68" s="9">
        <f t="shared" si="28"/>
        <v>40</v>
      </c>
      <c r="AB68" s="12">
        <f>IF(AA68&lt;&gt;"",IF($H$10="raty równe",MIN(AF67*(1+L68/12), -PMT(L68/12,$H$3-AA67-SUM($AG$28:AG67),AF67,0)),AC68+AD68),"")</f>
        <v>3467.7375767478638</v>
      </c>
      <c r="AC68" s="12">
        <f t="shared" si="29"/>
        <v>1559.3778836391209</v>
      </c>
      <c r="AD68" s="12">
        <f t="shared" si="22"/>
        <v>1908.3596931087429</v>
      </c>
      <c r="AE68" s="53">
        <f t="shared" si="30"/>
        <v>1000</v>
      </c>
      <c r="AF68" s="10">
        <f t="shared" si="31"/>
        <v>406374.8420682344</v>
      </c>
      <c r="AG68" s="54">
        <f>IF(AE68&lt;&gt;"",IF($H$10=listy!$B$4,(NPER(L68/12,-AB68,(AF68+AE68),0)-NPER(L68/12,-AB68,AF68)),AE68/($H$2/$H$3)),"")</f>
        <v>0.63883985169368884</v>
      </c>
      <c r="AH68" s="10">
        <f t="shared" si="23"/>
        <v>2.4232521354861092E-3</v>
      </c>
      <c r="AI68" s="10">
        <f t="shared" si="24"/>
        <v>0.10700802107054119</v>
      </c>
      <c r="AL68" s="9">
        <f t="shared" si="32"/>
        <v>40</v>
      </c>
      <c r="AM68" s="12">
        <f t="shared" si="33"/>
        <v>3140.1171764352325</v>
      </c>
      <c r="AN68" s="12">
        <f t="shared" si="34"/>
        <v>1231.7574833264896</v>
      </c>
      <c r="AO68" s="12">
        <f t="shared" si="35"/>
        <v>1908.3596931087429</v>
      </c>
      <c r="AP68" s="53">
        <f t="shared" si="25"/>
        <v>1327.6204003126318</v>
      </c>
      <c r="AQ68" s="10">
        <f t="shared" si="36"/>
        <v>406374.8420682344</v>
      </c>
      <c r="AR68" s="10">
        <f t="shared" si="37"/>
        <v>2.4232521354861092E-3</v>
      </c>
      <c r="AS68" s="10">
        <f t="shared" si="38"/>
        <v>0.10700802107054119</v>
      </c>
      <c r="AT68" s="91"/>
      <c r="AU68" s="91">
        <f t="shared" si="39"/>
        <v>0</v>
      </c>
      <c r="AV68" s="91">
        <f t="shared" si="40"/>
        <v>0</v>
      </c>
    </row>
    <row r="69" spans="1:48" x14ac:dyDescent="0.3">
      <c r="A69" s="9">
        <f t="shared" si="2"/>
        <v>41</v>
      </c>
      <c r="B69" s="10">
        <f t="shared" si="3"/>
        <v>45379.641533846494</v>
      </c>
      <c r="C69" s="10">
        <f t="shared" si="42"/>
        <v>1000</v>
      </c>
      <c r="D69" s="10">
        <f t="shared" si="5"/>
        <v>41000</v>
      </c>
      <c r="E69" s="12">
        <f t="shared" si="6"/>
        <v>3467.74</v>
      </c>
      <c r="F69" s="12">
        <f t="shared" si="7"/>
        <v>1366.6222917284681</v>
      </c>
      <c r="G69" s="12">
        <f t="shared" si="8"/>
        <v>2101.1177082715317</v>
      </c>
      <c r="H69" s="10">
        <f t="shared" si="9"/>
        <v>448872.8866235998</v>
      </c>
      <c r="I69" s="11">
        <f t="shared" si="10"/>
        <v>3.7999999999999999E-2</v>
      </c>
      <c r="J69" s="11">
        <f t="shared" si="11"/>
        <v>1.7999999999999999E-2</v>
      </c>
      <c r="K69" s="64">
        <f t="shared" si="12"/>
        <v>2698.0269879893463</v>
      </c>
      <c r="L69" s="50">
        <f t="shared" si="13"/>
        <v>5.5999999999999994E-2</v>
      </c>
      <c r="M69" s="50"/>
      <c r="N69" s="50">
        <f t="shared" si="14"/>
        <v>0.06</v>
      </c>
      <c r="O69" s="21">
        <f t="shared" si="26"/>
        <v>5.0000000000000001E-3</v>
      </c>
      <c r="R69" s="9">
        <f t="shared" si="15"/>
        <v>41</v>
      </c>
      <c r="S69" s="12">
        <f t="shared" si="16"/>
        <v>3175.6144326574631</v>
      </c>
      <c r="T69" s="12">
        <f t="shared" si="41"/>
        <v>1251.4949897424285</v>
      </c>
      <c r="U69" s="12">
        <f t="shared" si="18"/>
        <v>1924.1194429150346</v>
      </c>
      <c r="V69" s="53">
        <f t="shared" si="19"/>
        <v>1000</v>
      </c>
      <c r="W69" s="10">
        <f t="shared" si="20"/>
        <v>410059.81420633645</v>
      </c>
      <c r="X69" s="10">
        <f t="shared" si="27"/>
        <v>292.12556734253667</v>
      </c>
      <c r="Y69" s="10">
        <f t="shared" si="21"/>
        <v>6284.1186182536021</v>
      </c>
      <c r="AA69" s="9">
        <f t="shared" si="28"/>
        <v>41</v>
      </c>
      <c r="AB69" s="12">
        <f>IF(AA69&lt;&gt;"",IF($H$10="raty równe",MIN(AF68*(1+L69/12), -PMT(L69/12,$H$3-AA68-SUM($AG$28:AG68),AF68,0)),AC69+AD69),"")</f>
        <v>3467.7375767478643</v>
      </c>
      <c r="AC69" s="12">
        <f t="shared" si="29"/>
        <v>1571.321647096104</v>
      </c>
      <c r="AD69" s="12">
        <f t="shared" si="22"/>
        <v>1896.4159296517603</v>
      </c>
      <c r="AE69" s="53">
        <f t="shared" si="30"/>
        <v>1000</v>
      </c>
      <c r="AF69" s="10">
        <f t="shared" si="31"/>
        <v>403803.52042113832</v>
      </c>
      <c r="AG69" s="54">
        <f>IF(AE69&lt;&gt;"",IF($H$10=listy!$B$4,(NPER(L69/12,-AB69,(AF69+AE69),0)-NPER(L69/12,-AB69,AF69)),AE69/($H$2/$H$3)),"")</f>
        <v>0.63399112955013948</v>
      </c>
      <c r="AH69" s="10">
        <f t="shared" si="23"/>
        <v>2.4232521354861092E-3</v>
      </c>
      <c r="AI69" s="10">
        <f t="shared" si="24"/>
        <v>0.10996631331138</v>
      </c>
      <c r="AL69" s="9">
        <f t="shared" si="32"/>
        <v>41</v>
      </c>
      <c r="AM69" s="12">
        <f t="shared" si="33"/>
        <v>3129.8918675235195</v>
      </c>
      <c r="AN69" s="12">
        <f t="shared" si="34"/>
        <v>1233.4759378717592</v>
      </c>
      <c r="AO69" s="12">
        <f t="shared" si="35"/>
        <v>1896.4159296517603</v>
      </c>
      <c r="AP69" s="53">
        <f t="shared" si="25"/>
        <v>1337.8457092243448</v>
      </c>
      <c r="AQ69" s="10">
        <f t="shared" si="36"/>
        <v>403803.52042113827</v>
      </c>
      <c r="AR69" s="10">
        <f t="shared" si="37"/>
        <v>2.4232521354861092E-3</v>
      </c>
      <c r="AS69" s="10">
        <f t="shared" si="38"/>
        <v>0.10996631331138</v>
      </c>
      <c r="AT69" s="91"/>
      <c r="AU69" s="91">
        <f t="shared" si="39"/>
        <v>0</v>
      </c>
      <c r="AV69" s="91">
        <f t="shared" si="40"/>
        <v>0</v>
      </c>
    </row>
    <row r="70" spans="1:48" x14ac:dyDescent="0.3">
      <c r="A70" s="9">
        <f t="shared" si="2"/>
        <v>42</v>
      </c>
      <c r="B70" s="10">
        <f t="shared" si="3"/>
        <v>46606.53974151572</v>
      </c>
      <c r="C70" s="10">
        <f t="shared" si="42"/>
        <v>1000</v>
      </c>
      <c r="D70" s="10">
        <f t="shared" si="5"/>
        <v>42000</v>
      </c>
      <c r="E70" s="12">
        <f t="shared" si="6"/>
        <v>3467.74</v>
      </c>
      <c r="F70" s="12">
        <f t="shared" si="7"/>
        <v>1372.9998624232007</v>
      </c>
      <c r="G70" s="12">
        <f t="shared" si="8"/>
        <v>2094.740137576799</v>
      </c>
      <c r="H70" s="10">
        <f t="shared" si="9"/>
        <v>447499.88676117657</v>
      </c>
      <c r="I70" s="11">
        <f t="shared" si="10"/>
        <v>3.7999999999999999E-2</v>
      </c>
      <c r="J70" s="11">
        <f t="shared" si="11"/>
        <v>1.7999999999999999E-2</v>
      </c>
      <c r="K70" s="64">
        <f t="shared" si="12"/>
        <v>2684.6039681486036</v>
      </c>
      <c r="L70" s="50">
        <f t="shared" si="13"/>
        <v>5.5999999999999994E-2</v>
      </c>
      <c r="M70" s="50"/>
      <c r="N70" s="50">
        <f t="shared" si="14"/>
        <v>0.06</v>
      </c>
      <c r="O70" s="21">
        <f t="shared" si="26"/>
        <v>5.0000000000000001E-3</v>
      </c>
      <c r="R70" s="9">
        <f t="shared" si="15"/>
        <v>42</v>
      </c>
      <c r="S70" s="12">
        <f t="shared" si="16"/>
        <v>3167.8890011681578</v>
      </c>
      <c r="T70" s="12">
        <f t="shared" si="41"/>
        <v>1254.2765348719213</v>
      </c>
      <c r="U70" s="12">
        <f t="shared" si="18"/>
        <v>1913.6124662962366</v>
      </c>
      <c r="V70" s="53">
        <f t="shared" si="19"/>
        <v>1000</v>
      </c>
      <c r="W70" s="10">
        <f t="shared" si="20"/>
        <v>407805.53767146455</v>
      </c>
      <c r="X70" s="10">
        <f t="shared" si="27"/>
        <v>299.85099883184193</v>
      </c>
      <c r="Y70" s="10">
        <f t="shared" si="21"/>
        <v>6615.3902101767117</v>
      </c>
      <c r="AA70" s="9">
        <f t="shared" si="28"/>
        <v>42</v>
      </c>
      <c r="AB70" s="12">
        <f>IF(AA70&lt;&gt;"",IF($H$10="raty równe",MIN(AF69*(1+L70/12), -PMT(L70/12,$H$3-AA69-SUM($AG$28:AG69),AF69,0)),AC70+AD70),"")</f>
        <v>3467.7375767478643</v>
      </c>
      <c r="AC70" s="12">
        <f t="shared" si="29"/>
        <v>1583.3211481158858</v>
      </c>
      <c r="AD70" s="12">
        <f t="shared" si="22"/>
        <v>1884.4164286319785</v>
      </c>
      <c r="AE70" s="53">
        <f t="shared" si="30"/>
        <v>1000</v>
      </c>
      <c r="AF70" s="10">
        <f t="shared" si="31"/>
        <v>401220.19927302242</v>
      </c>
      <c r="AG70" s="54">
        <f>IF(AE70&lt;&gt;"",IF($H$10=listy!$B$4,(NPER(L70/12,-AB70,(AF70+AE70),0)-NPER(L70/12,-AB70,AF70)),AE70/($H$2/$H$3)),"")</f>
        <v>0.62919333771301922</v>
      </c>
      <c r="AH70" s="10">
        <f t="shared" si="23"/>
        <v>2.4232521354861092E-3</v>
      </c>
      <c r="AI70" s="10">
        <f t="shared" si="24"/>
        <v>0.112939397013423</v>
      </c>
      <c r="AL70" s="9">
        <f t="shared" si="32"/>
        <v>42</v>
      </c>
      <c r="AM70" s="12">
        <f t="shared" si="33"/>
        <v>3119.5564321536449</v>
      </c>
      <c r="AN70" s="12">
        <f t="shared" si="34"/>
        <v>1235.1400035216666</v>
      </c>
      <c r="AO70" s="12">
        <f t="shared" si="35"/>
        <v>1884.4164286319783</v>
      </c>
      <c r="AP70" s="53">
        <f t="shared" si="25"/>
        <v>1348.1811445942194</v>
      </c>
      <c r="AQ70" s="10">
        <f t="shared" si="36"/>
        <v>401220.19927302236</v>
      </c>
      <c r="AR70" s="10">
        <f t="shared" si="37"/>
        <v>2.4232521354861092E-3</v>
      </c>
      <c r="AS70" s="10">
        <f t="shared" si="38"/>
        <v>0.112939397013423</v>
      </c>
      <c r="AT70" s="91"/>
      <c r="AU70" s="91">
        <f t="shared" si="39"/>
        <v>0</v>
      </c>
      <c r="AV70" s="91">
        <f t="shared" si="40"/>
        <v>0</v>
      </c>
    </row>
    <row r="71" spans="1:48" x14ac:dyDescent="0.3">
      <c r="A71" s="9">
        <f t="shared" si="2"/>
        <v>43</v>
      </c>
      <c r="B71" s="10">
        <f t="shared" si="3"/>
        <v>47839.572440223295</v>
      </c>
      <c r="C71" s="10">
        <f t="shared" si="42"/>
        <v>1000</v>
      </c>
      <c r="D71" s="10">
        <f t="shared" si="5"/>
        <v>43000</v>
      </c>
      <c r="E71" s="12">
        <f t="shared" si="6"/>
        <v>3467.74</v>
      </c>
      <c r="F71" s="12">
        <f t="shared" si="7"/>
        <v>1379.4071951145092</v>
      </c>
      <c r="G71" s="12">
        <f t="shared" si="8"/>
        <v>2088.3328048854905</v>
      </c>
      <c r="H71" s="10">
        <f t="shared" si="9"/>
        <v>446120.47956606204</v>
      </c>
      <c r="I71" s="11">
        <f t="shared" si="10"/>
        <v>3.7999999999999999E-2</v>
      </c>
      <c r="J71" s="11">
        <f t="shared" si="11"/>
        <v>1.7999999999999999E-2</v>
      </c>
      <c r="K71" s="64">
        <f t="shared" si="12"/>
        <v>2671.2477295010985</v>
      </c>
      <c r="L71" s="50">
        <f t="shared" si="13"/>
        <v>5.5999999999999994E-2</v>
      </c>
      <c r="M71" s="50"/>
      <c r="N71" s="50">
        <f t="shared" si="14"/>
        <v>0.06</v>
      </c>
      <c r="O71" s="21">
        <f t="shared" si="26"/>
        <v>5.0000000000000001E-3</v>
      </c>
      <c r="R71" s="9">
        <f t="shared" si="15"/>
        <v>43</v>
      </c>
      <c r="S71" s="12">
        <f t="shared" si="16"/>
        <v>3160.1398668995466</v>
      </c>
      <c r="T71" s="12">
        <f t="shared" si="41"/>
        <v>1257.0473577660455</v>
      </c>
      <c r="U71" s="12">
        <f t="shared" si="18"/>
        <v>1903.0925091335012</v>
      </c>
      <c r="V71" s="53">
        <f t="shared" si="19"/>
        <v>1000</v>
      </c>
      <c r="W71" s="10">
        <f t="shared" si="20"/>
        <v>405548.49031369848</v>
      </c>
      <c r="X71" s="10">
        <f t="shared" si="27"/>
        <v>307.60013310045315</v>
      </c>
      <c r="Y71" s="10">
        <f t="shared" si="21"/>
        <v>6956.0672943280479</v>
      </c>
      <c r="AA71" s="9">
        <f t="shared" si="28"/>
        <v>43</v>
      </c>
      <c r="AB71" s="12">
        <f>IF(AA71&lt;&gt;"",IF($H$10="raty równe",MIN(AF70*(1+L71/12), -PMT(L71/12,$H$3-AA70-SUM($AG$28:AG70),AF70,0)),AC71+AD71),"")</f>
        <v>3467.7375767478643</v>
      </c>
      <c r="AC71" s="12">
        <f t="shared" si="29"/>
        <v>1595.3766468070933</v>
      </c>
      <c r="AD71" s="12">
        <f t="shared" si="22"/>
        <v>1872.360929940771</v>
      </c>
      <c r="AE71" s="53">
        <f t="shared" si="30"/>
        <v>1000</v>
      </c>
      <c r="AF71" s="10">
        <f t="shared" si="31"/>
        <v>398624.82262621535</v>
      </c>
      <c r="AG71" s="54">
        <f>IF(AE71&lt;&gt;"",IF($H$10=listy!$B$4,(NPER(L71/12,-AB71,(AF71+AE71),0)-NPER(L71/12,-AB71,AF71)),AE71/($H$2/$H$3)),"")</f>
        <v>0.62444572911323348</v>
      </c>
      <c r="AH71" s="10">
        <f t="shared" si="23"/>
        <v>2.4232521354861092E-3</v>
      </c>
      <c r="AI71" s="10">
        <f t="shared" si="24"/>
        <v>0.11592734613397621</v>
      </c>
      <c r="AL71" s="9">
        <f t="shared" si="32"/>
        <v>43</v>
      </c>
      <c r="AM71" s="12">
        <f t="shared" si="33"/>
        <v>3109.1091954457738</v>
      </c>
      <c r="AN71" s="12">
        <f t="shared" si="34"/>
        <v>1236.748265505003</v>
      </c>
      <c r="AO71" s="12">
        <f t="shared" si="35"/>
        <v>1872.3609299407708</v>
      </c>
      <c r="AP71" s="53">
        <f t="shared" si="25"/>
        <v>1358.6283813020905</v>
      </c>
      <c r="AQ71" s="10">
        <f t="shared" si="36"/>
        <v>398624.82262621523</v>
      </c>
      <c r="AR71" s="10">
        <f t="shared" si="37"/>
        <v>2.4232521354861092E-3</v>
      </c>
      <c r="AS71" s="10">
        <f t="shared" si="38"/>
        <v>0.11592734613397621</v>
      </c>
      <c r="AT71" s="91"/>
      <c r="AU71" s="91">
        <f t="shared" si="39"/>
        <v>0</v>
      </c>
      <c r="AV71" s="91">
        <f t="shared" si="40"/>
        <v>0</v>
      </c>
    </row>
    <row r="72" spans="1:48" x14ac:dyDescent="0.3">
      <c r="A72" s="9">
        <f t="shared" si="2"/>
        <v>44</v>
      </c>
      <c r="B72" s="10">
        <f t="shared" si="3"/>
        <v>49078.770302424404</v>
      </c>
      <c r="C72" s="10">
        <f t="shared" si="42"/>
        <v>1000</v>
      </c>
      <c r="D72" s="10">
        <f t="shared" si="5"/>
        <v>44000</v>
      </c>
      <c r="E72" s="12">
        <f t="shared" si="6"/>
        <v>3467.74</v>
      </c>
      <c r="F72" s="12">
        <f t="shared" si="7"/>
        <v>1385.8444286917106</v>
      </c>
      <c r="G72" s="12">
        <f t="shared" si="8"/>
        <v>2081.8955713082892</v>
      </c>
      <c r="H72" s="10">
        <f t="shared" si="9"/>
        <v>444734.63513737032</v>
      </c>
      <c r="I72" s="11">
        <f t="shared" si="10"/>
        <v>3.7999999999999999E-2</v>
      </c>
      <c r="J72" s="11">
        <f t="shared" si="11"/>
        <v>1.7999999999999999E-2</v>
      </c>
      <c r="K72" s="64">
        <f t="shared" si="12"/>
        <v>2657.9579398020887</v>
      </c>
      <c r="L72" s="50">
        <f t="shared" si="13"/>
        <v>5.5999999999999994E-2</v>
      </c>
      <c r="M72" s="50"/>
      <c r="N72" s="50">
        <f t="shared" si="14"/>
        <v>0.06</v>
      </c>
      <c r="O72" s="21">
        <f t="shared" si="26"/>
        <v>5.0000000000000001E-3</v>
      </c>
      <c r="R72" s="9">
        <f t="shared" si="15"/>
        <v>44</v>
      </c>
      <c r="S72" s="12">
        <f t="shared" si="16"/>
        <v>3152.3667723187223</v>
      </c>
      <c r="T72" s="12">
        <f t="shared" si="41"/>
        <v>1259.8071508547962</v>
      </c>
      <c r="U72" s="12">
        <f t="shared" si="18"/>
        <v>1892.5596214639261</v>
      </c>
      <c r="V72" s="53">
        <f t="shared" si="19"/>
        <v>1000</v>
      </c>
      <c r="W72" s="10">
        <f t="shared" si="20"/>
        <v>403288.68316284369</v>
      </c>
      <c r="X72" s="10">
        <f t="shared" si="27"/>
        <v>315.37322768127751</v>
      </c>
      <c r="Y72" s="10">
        <f t="shared" si="21"/>
        <v>7306.220858480965</v>
      </c>
      <c r="AA72" s="9">
        <f t="shared" si="28"/>
        <v>44</v>
      </c>
      <c r="AB72" s="12">
        <f>IF(AA72&lt;&gt;"",IF($H$10="raty równe",MIN(AF71*(1+L72/12), -PMT(L72/12,$H$3-AA71-SUM($AG$28:AG71),AF71,0)),AC72+AD72),"")</f>
        <v>3467.7375767478648</v>
      </c>
      <c r="AC72" s="12">
        <f t="shared" si="29"/>
        <v>1607.4884044921932</v>
      </c>
      <c r="AD72" s="12">
        <f t="shared" si="22"/>
        <v>1860.2491722556715</v>
      </c>
      <c r="AE72" s="53">
        <f t="shared" si="30"/>
        <v>1000</v>
      </c>
      <c r="AF72" s="10">
        <f t="shared" si="31"/>
        <v>396017.33422172314</v>
      </c>
      <c r="AG72" s="54">
        <f>IF(AE72&lt;&gt;"",IF($H$10=listy!$B$4,(NPER(L72/12,-AB72,(AF72+AE72),0)-NPER(L72/12,-AB72,AF72)),AE72/($H$2/$H$3)),"")</f>
        <v>0.61974757115243051</v>
      </c>
      <c r="AH72" s="10">
        <f t="shared" si="23"/>
        <v>2.4232521354861092E-3</v>
      </c>
      <c r="AI72" s="10">
        <f t="shared" si="24"/>
        <v>0.11893023500013218</v>
      </c>
      <c r="AL72" s="9">
        <f t="shared" si="32"/>
        <v>44</v>
      </c>
      <c r="AM72" s="12">
        <f t="shared" si="33"/>
        <v>3098.548448537721</v>
      </c>
      <c r="AN72" s="12">
        <f t="shared" si="34"/>
        <v>1238.2992762820502</v>
      </c>
      <c r="AO72" s="12">
        <f t="shared" si="35"/>
        <v>1860.2491722556708</v>
      </c>
      <c r="AP72" s="53">
        <f t="shared" si="25"/>
        <v>1369.1891282101433</v>
      </c>
      <c r="AQ72" s="10">
        <f t="shared" si="36"/>
        <v>396017.33422172308</v>
      </c>
      <c r="AR72" s="10">
        <f t="shared" si="37"/>
        <v>2.4232521354861092E-3</v>
      </c>
      <c r="AS72" s="10">
        <f t="shared" si="38"/>
        <v>0.11893023500013218</v>
      </c>
      <c r="AT72" s="91"/>
      <c r="AU72" s="91">
        <f>AB72+AE72-AM72-AP72</f>
        <v>0</v>
      </c>
      <c r="AV72" s="91">
        <f t="shared" si="40"/>
        <v>0</v>
      </c>
    </row>
    <row r="73" spans="1:48" x14ac:dyDescent="0.3">
      <c r="A73" s="9">
        <f t="shared" si="2"/>
        <v>45</v>
      </c>
      <c r="B73" s="10">
        <f t="shared" si="3"/>
        <v>50324.164153936523</v>
      </c>
      <c r="C73" s="10">
        <f t="shared" si="42"/>
        <v>1000</v>
      </c>
      <c r="D73" s="10">
        <f t="shared" si="5"/>
        <v>45000</v>
      </c>
      <c r="E73" s="12">
        <f t="shared" si="6"/>
        <v>3467.74</v>
      </c>
      <c r="F73" s="12">
        <f t="shared" si="7"/>
        <v>1392.3117026922719</v>
      </c>
      <c r="G73" s="12">
        <f t="shared" si="8"/>
        <v>2075.4282973077279</v>
      </c>
      <c r="H73" s="10">
        <f t="shared" si="9"/>
        <v>443342.32343467802</v>
      </c>
      <c r="I73" s="11">
        <f t="shared" si="10"/>
        <v>3.7999999999999999E-2</v>
      </c>
      <c r="J73" s="11">
        <f t="shared" si="11"/>
        <v>1.7999999999999999E-2</v>
      </c>
      <c r="K73" s="64">
        <f t="shared" si="12"/>
        <v>2644.7342684597907</v>
      </c>
      <c r="L73" s="50">
        <f t="shared" si="13"/>
        <v>5.5999999999999994E-2</v>
      </c>
      <c r="M73" s="50"/>
      <c r="N73" s="50">
        <f t="shared" si="14"/>
        <v>0.06</v>
      </c>
      <c r="O73" s="21">
        <f t="shared" si="26"/>
        <v>5.0000000000000001E-3</v>
      </c>
      <c r="R73" s="9">
        <f t="shared" si="15"/>
        <v>45</v>
      </c>
      <c r="S73" s="12">
        <f t="shared" si="16"/>
        <v>3144.5694559366334</v>
      </c>
      <c r="T73" s="12">
        <f t="shared" si="41"/>
        <v>1262.5556011766964</v>
      </c>
      <c r="U73" s="12">
        <f t="shared" si="18"/>
        <v>1882.013854759937</v>
      </c>
      <c r="V73" s="53">
        <f t="shared" si="19"/>
        <v>1000</v>
      </c>
      <c r="W73" s="10">
        <f t="shared" si="20"/>
        <v>401026.127561667</v>
      </c>
      <c r="X73" s="10">
        <f t="shared" si="27"/>
        <v>323.17054406336638</v>
      </c>
      <c r="Y73" s="10">
        <f t="shared" si="21"/>
        <v>7665.9225068367359</v>
      </c>
      <c r="AA73" s="9">
        <f t="shared" si="28"/>
        <v>45</v>
      </c>
      <c r="AB73" s="12">
        <f>IF(AA73&lt;&gt;"",IF($H$10="raty równe",MIN(AF72*(1+L73/12), -PMT(L73/12,$H$3-AA72-SUM($AG$28:AG72),AF72,0)),AC73+AD73),"")</f>
        <v>3467.7375767478638</v>
      </c>
      <c r="AC73" s="12">
        <f t="shared" si="29"/>
        <v>1619.6566837131561</v>
      </c>
      <c r="AD73" s="12">
        <f t="shared" si="22"/>
        <v>1848.0808930347077</v>
      </c>
      <c r="AE73" s="53">
        <f t="shared" si="30"/>
        <v>1000</v>
      </c>
      <c r="AF73" s="10">
        <f t="shared" si="31"/>
        <v>393397.67753801</v>
      </c>
      <c r="AG73" s="54">
        <f>IF(AE73&lt;&gt;"",IF($H$10=listy!$B$4,(NPER(L73/12,-AB73,(AF73+AE73),0)-NPER(L73/12,-AB73,AF73)),AE73/($H$2/$H$3)),"")</f>
        <v>0.61509814535332907</v>
      </c>
      <c r="AH73" s="10">
        <f t="shared" si="23"/>
        <v>2.4232521354861092E-3</v>
      </c>
      <c r="AI73" s="10">
        <f t="shared" si="24"/>
        <v>0.12194813831061894</v>
      </c>
      <c r="AL73" s="9">
        <f t="shared" si="32"/>
        <v>45</v>
      </c>
      <c r="AM73" s="12">
        <f t="shared" si="33"/>
        <v>3087.8724477181499</v>
      </c>
      <c r="AN73" s="12">
        <f t="shared" si="34"/>
        <v>1239.7915546834424</v>
      </c>
      <c r="AO73" s="12">
        <f t="shared" si="35"/>
        <v>1848.0808930347075</v>
      </c>
      <c r="AP73" s="53">
        <f t="shared" si="25"/>
        <v>1379.8651290297144</v>
      </c>
      <c r="AQ73" s="10">
        <f t="shared" si="36"/>
        <v>393397.67753800988</v>
      </c>
      <c r="AR73" s="10">
        <f t="shared" si="37"/>
        <v>2.4232521354861092E-3</v>
      </c>
      <c r="AS73" s="10">
        <f t="shared" si="38"/>
        <v>0.12194813831061894</v>
      </c>
      <c r="AT73" s="91"/>
      <c r="AU73" s="91">
        <f t="shared" si="39"/>
        <v>0</v>
      </c>
      <c r="AV73" s="91">
        <f t="shared" si="40"/>
        <v>0</v>
      </c>
    </row>
    <row r="74" spans="1:48" x14ac:dyDescent="0.3">
      <c r="A74" s="9">
        <f t="shared" si="2"/>
        <v>46</v>
      </c>
      <c r="B74" s="10">
        <f t="shared" si="3"/>
        <v>51575.784974706199</v>
      </c>
      <c r="C74" s="10">
        <f t="shared" si="42"/>
        <v>1000</v>
      </c>
      <c r="D74" s="10">
        <f t="shared" si="5"/>
        <v>46000</v>
      </c>
      <c r="E74" s="12">
        <f t="shared" si="6"/>
        <v>3467.74</v>
      </c>
      <c r="F74" s="12">
        <f t="shared" si="7"/>
        <v>1398.8091573048359</v>
      </c>
      <c r="G74" s="12">
        <f t="shared" si="8"/>
        <v>2068.9308426951638</v>
      </c>
      <c r="H74" s="10">
        <f t="shared" si="9"/>
        <v>441943.51427737321</v>
      </c>
      <c r="I74" s="11">
        <f t="shared" si="10"/>
        <v>3.7999999999999999E-2</v>
      </c>
      <c r="J74" s="11">
        <f t="shared" si="11"/>
        <v>1.7999999999999999E-2</v>
      </c>
      <c r="K74" s="64">
        <f t="shared" si="12"/>
        <v>2631.5763865271547</v>
      </c>
      <c r="L74" s="50">
        <f t="shared" si="13"/>
        <v>5.5999999999999994E-2</v>
      </c>
      <c r="M74" s="50"/>
      <c r="N74" s="50">
        <f t="shared" si="14"/>
        <v>0.06</v>
      </c>
      <c r="O74" s="21">
        <f t="shared" si="26"/>
        <v>5.0000000000000001E-3</v>
      </c>
      <c r="R74" s="9">
        <f t="shared" si="15"/>
        <v>46</v>
      </c>
      <c r="S74" s="12">
        <f t="shared" si="16"/>
        <v>3136.7476522269872</v>
      </c>
      <c r="T74" s="12">
        <f t="shared" si="41"/>
        <v>1265.2923902725413</v>
      </c>
      <c r="U74" s="12">
        <f t="shared" si="18"/>
        <v>1871.4552619544459</v>
      </c>
      <c r="V74" s="53">
        <f t="shared" si="19"/>
        <v>1000</v>
      </c>
      <c r="W74" s="10">
        <f t="shared" si="20"/>
        <v>398760.83517139446</v>
      </c>
      <c r="X74" s="10">
        <f t="shared" si="27"/>
        <v>330.99234777301263</v>
      </c>
      <c r="Y74" s="10">
        <f t="shared" si="21"/>
        <v>8035.2444671439316</v>
      </c>
      <c r="AA74" s="9">
        <f t="shared" si="28"/>
        <v>46</v>
      </c>
      <c r="AB74" s="12">
        <f>IF(AA74&lt;&gt;"",IF($H$10="raty równe",MIN(AF73*(1+L74/12), -PMT(L74/12,$H$3-AA73-SUM($AG$28:AG73),AF73,0)),AC74+AD74),"")</f>
        <v>3467.7375767478648</v>
      </c>
      <c r="AC74" s="12">
        <f t="shared" si="29"/>
        <v>1631.8817482371517</v>
      </c>
      <c r="AD74" s="12">
        <f t="shared" si="22"/>
        <v>1835.8558285107131</v>
      </c>
      <c r="AE74" s="53">
        <f t="shared" si="30"/>
        <v>1000</v>
      </c>
      <c r="AF74" s="10">
        <f t="shared" si="31"/>
        <v>390765.79578977288</v>
      </c>
      <c r="AG74" s="54">
        <f>IF(AE74&lt;&gt;"",IF($H$10=listy!$B$4,(NPER(L74/12,-AB74,(AF74+AE74),0)-NPER(L74/12,-AB74,AF74)),AE74/($H$2/$H$3)),"")</f>
        <v>0.6104967470214433</v>
      </c>
      <c r="AH74" s="10">
        <f t="shared" si="23"/>
        <v>2.4232521354861092E-3</v>
      </c>
      <c r="AI74" s="10">
        <f t="shared" si="24"/>
        <v>0.12498113113765813</v>
      </c>
      <c r="AL74" s="9">
        <f t="shared" si="32"/>
        <v>46</v>
      </c>
      <c r="AM74" s="12">
        <f t="shared" si="33"/>
        <v>3077.0794135330934</v>
      </c>
      <c r="AN74" s="12">
        <f t="shared" si="34"/>
        <v>1241.2235850223808</v>
      </c>
      <c r="AO74" s="12">
        <f t="shared" si="35"/>
        <v>1835.8558285107126</v>
      </c>
      <c r="AP74" s="53">
        <f t="shared" si="25"/>
        <v>1390.6581632147709</v>
      </c>
      <c r="AQ74" s="10">
        <f t="shared" si="36"/>
        <v>390765.79578977276</v>
      </c>
      <c r="AR74" s="10">
        <f t="shared" si="37"/>
        <v>2.4232521354861092E-3</v>
      </c>
      <c r="AS74" s="10">
        <f t="shared" si="38"/>
        <v>0.12498113113765813</v>
      </c>
      <c r="AT74" s="91"/>
      <c r="AU74" s="91">
        <f t="shared" si="39"/>
        <v>0</v>
      </c>
      <c r="AV74" s="91">
        <f t="shared" si="40"/>
        <v>0</v>
      </c>
    </row>
    <row r="75" spans="1:48" x14ac:dyDescent="0.3">
      <c r="A75" s="9">
        <f t="shared" si="2"/>
        <v>47</v>
      </c>
      <c r="B75" s="10">
        <f t="shared" si="3"/>
        <v>52833.663899579726</v>
      </c>
      <c r="C75" s="10">
        <f t="shared" si="42"/>
        <v>1000</v>
      </c>
      <c r="D75" s="10">
        <f t="shared" si="5"/>
        <v>47000</v>
      </c>
      <c r="E75" s="12">
        <f t="shared" si="6"/>
        <v>3467.74</v>
      </c>
      <c r="F75" s="12">
        <f t="shared" si="7"/>
        <v>1405.3369333722585</v>
      </c>
      <c r="G75" s="12">
        <f t="shared" si="8"/>
        <v>2062.4030666277413</v>
      </c>
      <c r="H75" s="10">
        <f t="shared" si="9"/>
        <v>440538.17734400096</v>
      </c>
      <c r="I75" s="11">
        <f t="shared" si="10"/>
        <v>3.7999999999999999E-2</v>
      </c>
      <c r="J75" s="11">
        <f t="shared" si="11"/>
        <v>1.7999999999999999E-2</v>
      </c>
      <c r="K75" s="64">
        <f t="shared" si="12"/>
        <v>2618.4839666936869</v>
      </c>
      <c r="L75" s="50">
        <f t="shared" si="13"/>
        <v>5.5999999999999994E-2</v>
      </c>
      <c r="M75" s="50"/>
      <c r="N75" s="50">
        <f t="shared" si="14"/>
        <v>0.06</v>
      </c>
      <c r="O75" s="21">
        <f t="shared" si="26"/>
        <v>5.0000000000000001E-3</v>
      </c>
      <c r="R75" s="9">
        <f t="shared" si="15"/>
        <v>47</v>
      </c>
      <c r="S75" s="12">
        <f t="shared" si="16"/>
        <v>3128.9010915430672</v>
      </c>
      <c r="T75" s="12">
        <f t="shared" si="41"/>
        <v>1268.0171940765601</v>
      </c>
      <c r="U75" s="12">
        <f t="shared" si="18"/>
        <v>1860.8838974665071</v>
      </c>
      <c r="V75" s="53">
        <f t="shared" si="19"/>
        <v>1000</v>
      </c>
      <c r="W75" s="10">
        <f t="shared" si="20"/>
        <v>396492.8179773179</v>
      </c>
      <c r="X75" s="10">
        <f t="shared" si="27"/>
        <v>338.83890845693259</v>
      </c>
      <c r="Y75" s="10">
        <f t="shared" si="21"/>
        <v>8414.2595979365833</v>
      </c>
      <c r="AA75" s="9">
        <f t="shared" si="28"/>
        <v>47</v>
      </c>
      <c r="AB75" s="12">
        <f>IF(AA75&lt;&gt;"",IF($H$10="raty równe",MIN(AF74*(1+L75/12), -PMT(L75/12,$H$3-AA74-SUM($AG$28:AG74),AF74,0)),AC75+AD75),"")</f>
        <v>3467.7375767478648</v>
      </c>
      <c r="AC75" s="12">
        <f t="shared" si="29"/>
        <v>1644.1638630622581</v>
      </c>
      <c r="AD75" s="12">
        <f t="shared" si="22"/>
        <v>1823.5737136856067</v>
      </c>
      <c r="AE75" s="53">
        <f t="shared" si="30"/>
        <v>1000</v>
      </c>
      <c r="AF75" s="10">
        <f t="shared" si="31"/>
        <v>388121.6319267106</v>
      </c>
      <c r="AG75" s="54">
        <f>IF(AE75&lt;&gt;"",IF($H$10=listy!$B$4,(NPER(L75/12,-AB75,(AF75+AE75),0)-NPER(L75/12,-AB75,AF75)),AE75/($H$2/$H$3)),"")</f>
        <v>0.60594268491578873</v>
      </c>
      <c r="AH75" s="10">
        <f t="shared" si="23"/>
        <v>2.4232521354861092E-3</v>
      </c>
      <c r="AI75" s="10">
        <f t="shared" si="24"/>
        <v>0.12802928892883253</v>
      </c>
      <c r="AL75" s="9">
        <f t="shared" si="32"/>
        <v>47</v>
      </c>
      <c r="AM75" s="12">
        <f t="shared" si="33"/>
        <v>3066.1675298648402</v>
      </c>
      <c r="AN75" s="12">
        <f t="shared" si="34"/>
        <v>1242.5938161792342</v>
      </c>
      <c r="AO75" s="12">
        <f t="shared" si="35"/>
        <v>1823.573713685606</v>
      </c>
      <c r="AP75" s="53">
        <f t="shared" si="25"/>
        <v>1401.5700468830241</v>
      </c>
      <c r="AQ75" s="10">
        <f t="shared" si="36"/>
        <v>388121.63192671048</v>
      </c>
      <c r="AR75" s="10">
        <f t="shared" si="37"/>
        <v>2.4232521354861092E-3</v>
      </c>
      <c r="AS75" s="10">
        <f t="shared" si="38"/>
        <v>0.12802928892883253</v>
      </c>
      <c r="AT75" s="91"/>
      <c r="AU75" s="91">
        <f t="shared" si="39"/>
        <v>0</v>
      </c>
      <c r="AV75" s="91">
        <f t="shared" si="40"/>
        <v>0</v>
      </c>
    </row>
    <row r="76" spans="1:48" s="81" customFormat="1" x14ac:dyDescent="0.3">
      <c r="A76" s="75">
        <f t="shared" si="2"/>
        <v>48</v>
      </c>
      <c r="B76" s="76">
        <f t="shared" si="3"/>
        <v>54097.832219077616</v>
      </c>
      <c r="C76" s="76">
        <f t="shared" si="42"/>
        <v>1000</v>
      </c>
      <c r="D76" s="76">
        <f t="shared" si="5"/>
        <v>48000</v>
      </c>
      <c r="E76" s="77">
        <f t="shared" si="6"/>
        <v>3467.74</v>
      </c>
      <c r="F76" s="77">
        <f t="shared" si="7"/>
        <v>1411.8951723946625</v>
      </c>
      <c r="G76" s="77">
        <f t="shared" si="8"/>
        <v>2055.8448276053373</v>
      </c>
      <c r="H76" s="76">
        <f t="shared" si="9"/>
        <v>439126.28217160632</v>
      </c>
      <c r="I76" s="78">
        <f t="shared" si="10"/>
        <v>3.7999999999999999E-2</v>
      </c>
      <c r="J76" s="78">
        <f t="shared" si="11"/>
        <v>1.7999999999999999E-2</v>
      </c>
      <c r="K76" s="79">
        <f t="shared" si="12"/>
        <v>2605.4566832773003</v>
      </c>
      <c r="L76" s="78">
        <f t="shared" si="13"/>
        <v>5.5999999999999994E-2</v>
      </c>
      <c r="M76" s="78"/>
      <c r="N76" s="78">
        <f t="shared" si="14"/>
        <v>0.06</v>
      </c>
      <c r="O76" s="80">
        <f t="shared" si="26"/>
        <v>5.0000000000000001E-3</v>
      </c>
      <c r="R76" s="75">
        <f t="shared" si="15"/>
        <v>48</v>
      </c>
      <c r="S76" s="77">
        <f t="shared" si="16"/>
        <v>3121.0295000323954</v>
      </c>
      <c r="T76" s="77">
        <f t="shared" si="41"/>
        <v>1270.7296828049123</v>
      </c>
      <c r="U76" s="77">
        <f t="shared" si="18"/>
        <v>1850.2998172274831</v>
      </c>
      <c r="V76" s="82">
        <f t="shared" si="19"/>
        <v>1000</v>
      </c>
      <c r="W76" s="76">
        <f t="shared" si="20"/>
        <v>394222.088294513</v>
      </c>
      <c r="X76" s="76">
        <f t="shared" si="27"/>
        <v>346.71049996760439</v>
      </c>
      <c r="Y76" s="76">
        <f t="shared" si="21"/>
        <v>8803.0413958938698</v>
      </c>
      <c r="AA76" s="75">
        <f t="shared" si="28"/>
        <v>48</v>
      </c>
      <c r="AB76" s="77">
        <f>IF(AA76&lt;&gt;"",IF($H$10="raty równe",MIN(AF75*(1+L76/12), -PMT(L76/12,$H$3-AA75-SUM($AG$28:AG75),AF75,0)),AC76+AD76),"")</f>
        <v>3467.7375767478643</v>
      </c>
      <c r="AC76" s="77">
        <f t="shared" si="29"/>
        <v>1656.503294423215</v>
      </c>
      <c r="AD76" s="77">
        <f t="shared" si="22"/>
        <v>1811.2342823246493</v>
      </c>
      <c r="AE76" s="82">
        <f t="shared" si="30"/>
        <v>1000</v>
      </c>
      <c r="AF76" s="76">
        <f t="shared" si="31"/>
        <v>385465.12863228738</v>
      </c>
      <c r="AG76" s="83">
        <f>IF(AE76&lt;&gt;"",IF($H$10=listy!$B$4,(NPER(L76/12,-AB76,(AF76+AE76),0)-NPER(L76/12,-AB76,AF76)),AE76/($H$2/$H$3)),"")</f>
        <v>0.6014352809288539</v>
      </c>
      <c r="AH76" s="76">
        <f t="shared" si="23"/>
        <v>2.4232521354861092E-3</v>
      </c>
      <c r="AI76" s="76">
        <f t="shared" si="24"/>
        <v>0.13109268750896277</v>
      </c>
      <c r="AL76" s="9">
        <f t="shared" si="32"/>
        <v>48</v>
      </c>
      <c r="AM76" s="12">
        <f t="shared" si="33"/>
        <v>3055.1349429821844</v>
      </c>
      <c r="AN76" s="12">
        <f t="shared" si="34"/>
        <v>1243.9006606575356</v>
      </c>
      <c r="AO76" s="12">
        <f t="shared" si="35"/>
        <v>1811.2342823246488</v>
      </c>
      <c r="AP76" s="53">
        <f t="shared" si="25"/>
        <v>1412.6026337656799</v>
      </c>
      <c r="AQ76" s="10">
        <f t="shared" si="36"/>
        <v>385465.12863228726</v>
      </c>
      <c r="AR76" s="10">
        <f t="shared" si="37"/>
        <v>2.4232521354861092E-3</v>
      </c>
      <c r="AS76" s="76">
        <f t="shared" si="38"/>
        <v>0.13109268750896277</v>
      </c>
      <c r="AT76" s="91"/>
      <c r="AU76" s="91">
        <f t="shared" si="39"/>
        <v>0</v>
      </c>
      <c r="AV76" s="91">
        <f t="shared" si="40"/>
        <v>0</v>
      </c>
    </row>
    <row r="77" spans="1:48" x14ac:dyDescent="0.3">
      <c r="A77" s="9">
        <f t="shared" si="2"/>
        <v>49</v>
      </c>
      <c r="B77" s="10">
        <f t="shared" si="3"/>
        <v>55368.321380173002</v>
      </c>
      <c r="C77" s="10">
        <f t="shared" si="42"/>
        <v>1000</v>
      </c>
      <c r="D77" s="10">
        <f t="shared" si="5"/>
        <v>49000</v>
      </c>
      <c r="E77" s="12">
        <f t="shared" si="6"/>
        <v>3467.74</v>
      </c>
      <c r="F77" s="12">
        <f t="shared" si="7"/>
        <v>1418.4840165325036</v>
      </c>
      <c r="G77" s="12">
        <f t="shared" si="8"/>
        <v>2049.2559834674962</v>
      </c>
      <c r="H77" s="10">
        <f t="shared" si="9"/>
        <v>437707.79815507383</v>
      </c>
      <c r="I77" s="11">
        <f t="shared" si="10"/>
        <v>3.7999999999999999E-2</v>
      </c>
      <c r="J77" s="11">
        <f t="shared" si="11"/>
        <v>1.7999999999999999E-2</v>
      </c>
      <c r="K77" s="64">
        <f t="shared" si="12"/>
        <v>2592.4942122162197</v>
      </c>
      <c r="L77" s="50">
        <f t="shared" si="13"/>
        <v>5.5999999999999994E-2</v>
      </c>
      <c r="M77" s="50"/>
      <c r="N77" s="50">
        <f t="shared" si="14"/>
        <v>0.06</v>
      </c>
      <c r="O77" s="21">
        <f t="shared" si="26"/>
        <v>5.0000000000000001E-3</v>
      </c>
      <c r="R77" s="9">
        <f t="shared" si="15"/>
        <v>49</v>
      </c>
      <c r="S77" s="12">
        <f t="shared" si="16"/>
        <v>3113.1325995491748</v>
      </c>
      <c r="T77" s="12">
        <f t="shared" si="41"/>
        <v>1273.4295208414476</v>
      </c>
      <c r="U77" s="12">
        <f t="shared" si="18"/>
        <v>1839.7030787077272</v>
      </c>
      <c r="V77" s="53">
        <f t="shared" si="19"/>
        <v>1000</v>
      </c>
      <c r="W77" s="10">
        <f t="shared" si="20"/>
        <v>391948.65877367154</v>
      </c>
      <c r="X77" s="10">
        <f t="shared" si="27"/>
        <v>354.60740045082503</v>
      </c>
      <c r="Y77" s="10">
        <f t="shared" si="21"/>
        <v>9201.664003324162</v>
      </c>
      <c r="AA77" s="9">
        <f t="shared" si="28"/>
        <v>49</v>
      </c>
      <c r="AB77" s="12">
        <f>IF(AA77&lt;&gt;"",IF($H$10="raty równe",MIN(AF76*(1+L77/12), -PMT(L77/12,$H$3-AA76-SUM($AG$28:AG76),AF76,0)),AC77+AD77),"")</f>
        <v>3467.7375767478643</v>
      </c>
      <c r="AC77" s="12">
        <f t="shared" si="29"/>
        <v>1668.9003097971899</v>
      </c>
      <c r="AD77" s="12">
        <f t="shared" si="22"/>
        <v>1798.8372669506743</v>
      </c>
      <c r="AE77" s="53">
        <f t="shared" si="30"/>
        <v>1000</v>
      </c>
      <c r="AF77" s="10">
        <f t="shared" si="31"/>
        <v>382796.22832249018</v>
      </c>
      <c r="AG77" s="54">
        <f>IF(AE77&lt;&gt;"",IF($H$10=listy!$B$4,(NPER(L77/12,-AB77,(AF77+AE77),0)-NPER(L77/12,-AB77,AF77)),AE77/($H$2/$H$3)),"")</f>
        <v>0.59697386977640576</v>
      </c>
      <c r="AH77" s="10">
        <f t="shared" si="23"/>
        <v>2.4232521354861092E-3</v>
      </c>
      <c r="AI77" s="10">
        <f t="shared" si="24"/>
        <v>0.13417140308199368</v>
      </c>
      <c r="AL77" s="9">
        <f t="shared" si="32"/>
        <v>49</v>
      </c>
      <c r="AM77" s="12">
        <f t="shared" si="33"/>
        <v>3043.9797605610011</v>
      </c>
      <c r="AN77" s="12">
        <f t="shared" si="34"/>
        <v>1245.1424936103274</v>
      </c>
      <c r="AO77" s="12">
        <f t="shared" si="35"/>
        <v>1798.8372669506737</v>
      </c>
      <c r="AP77" s="53">
        <f t="shared" si="25"/>
        <v>1423.7578161868632</v>
      </c>
      <c r="AQ77" s="10">
        <f t="shared" si="36"/>
        <v>382796.22832249006</v>
      </c>
      <c r="AR77" s="10">
        <f t="shared" si="37"/>
        <v>2.4232521354861092E-3</v>
      </c>
      <c r="AS77" s="10">
        <f t="shared" si="38"/>
        <v>0.13417140308199368</v>
      </c>
      <c r="AT77" s="91"/>
      <c r="AU77" s="91">
        <f t="shared" si="39"/>
        <v>0</v>
      </c>
      <c r="AV77" s="91">
        <f t="shared" si="40"/>
        <v>0</v>
      </c>
    </row>
    <row r="78" spans="1:48" x14ac:dyDescent="0.3">
      <c r="A78" s="9">
        <f t="shared" si="2"/>
        <v>50</v>
      </c>
      <c r="B78" s="10">
        <f t="shared" si="3"/>
        <v>56645.162987073862</v>
      </c>
      <c r="C78" s="10">
        <f t="shared" si="42"/>
        <v>1000</v>
      </c>
      <c r="D78" s="10">
        <f t="shared" si="5"/>
        <v>50000</v>
      </c>
      <c r="E78" s="12">
        <f t="shared" si="6"/>
        <v>3467.74</v>
      </c>
      <c r="F78" s="12">
        <f t="shared" si="7"/>
        <v>1425.1036086096556</v>
      </c>
      <c r="G78" s="12">
        <f t="shared" si="8"/>
        <v>2042.6363913903442</v>
      </c>
      <c r="H78" s="10">
        <f t="shared" si="9"/>
        <v>436282.69454646419</v>
      </c>
      <c r="I78" s="11">
        <f t="shared" si="10"/>
        <v>3.7999999999999999E-2</v>
      </c>
      <c r="J78" s="11">
        <f t="shared" si="11"/>
        <v>1.7999999999999999E-2</v>
      </c>
      <c r="K78" s="64">
        <f t="shared" si="12"/>
        <v>2579.5962310609152</v>
      </c>
      <c r="L78" s="50">
        <f t="shared" si="13"/>
        <v>5.5999999999999994E-2</v>
      </c>
      <c r="M78" s="50"/>
      <c r="N78" s="50">
        <f t="shared" si="14"/>
        <v>0.06</v>
      </c>
      <c r="O78" s="21">
        <f t="shared" si="26"/>
        <v>5.0000000000000001E-3</v>
      </c>
      <c r="R78" s="9">
        <f t="shared" si="15"/>
        <v>50</v>
      </c>
      <c r="S78" s="12">
        <f t="shared" si="16"/>
        <v>3105.2101075644341</v>
      </c>
      <c r="T78" s="12">
        <f t="shared" si="41"/>
        <v>1276.1163666206337</v>
      </c>
      <c r="U78" s="12">
        <f t="shared" si="18"/>
        <v>1829.0937409438004</v>
      </c>
      <c r="V78" s="53">
        <f t="shared" si="19"/>
        <v>1000</v>
      </c>
      <c r="W78" s="10">
        <f t="shared" si="20"/>
        <v>389672.5424070509</v>
      </c>
      <c r="X78" s="10">
        <f t="shared" si="27"/>
        <v>362.52989243556567</v>
      </c>
      <c r="Y78" s="10">
        <f t="shared" si="21"/>
        <v>9610.2022157763458</v>
      </c>
      <c r="AA78" s="9">
        <f t="shared" si="28"/>
        <v>50</v>
      </c>
      <c r="AB78" s="12">
        <f>IF(AA78&lt;&gt;"",IF($H$10="raty równe",MIN(AF77*(1+L78/12), -PMT(L78/12,$H$3-AA77-SUM($AG$28:AG77),AF77,0)),AC78+AD78),"")</f>
        <v>3467.7375767478638</v>
      </c>
      <c r="AC78" s="12">
        <f t="shared" si="29"/>
        <v>1681.3551779095765</v>
      </c>
      <c r="AD78" s="12">
        <f t="shared" si="22"/>
        <v>1786.3823988382874</v>
      </c>
      <c r="AE78" s="53">
        <f t="shared" si="30"/>
        <v>1000</v>
      </c>
      <c r="AF78" s="10">
        <f t="shared" si="31"/>
        <v>380114.87314458058</v>
      </c>
      <c r="AG78" s="54">
        <f>IF(AE78&lt;&gt;"",IF($H$10=listy!$B$4,(NPER(L78/12,-AB78,(AF78+AE78),0)-NPER(L78/12,-AB78,AF78)),AE78/($H$2/$H$3)),"")</f>
        <v>0.59255779869519642</v>
      </c>
      <c r="AH78" s="10">
        <f t="shared" si="23"/>
        <v>2.4232521354861092E-3</v>
      </c>
      <c r="AI78" s="10">
        <f t="shared" si="24"/>
        <v>0.13726551223288974</v>
      </c>
      <c r="AL78" s="9">
        <f t="shared" si="32"/>
        <v>50</v>
      </c>
      <c r="AM78" s="12">
        <f t="shared" si="33"/>
        <v>3032.7000506740487</v>
      </c>
      <c r="AN78" s="12">
        <f t="shared" si="34"/>
        <v>1246.317651835762</v>
      </c>
      <c r="AO78" s="12">
        <f t="shared" si="35"/>
        <v>1786.3823988382867</v>
      </c>
      <c r="AP78" s="53">
        <f t="shared" si="25"/>
        <v>1435.0375260738156</v>
      </c>
      <c r="AQ78" s="10">
        <f t="shared" si="36"/>
        <v>380114.87314458052</v>
      </c>
      <c r="AR78" s="10">
        <f t="shared" si="37"/>
        <v>2.4232521354861092E-3</v>
      </c>
      <c r="AS78" s="10">
        <f t="shared" si="38"/>
        <v>0.13726551223288974</v>
      </c>
      <c r="AT78" s="91"/>
      <c r="AU78" s="91">
        <f t="shared" si="39"/>
        <v>0</v>
      </c>
      <c r="AV78" s="91">
        <f t="shared" si="40"/>
        <v>0</v>
      </c>
    </row>
    <row r="79" spans="1:48" x14ac:dyDescent="0.3">
      <c r="A79" s="9">
        <f t="shared" si="2"/>
        <v>51</v>
      </c>
      <c r="B79" s="10">
        <f t="shared" si="3"/>
        <v>57928.388802009227</v>
      </c>
      <c r="C79" s="10">
        <f t="shared" si="42"/>
        <v>1000</v>
      </c>
      <c r="D79" s="10">
        <f t="shared" si="5"/>
        <v>51000</v>
      </c>
      <c r="E79" s="12">
        <f t="shared" si="6"/>
        <v>3467.74</v>
      </c>
      <c r="F79" s="12">
        <f t="shared" si="7"/>
        <v>1431.7540921165003</v>
      </c>
      <c r="G79" s="12">
        <f t="shared" si="8"/>
        <v>2035.9859078834995</v>
      </c>
      <c r="H79" s="10">
        <f t="shared" si="9"/>
        <v>434850.9404543477</v>
      </c>
      <c r="I79" s="11">
        <f t="shared" si="10"/>
        <v>3.7999999999999999E-2</v>
      </c>
      <c r="J79" s="11">
        <f t="shared" si="11"/>
        <v>1.7999999999999999E-2</v>
      </c>
      <c r="K79" s="64">
        <f t="shared" si="12"/>
        <v>2566.7624189660855</v>
      </c>
      <c r="L79" s="50">
        <f t="shared" si="13"/>
        <v>5.5999999999999994E-2</v>
      </c>
      <c r="M79" s="50"/>
      <c r="N79" s="50">
        <f t="shared" si="14"/>
        <v>0.06</v>
      </c>
      <c r="O79" s="21">
        <f t="shared" si="26"/>
        <v>5.0000000000000001E-3</v>
      </c>
      <c r="R79" s="9">
        <f t="shared" si="15"/>
        <v>51</v>
      </c>
      <c r="S79" s="12">
        <f t="shared" si="16"/>
        <v>3097.2617370738117</v>
      </c>
      <c r="T79" s="12">
        <f t="shared" si="41"/>
        <v>1278.7898725075745</v>
      </c>
      <c r="U79" s="12">
        <f t="shared" si="18"/>
        <v>1818.4718645662372</v>
      </c>
      <c r="V79" s="53">
        <f t="shared" si="19"/>
        <v>1000</v>
      </c>
      <c r="W79" s="10">
        <f t="shared" si="20"/>
        <v>387393.75253454334</v>
      </c>
      <c r="X79" s="10">
        <f t="shared" si="27"/>
        <v>370.47826292618811</v>
      </c>
      <c r="Y79" s="10">
        <f t="shared" si="21"/>
        <v>10028.731489781414</v>
      </c>
      <c r="AA79" s="9">
        <f t="shared" si="28"/>
        <v>51</v>
      </c>
      <c r="AB79" s="12">
        <f>IF(AA79&lt;&gt;"",IF($H$10="raty równe",MIN(AF78*(1+L79/12), -PMT(L79/12,$H$3-AA78-SUM($AG$28:AG78),AF78,0)),AC79+AD79),"")</f>
        <v>3467.7375767478643</v>
      </c>
      <c r="AC79" s="12">
        <f t="shared" si="29"/>
        <v>1693.8681687398218</v>
      </c>
      <c r="AD79" s="12">
        <f t="shared" si="22"/>
        <v>1773.8694080080425</v>
      </c>
      <c r="AE79" s="53">
        <f t="shared" si="30"/>
        <v>1000</v>
      </c>
      <c r="AF79" s="10">
        <f t="shared" si="31"/>
        <v>377421.00497584074</v>
      </c>
      <c r="AG79" s="54">
        <f>IF(AE79&lt;&gt;"",IF($H$10=listy!$B$4,(NPER(L79/12,-AB79,(AF79+AE79),0)-NPER(L79/12,-AB79,AF79)),AE79/($H$2/$H$3)),"")</f>
        <v>0.58818642714965108</v>
      </c>
      <c r="AH79" s="10">
        <f t="shared" si="23"/>
        <v>2.4232521354861092E-3</v>
      </c>
      <c r="AI79" s="10">
        <f t="shared" si="24"/>
        <v>0.14037509192954029</v>
      </c>
      <c r="AL79" s="9">
        <f t="shared" si="32"/>
        <v>51</v>
      </c>
      <c r="AM79" s="12">
        <f t="shared" si="33"/>
        <v>3021.2938407488678</v>
      </c>
      <c r="AN79" s="12">
        <f t="shared" si="34"/>
        <v>1247.4244327408255</v>
      </c>
      <c r="AO79" s="12">
        <f t="shared" si="35"/>
        <v>1773.8694080080422</v>
      </c>
      <c r="AP79" s="53">
        <f t="shared" si="25"/>
        <v>1446.4437359989965</v>
      </c>
      <c r="AQ79" s="10">
        <f t="shared" si="36"/>
        <v>377421.00497584068</v>
      </c>
      <c r="AR79" s="10">
        <f t="shared" si="37"/>
        <v>2.4232521354861092E-3</v>
      </c>
      <c r="AS79" s="10">
        <f t="shared" si="38"/>
        <v>0.14037509192954029</v>
      </c>
      <c r="AT79" s="91"/>
      <c r="AU79" s="91">
        <f t="shared" si="39"/>
        <v>0</v>
      </c>
      <c r="AV79" s="91">
        <f t="shared" si="40"/>
        <v>0</v>
      </c>
    </row>
    <row r="80" spans="1:48" x14ac:dyDescent="0.3">
      <c r="A80" s="9">
        <f t="shared" si="2"/>
        <v>52</v>
      </c>
      <c r="B80" s="10">
        <f t="shared" si="3"/>
        <v>59218.030746019271</v>
      </c>
      <c r="C80" s="10">
        <f t="shared" si="42"/>
        <v>1000</v>
      </c>
      <c r="D80" s="10">
        <f t="shared" si="5"/>
        <v>52000</v>
      </c>
      <c r="E80" s="12">
        <f t="shared" si="6"/>
        <v>3467.74</v>
      </c>
      <c r="F80" s="12">
        <f t="shared" si="7"/>
        <v>1438.4356112130442</v>
      </c>
      <c r="G80" s="12">
        <f t="shared" si="8"/>
        <v>2029.3043887869555</v>
      </c>
      <c r="H80" s="10">
        <f t="shared" si="9"/>
        <v>433412.50484313467</v>
      </c>
      <c r="I80" s="11">
        <f t="shared" si="10"/>
        <v>3.7999999999999999E-2</v>
      </c>
      <c r="J80" s="11">
        <f t="shared" si="11"/>
        <v>1.7999999999999999E-2</v>
      </c>
      <c r="K80" s="64">
        <f t="shared" si="12"/>
        <v>2553.9924566826726</v>
      </c>
      <c r="L80" s="50">
        <f t="shared" si="13"/>
        <v>5.5999999999999994E-2</v>
      </c>
      <c r="M80" s="50"/>
      <c r="N80" s="50">
        <f t="shared" si="14"/>
        <v>0.06</v>
      </c>
      <c r="O80" s="21">
        <f t="shared" si="26"/>
        <v>5.0000000000000001E-3</v>
      </c>
      <c r="R80" s="9">
        <f t="shared" si="15"/>
        <v>52</v>
      </c>
      <c r="S80" s="12">
        <f t="shared" si="16"/>
        <v>3089.2871965029049</v>
      </c>
      <c r="T80" s="12">
        <f t="shared" si="41"/>
        <v>1281.449684675036</v>
      </c>
      <c r="U80" s="12">
        <f t="shared" si="18"/>
        <v>1807.8375118278689</v>
      </c>
      <c r="V80" s="53">
        <f t="shared" si="19"/>
        <v>1000</v>
      </c>
      <c r="W80" s="10">
        <f t="shared" si="20"/>
        <v>385112.30284986831</v>
      </c>
      <c r="X80" s="10">
        <f t="shared" si="27"/>
        <v>378.45280349709492</v>
      </c>
      <c r="Y80" s="10">
        <f t="shared" si="21"/>
        <v>10457.327950727415</v>
      </c>
      <c r="AA80" s="9">
        <f t="shared" si="28"/>
        <v>52</v>
      </c>
      <c r="AB80" s="12">
        <f>IF(AA80&lt;&gt;"",IF($H$10="raty równe",MIN(AF79*(1+L80/12), -PMT(L80/12,$H$3-AA79-SUM($AG$28:AG79),AF79,0)),AC80+AD80),"")</f>
        <v>3467.7375767478638</v>
      </c>
      <c r="AC80" s="12">
        <f t="shared" si="29"/>
        <v>1706.4395535272738</v>
      </c>
      <c r="AD80" s="12">
        <f t="shared" si="22"/>
        <v>1761.29802322059</v>
      </c>
      <c r="AE80" s="53">
        <f t="shared" si="30"/>
        <v>1000</v>
      </c>
      <c r="AF80" s="10">
        <f t="shared" si="31"/>
        <v>374714.56542231346</v>
      </c>
      <c r="AG80" s="54">
        <f>IF(AE80&lt;&gt;"",IF($H$10=listy!$B$4,(NPER(L80/12,-AB80,(AF80+AE80),0)-NPER(L80/12,-AB80,AF80)),AE80/($H$2/$H$3)),"")</f>
        <v>0.58385912654685512</v>
      </c>
      <c r="AH80" s="10">
        <f t="shared" si="23"/>
        <v>2.4232521354861092E-3</v>
      </c>
      <c r="AI80" s="10">
        <f t="shared" si="24"/>
        <v>0.14350021952467409</v>
      </c>
      <c r="AL80" s="9">
        <f t="shared" si="32"/>
        <v>52</v>
      </c>
      <c r="AM80" s="12">
        <f t="shared" si="33"/>
        <v>3009.7591164926093</v>
      </c>
      <c r="AN80" s="12">
        <f t="shared" si="34"/>
        <v>1248.4610932720195</v>
      </c>
      <c r="AO80" s="12">
        <f t="shared" si="35"/>
        <v>1761.2980232205898</v>
      </c>
      <c r="AP80" s="53">
        <f t="shared" si="25"/>
        <v>1457.978460255255</v>
      </c>
      <c r="AQ80" s="10">
        <f t="shared" si="36"/>
        <v>374714.5654223134</v>
      </c>
      <c r="AR80" s="10">
        <f t="shared" si="37"/>
        <v>2.4232521354861092E-3</v>
      </c>
      <c r="AS80" s="10">
        <f t="shared" si="38"/>
        <v>0.14350021952467409</v>
      </c>
      <c r="AT80" s="91"/>
      <c r="AU80" s="91">
        <f t="shared" si="39"/>
        <v>0</v>
      </c>
      <c r="AV80" s="91">
        <f t="shared" si="40"/>
        <v>0</v>
      </c>
    </row>
    <row r="81" spans="1:48" x14ac:dyDescent="0.3">
      <c r="A81" s="9">
        <f t="shared" si="2"/>
        <v>53</v>
      </c>
      <c r="B81" s="10">
        <f t="shared" si="3"/>
        <v>60514.12089974936</v>
      </c>
      <c r="C81" s="10">
        <f t="shared" si="42"/>
        <v>1000</v>
      </c>
      <c r="D81" s="10">
        <f t="shared" si="5"/>
        <v>53000</v>
      </c>
      <c r="E81" s="12">
        <f t="shared" si="6"/>
        <v>3467.74</v>
      </c>
      <c r="F81" s="12">
        <f t="shared" si="7"/>
        <v>1445.1483107320382</v>
      </c>
      <c r="G81" s="12">
        <f t="shared" si="8"/>
        <v>2022.5916892679616</v>
      </c>
      <c r="H81" s="10">
        <f t="shared" si="9"/>
        <v>431967.35653240263</v>
      </c>
      <c r="I81" s="11">
        <f t="shared" si="10"/>
        <v>3.7999999999999999E-2</v>
      </c>
      <c r="J81" s="11">
        <f t="shared" si="11"/>
        <v>1.7999999999999999E-2</v>
      </c>
      <c r="K81" s="64">
        <f t="shared" si="12"/>
        <v>2541.2860265499235</v>
      </c>
      <c r="L81" s="50">
        <f t="shared" si="13"/>
        <v>5.5999999999999994E-2</v>
      </c>
      <c r="M81" s="50"/>
      <c r="N81" s="50">
        <f t="shared" si="14"/>
        <v>0.06</v>
      </c>
      <c r="O81" s="21">
        <f t="shared" si="26"/>
        <v>5.0000000000000001E-3</v>
      </c>
      <c r="R81" s="9">
        <f t="shared" si="15"/>
        <v>53</v>
      </c>
      <c r="S81" s="12">
        <f t="shared" si="16"/>
        <v>3081.2861896100885</v>
      </c>
      <c r="T81" s="12">
        <f t="shared" si="41"/>
        <v>1284.0954429773699</v>
      </c>
      <c r="U81" s="12">
        <f t="shared" si="18"/>
        <v>1797.1907466327186</v>
      </c>
      <c r="V81" s="53">
        <f t="shared" si="19"/>
        <v>1000</v>
      </c>
      <c r="W81" s="10">
        <f t="shared" si="20"/>
        <v>382828.20740689093</v>
      </c>
      <c r="X81" s="10">
        <f t="shared" si="27"/>
        <v>386.45381038991127</v>
      </c>
      <c r="Y81" s="10">
        <f t="shared" si="21"/>
        <v>10896.068400870961</v>
      </c>
      <c r="AA81" s="9">
        <f t="shared" si="28"/>
        <v>53</v>
      </c>
      <c r="AB81" s="12">
        <f>IF(AA81&lt;&gt;"",IF($H$10="raty równe",MIN(AF80*(1+L81/12), -PMT(L81/12,$H$3-AA80-SUM($AG$28:AG80),AF80,0)),AC81+AD81),"")</f>
        <v>3467.7375767478648</v>
      </c>
      <c r="AC81" s="12">
        <f t="shared" si="29"/>
        <v>1719.0696047770687</v>
      </c>
      <c r="AD81" s="12">
        <f t="shared" si="22"/>
        <v>1748.6679719707961</v>
      </c>
      <c r="AE81" s="53">
        <f t="shared" si="30"/>
        <v>1000</v>
      </c>
      <c r="AF81" s="10">
        <f t="shared" si="31"/>
        <v>371995.49581753637</v>
      </c>
      <c r="AG81" s="54">
        <f>IF(AE81&lt;&gt;"",IF($H$10=listy!$B$4,(NPER(L81/12,-AB81,(AF81+AE81),0)-NPER(L81/12,-AB81,AF81)),AE81/($H$2/$H$3)),"")</f>
        <v>0.57957527995901614</v>
      </c>
      <c r="AH81" s="10">
        <f t="shared" si="23"/>
        <v>2.4232521354861092E-3</v>
      </c>
      <c r="AI81" s="10">
        <f t="shared" si="24"/>
        <v>0.14664097275778357</v>
      </c>
      <c r="AL81" s="9">
        <f t="shared" si="32"/>
        <v>53</v>
      </c>
      <c r="AM81" s="12">
        <f t="shared" si="33"/>
        <v>2998.0938207825288</v>
      </c>
      <c r="AN81" s="12">
        <f t="shared" si="34"/>
        <v>1249.4258488117332</v>
      </c>
      <c r="AO81" s="12">
        <f t="shared" si="35"/>
        <v>1748.6679719707956</v>
      </c>
      <c r="AP81" s="53">
        <f t="shared" si="25"/>
        <v>1469.6437559653355</v>
      </c>
      <c r="AQ81" s="10">
        <f t="shared" si="36"/>
        <v>371995.49581753631</v>
      </c>
      <c r="AR81" s="10">
        <f t="shared" si="37"/>
        <v>2.4232521354861092E-3</v>
      </c>
      <c r="AS81" s="10">
        <f t="shared" si="38"/>
        <v>0.14664097275778357</v>
      </c>
      <c r="AT81" s="91"/>
      <c r="AU81" s="91">
        <f t="shared" si="39"/>
        <v>0</v>
      </c>
      <c r="AV81" s="91">
        <f t="shared" si="40"/>
        <v>0</v>
      </c>
    </row>
    <row r="82" spans="1:48" x14ac:dyDescent="0.3">
      <c r="A82" s="9">
        <f t="shared" si="2"/>
        <v>54</v>
      </c>
      <c r="B82" s="10">
        <f t="shared" si="3"/>
        <v>61816.691504248098</v>
      </c>
      <c r="C82" s="10">
        <f t="shared" si="42"/>
        <v>1000</v>
      </c>
      <c r="D82" s="10">
        <f t="shared" si="5"/>
        <v>54000</v>
      </c>
      <c r="E82" s="12">
        <f t="shared" si="6"/>
        <v>3467.74</v>
      </c>
      <c r="F82" s="12">
        <f t="shared" si="7"/>
        <v>1451.892336182121</v>
      </c>
      <c r="G82" s="12">
        <f t="shared" si="8"/>
        <v>2015.8476638178788</v>
      </c>
      <c r="H82" s="10">
        <f t="shared" si="9"/>
        <v>430515.46419622051</v>
      </c>
      <c r="I82" s="11">
        <f t="shared" si="10"/>
        <v>3.7999999999999999E-2</v>
      </c>
      <c r="J82" s="11">
        <f t="shared" si="11"/>
        <v>1.7999999999999999E-2</v>
      </c>
      <c r="K82" s="64">
        <f t="shared" si="12"/>
        <v>2528.642812487486</v>
      </c>
      <c r="L82" s="50">
        <f t="shared" si="13"/>
        <v>5.5999999999999994E-2</v>
      </c>
      <c r="M82" s="50"/>
      <c r="N82" s="50">
        <f t="shared" si="14"/>
        <v>0.06</v>
      </c>
      <c r="O82" s="21">
        <f t="shared" si="26"/>
        <v>5.0000000000000001E-3</v>
      </c>
      <c r="R82" s="9">
        <f t="shared" si="15"/>
        <v>54</v>
      </c>
      <c r="S82" s="12">
        <f t="shared" si="16"/>
        <v>3073.2584153867533</v>
      </c>
      <c r="T82" s="12">
        <f t="shared" si="41"/>
        <v>1286.7267808212625</v>
      </c>
      <c r="U82" s="12">
        <f t="shared" si="18"/>
        <v>1786.5316345654908</v>
      </c>
      <c r="V82" s="53">
        <f t="shared" si="19"/>
        <v>1000</v>
      </c>
      <c r="W82" s="10">
        <f t="shared" si="20"/>
        <v>380541.48062606965</v>
      </c>
      <c r="X82" s="10">
        <f t="shared" si="27"/>
        <v>394.48158461324647</v>
      </c>
      <c r="Y82" s="10">
        <f t="shared" si="21"/>
        <v>11345.030327488561</v>
      </c>
      <c r="AA82" s="9">
        <f t="shared" si="28"/>
        <v>54</v>
      </c>
      <c r="AB82" s="12">
        <f>IF(AA82&lt;&gt;"",IF($H$10="raty równe",MIN(AF81*(1+L82/12), -PMT(L82/12,$H$3-AA81-SUM($AG$28:AG81),AF81,0)),AC82+AD82),"")</f>
        <v>3467.7375767478643</v>
      </c>
      <c r="AC82" s="12">
        <f t="shared" si="29"/>
        <v>1731.758596266028</v>
      </c>
      <c r="AD82" s="12">
        <f t="shared" si="22"/>
        <v>1735.9789804818363</v>
      </c>
      <c r="AE82" s="53">
        <f t="shared" si="30"/>
        <v>1000</v>
      </c>
      <c r="AF82" s="10">
        <f t="shared" si="31"/>
        <v>369263.73722127033</v>
      </c>
      <c r="AG82" s="54">
        <f>IF(AE82&lt;&gt;"",IF($H$10=listy!$B$4,(NPER(L82/12,-AB82,(AF82+AE82),0)-NPER(L82/12,-AB82,AF82)),AE82/($H$2/$H$3)),"")</f>
        <v>0.57533428185428193</v>
      </c>
      <c r="AH82" s="10">
        <f t="shared" si="23"/>
        <v>2.4232521354861092E-3</v>
      </c>
      <c r="AI82" s="10">
        <f t="shared" si="24"/>
        <v>0.14979742975705856</v>
      </c>
      <c r="AL82" s="9">
        <f t="shared" si="32"/>
        <v>54</v>
      </c>
      <c r="AM82" s="12">
        <f t="shared" si="33"/>
        <v>2986.2958525209051</v>
      </c>
      <c r="AN82" s="12">
        <f t="shared" si="34"/>
        <v>1250.3168720390693</v>
      </c>
      <c r="AO82" s="12">
        <f t="shared" si="35"/>
        <v>1735.9789804818358</v>
      </c>
      <c r="AP82" s="53">
        <f t="shared" si="25"/>
        <v>1481.4417242269592</v>
      </c>
      <c r="AQ82" s="10">
        <f t="shared" si="36"/>
        <v>369263.73722127028</v>
      </c>
      <c r="AR82" s="10">
        <f t="shared" si="37"/>
        <v>2.4232521354861092E-3</v>
      </c>
      <c r="AS82" s="10">
        <f t="shared" si="38"/>
        <v>0.14979742975705856</v>
      </c>
      <c r="AT82" s="91"/>
      <c r="AU82" s="91">
        <f t="shared" si="39"/>
        <v>0</v>
      </c>
      <c r="AV82" s="91">
        <f t="shared" si="40"/>
        <v>0</v>
      </c>
    </row>
    <row r="83" spans="1:48" x14ac:dyDescent="0.3">
      <c r="A83" s="9">
        <f t="shared" si="2"/>
        <v>55</v>
      </c>
      <c r="B83" s="10">
        <f t="shared" si="3"/>
        <v>63125.774961769333</v>
      </c>
      <c r="C83" s="10">
        <f t="shared" si="42"/>
        <v>1000</v>
      </c>
      <c r="D83" s="10">
        <f t="shared" si="5"/>
        <v>55000</v>
      </c>
      <c r="E83" s="12">
        <f t="shared" si="6"/>
        <v>3467.74</v>
      </c>
      <c r="F83" s="12">
        <f t="shared" si="7"/>
        <v>1458.6678337509709</v>
      </c>
      <c r="G83" s="12">
        <f t="shared" si="8"/>
        <v>2009.0721662490289</v>
      </c>
      <c r="H83" s="10">
        <f t="shared" si="9"/>
        <v>429056.79636246955</v>
      </c>
      <c r="I83" s="11">
        <f t="shared" si="10"/>
        <v>3.7999999999999999E-2</v>
      </c>
      <c r="J83" s="11">
        <f t="shared" si="11"/>
        <v>1.7999999999999999E-2</v>
      </c>
      <c r="K83" s="64">
        <f t="shared" si="12"/>
        <v>2516.062499987549</v>
      </c>
      <c r="L83" s="50">
        <f t="shared" si="13"/>
        <v>5.5999999999999994E-2</v>
      </c>
      <c r="M83" s="50"/>
      <c r="N83" s="50">
        <f t="shared" si="14"/>
        <v>0.06</v>
      </c>
      <c r="O83" s="21">
        <f t="shared" si="26"/>
        <v>5.0000000000000001E-3</v>
      </c>
      <c r="R83" s="9">
        <f t="shared" si="15"/>
        <v>55</v>
      </c>
      <c r="S83" s="12">
        <f t="shared" si="16"/>
        <v>3065.2035679548462</v>
      </c>
      <c r="T83" s="12">
        <f t="shared" si="41"/>
        <v>1289.343325033188</v>
      </c>
      <c r="U83" s="12">
        <f t="shared" si="18"/>
        <v>1775.8602429216583</v>
      </c>
      <c r="V83" s="53">
        <f t="shared" si="19"/>
        <v>1000</v>
      </c>
      <c r="W83" s="10">
        <f t="shared" si="20"/>
        <v>378252.13730103645</v>
      </c>
      <c r="X83" s="10">
        <f t="shared" si="27"/>
        <v>402.53643204515356</v>
      </c>
      <c r="Y83" s="10">
        <f t="shared" si="21"/>
        <v>11804.291911171156</v>
      </c>
      <c r="AA83" s="9">
        <f t="shared" si="28"/>
        <v>55</v>
      </c>
      <c r="AB83" s="12">
        <f>IF(AA83&lt;&gt;"",IF($H$10="raty równe",MIN(AF82*(1+L83/12), -PMT(L83/12,$H$3-AA82-SUM($AG$28:AG82),AF82,0)),AC83+AD83),"")</f>
        <v>3467.7375767478643</v>
      </c>
      <c r="AC83" s="12">
        <f t="shared" si="29"/>
        <v>1744.5068030486029</v>
      </c>
      <c r="AD83" s="12">
        <f t="shared" si="22"/>
        <v>1723.2307736992614</v>
      </c>
      <c r="AE83" s="53">
        <f t="shared" si="30"/>
        <v>1000</v>
      </c>
      <c r="AF83" s="10">
        <f t="shared" si="31"/>
        <v>366519.23041822173</v>
      </c>
      <c r="AG83" s="54">
        <f>IF(AE83&lt;&gt;"",IF($H$10=listy!$B$4,(NPER(L83/12,-AB83,(AF83+AE83),0)-NPER(L83/12,-AB83,AF83)),AE83/($H$2/$H$3)),"")</f>
        <v>0.5711355378341807</v>
      </c>
      <c r="AH83" s="10">
        <f t="shared" si="23"/>
        <v>2.4232521354861092E-3</v>
      </c>
      <c r="AI83" s="10">
        <f t="shared" si="24"/>
        <v>0.15296966904132994</v>
      </c>
      <c r="AL83" s="9">
        <f t="shared" si="32"/>
        <v>55</v>
      </c>
      <c r="AM83" s="12">
        <f t="shared" si="33"/>
        <v>2974.3630654529961</v>
      </c>
      <c r="AN83" s="12">
        <f t="shared" si="34"/>
        <v>1251.1322917537352</v>
      </c>
      <c r="AO83" s="12">
        <f t="shared" si="35"/>
        <v>1723.2307736992609</v>
      </c>
      <c r="AP83" s="53">
        <f t="shared" si="25"/>
        <v>1493.3745112948682</v>
      </c>
      <c r="AQ83" s="10">
        <f t="shared" si="36"/>
        <v>366519.23041822168</v>
      </c>
      <c r="AR83" s="10">
        <f t="shared" si="37"/>
        <v>2.4232521354861092E-3</v>
      </c>
      <c r="AS83" s="10">
        <f t="shared" si="38"/>
        <v>0.15296966904132994</v>
      </c>
      <c r="AT83" s="91"/>
      <c r="AU83" s="91">
        <f t="shared" si="39"/>
        <v>0</v>
      </c>
      <c r="AV83" s="91">
        <f t="shared" si="40"/>
        <v>0</v>
      </c>
    </row>
    <row r="84" spans="1:48" x14ac:dyDescent="0.3">
      <c r="A84" s="9">
        <f t="shared" si="2"/>
        <v>56</v>
      </c>
      <c r="B84" s="10">
        <f t="shared" si="3"/>
        <v>64441.403836578174</v>
      </c>
      <c r="C84" s="10">
        <f t="shared" si="42"/>
        <v>1000</v>
      </c>
      <c r="D84" s="10">
        <f t="shared" si="5"/>
        <v>56000</v>
      </c>
      <c r="E84" s="12">
        <f t="shared" si="6"/>
        <v>3467.74</v>
      </c>
      <c r="F84" s="12">
        <f t="shared" si="7"/>
        <v>1465.4749503084752</v>
      </c>
      <c r="G84" s="12">
        <f t="shared" si="8"/>
        <v>2002.2650496915246</v>
      </c>
      <c r="H84" s="10">
        <f t="shared" si="9"/>
        <v>427591.32141216105</v>
      </c>
      <c r="I84" s="11">
        <f t="shared" si="10"/>
        <v>3.7999999999999999E-2</v>
      </c>
      <c r="J84" s="11">
        <f t="shared" si="11"/>
        <v>1.7999999999999999E-2</v>
      </c>
      <c r="K84" s="64">
        <f t="shared" si="12"/>
        <v>2503.5447761070145</v>
      </c>
      <c r="L84" s="50">
        <f t="shared" si="13"/>
        <v>5.5999999999999994E-2</v>
      </c>
      <c r="M84" s="50"/>
      <c r="N84" s="50">
        <f t="shared" si="14"/>
        <v>0.06</v>
      </c>
      <c r="O84" s="21">
        <f t="shared" si="26"/>
        <v>5.0000000000000001E-3</v>
      </c>
      <c r="R84" s="9">
        <f t="shared" si="15"/>
        <v>56</v>
      </c>
      <c r="S84" s="12">
        <f t="shared" si="16"/>
        <v>3057.1213364616538</v>
      </c>
      <c r="T84" s="12">
        <f t="shared" si="41"/>
        <v>1291.9446957234838</v>
      </c>
      <c r="U84" s="12">
        <f t="shared" si="18"/>
        <v>1765.1766407381699</v>
      </c>
      <c r="V84" s="53">
        <f t="shared" si="19"/>
        <v>1000</v>
      </c>
      <c r="W84" s="10">
        <f t="shared" si="20"/>
        <v>375960.19260531297</v>
      </c>
      <c r="X84" s="10">
        <f t="shared" si="27"/>
        <v>410.61866353834603</v>
      </c>
      <c r="Y84" s="10">
        <f t="shared" si="21"/>
        <v>12273.932034265355</v>
      </c>
      <c r="AA84" s="9">
        <f t="shared" si="28"/>
        <v>56</v>
      </c>
      <c r="AB84" s="12">
        <f>IF(AA84&lt;&gt;"",IF($H$10="raty równe",MIN(AF83*(1+L84/12), -PMT(L84/12,$H$3-AA83-SUM($AG$28:AG83),AF83,0)),AC84+AD84),"")</f>
        <v>3467.7375767478643</v>
      </c>
      <c r="AC84" s="12">
        <f t="shared" si="29"/>
        <v>1757.3145014628296</v>
      </c>
      <c r="AD84" s="12">
        <f t="shared" si="22"/>
        <v>1710.4230752850347</v>
      </c>
      <c r="AE84" s="53">
        <f t="shared" si="30"/>
        <v>1000</v>
      </c>
      <c r="AF84" s="10">
        <f t="shared" si="31"/>
        <v>363761.91591675888</v>
      </c>
      <c r="AG84" s="54">
        <f>IF(AE84&lt;&gt;"",IF($H$10=listy!$B$4,(NPER(L84/12,-AB84,(AF84+AE84),0)-NPER(L84/12,-AB84,AF84)),AE84/($H$2/$H$3)),"")</f>
        <v>0.56697846437907629</v>
      </c>
      <c r="AH84" s="10">
        <f t="shared" si="23"/>
        <v>2.4232521354861092E-3</v>
      </c>
      <c r="AI84" s="10">
        <f t="shared" si="24"/>
        <v>0.15615776952202268</v>
      </c>
      <c r="AL84" s="9">
        <f t="shared" si="32"/>
        <v>56</v>
      </c>
      <c r="AM84" s="12">
        <f t="shared" si="33"/>
        <v>2962.2932669466777</v>
      </c>
      <c r="AN84" s="12">
        <f t="shared" si="34"/>
        <v>1251.8701916616433</v>
      </c>
      <c r="AO84" s="12">
        <f t="shared" si="35"/>
        <v>1710.4230752850344</v>
      </c>
      <c r="AP84" s="53">
        <f t="shared" si="25"/>
        <v>1505.4443098011866</v>
      </c>
      <c r="AQ84" s="10">
        <f t="shared" si="36"/>
        <v>363761.91591675882</v>
      </c>
      <c r="AR84" s="10">
        <f t="shared" si="37"/>
        <v>2.4232521354861092E-3</v>
      </c>
      <c r="AS84" s="10">
        <f t="shared" si="38"/>
        <v>0.15615776952202268</v>
      </c>
      <c r="AT84" s="91"/>
      <c r="AU84" s="91">
        <f t="shared" si="39"/>
        <v>0</v>
      </c>
      <c r="AV84" s="91">
        <f t="shared" si="40"/>
        <v>0</v>
      </c>
    </row>
    <row r="85" spans="1:48" x14ac:dyDescent="0.3">
      <c r="A85" s="9">
        <f t="shared" si="2"/>
        <v>57</v>
      </c>
      <c r="B85" s="10">
        <f t="shared" si="3"/>
        <v>65763.610855761057</v>
      </c>
      <c r="C85" s="10">
        <f t="shared" si="42"/>
        <v>1000</v>
      </c>
      <c r="D85" s="10">
        <f t="shared" si="5"/>
        <v>57000</v>
      </c>
      <c r="E85" s="12">
        <f t="shared" si="6"/>
        <v>3467.74</v>
      </c>
      <c r="F85" s="12">
        <f t="shared" si="7"/>
        <v>1472.3138334099151</v>
      </c>
      <c r="G85" s="12">
        <f t="shared" si="8"/>
        <v>1995.4261665900847</v>
      </c>
      <c r="H85" s="10">
        <f t="shared" si="9"/>
        <v>426119.00757875113</v>
      </c>
      <c r="I85" s="11">
        <f t="shared" si="10"/>
        <v>3.7999999999999999E-2</v>
      </c>
      <c r="J85" s="11">
        <f t="shared" si="11"/>
        <v>1.7999999999999999E-2</v>
      </c>
      <c r="K85" s="64">
        <f t="shared" si="12"/>
        <v>2491.0893294597163</v>
      </c>
      <c r="L85" s="50">
        <f t="shared" si="13"/>
        <v>5.5999999999999994E-2</v>
      </c>
      <c r="M85" s="50"/>
      <c r="N85" s="50">
        <f t="shared" si="14"/>
        <v>0.06</v>
      </c>
      <c r="O85" s="21">
        <f t="shared" si="26"/>
        <v>5.0000000000000001E-3</v>
      </c>
      <c r="R85" s="9">
        <f t="shared" si="15"/>
        <v>57</v>
      </c>
      <c r="S85" s="12">
        <f t="shared" si="16"/>
        <v>3049.011404971719</v>
      </c>
      <c r="T85" s="12">
        <f t="shared" si="41"/>
        <v>1294.5305061469255</v>
      </c>
      <c r="U85" s="12">
        <f t="shared" si="18"/>
        <v>1754.4808988247935</v>
      </c>
      <c r="V85" s="53">
        <f t="shared" si="19"/>
        <v>1000</v>
      </c>
      <c r="W85" s="10">
        <f t="shared" si="20"/>
        <v>373665.66209916607</v>
      </c>
      <c r="X85" s="10">
        <f t="shared" si="27"/>
        <v>418.72859502828078</v>
      </c>
      <c r="Y85" s="10">
        <f t="shared" si="21"/>
        <v>12754.030289464961</v>
      </c>
      <c r="AA85" s="9">
        <f t="shared" si="28"/>
        <v>57</v>
      </c>
      <c r="AB85" s="12">
        <f>IF(AA85&lt;&gt;"",IF($H$10="raty równe",MIN(AF84*(1+L85/12), -PMT(L85/12,$H$3-AA84-SUM($AG$28:AG84),AF84,0)),AC85+AD85),"")</f>
        <v>3467.7375767478643</v>
      </c>
      <c r="AC85" s="12">
        <f t="shared" si="29"/>
        <v>1770.1819691363232</v>
      </c>
      <c r="AD85" s="12">
        <f t="shared" si="22"/>
        <v>1697.5556076115411</v>
      </c>
      <c r="AE85" s="53">
        <f t="shared" si="30"/>
        <v>1000</v>
      </c>
      <c r="AF85" s="10">
        <f t="shared" si="31"/>
        <v>360991.73394762253</v>
      </c>
      <c r="AG85" s="54">
        <f>IF(AE85&lt;&gt;"",IF($H$10=listy!$B$4,(NPER(L85/12,-AB85,(AF85+AE85),0)-NPER(L85/12,-AB85,AF85)),AE85/($H$2/$H$3)),"")</f>
        <v>0.56286248859996135</v>
      </c>
      <c r="AH85" s="10">
        <f t="shared" si="23"/>
        <v>2.4232521354861092E-3</v>
      </c>
      <c r="AI85" s="10">
        <f t="shared" si="24"/>
        <v>0.15936181050511888</v>
      </c>
      <c r="AL85" s="9">
        <f t="shared" si="32"/>
        <v>57</v>
      </c>
      <c r="AM85" s="12">
        <f t="shared" si="33"/>
        <v>2950.0842167322785</v>
      </c>
      <c r="AN85" s="12">
        <f t="shared" si="34"/>
        <v>1252.5286091207374</v>
      </c>
      <c r="AO85" s="12">
        <f t="shared" si="35"/>
        <v>1697.5556076115411</v>
      </c>
      <c r="AP85" s="53">
        <f t="shared" si="25"/>
        <v>1517.6533600155858</v>
      </c>
      <c r="AQ85" s="10">
        <f t="shared" si="36"/>
        <v>360991.73394762247</v>
      </c>
      <c r="AR85" s="10">
        <f t="shared" si="37"/>
        <v>2.4232521354861092E-3</v>
      </c>
      <c r="AS85" s="10">
        <f t="shared" si="38"/>
        <v>0.15936181050511888</v>
      </c>
      <c r="AT85" s="91"/>
      <c r="AU85" s="91">
        <f t="shared" si="39"/>
        <v>0</v>
      </c>
      <c r="AV85" s="91">
        <f t="shared" si="40"/>
        <v>0</v>
      </c>
    </row>
    <row r="86" spans="1:48" x14ac:dyDescent="0.3">
      <c r="A86" s="9">
        <f t="shared" si="2"/>
        <v>58</v>
      </c>
      <c r="B86" s="10">
        <f t="shared" si="3"/>
        <v>67092.42891003986</v>
      </c>
      <c r="C86" s="10">
        <f t="shared" si="42"/>
        <v>1000</v>
      </c>
      <c r="D86" s="10">
        <f t="shared" si="5"/>
        <v>58000</v>
      </c>
      <c r="E86" s="12">
        <f t="shared" si="6"/>
        <v>3467.74</v>
      </c>
      <c r="F86" s="12">
        <f t="shared" si="7"/>
        <v>1479.1846312991613</v>
      </c>
      <c r="G86" s="12">
        <f t="shared" si="8"/>
        <v>1988.5553687008385</v>
      </c>
      <c r="H86" s="10">
        <f t="shared" si="9"/>
        <v>424639.82294745196</v>
      </c>
      <c r="I86" s="11">
        <f t="shared" si="10"/>
        <v>3.7999999999999999E-2</v>
      </c>
      <c r="J86" s="11">
        <f t="shared" si="11"/>
        <v>1.7999999999999999E-2</v>
      </c>
      <c r="K86" s="64">
        <f t="shared" si="12"/>
        <v>2478.6958502086727</v>
      </c>
      <c r="L86" s="50">
        <f t="shared" si="13"/>
        <v>5.5999999999999994E-2</v>
      </c>
      <c r="M86" s="50"/>
      <c r="N86" s="50">
        <f t="shared" si="14"/>
        <v>0.06</v>
      </c>
      <c r="O86" s="21">
        <f t="shared" si="26"/>
        <v>5.0000000000000001E-3</v>
      </c>
      <c r="R86" s="9">
        <f t="shared" si="15"/>
        <v>58</v>
      </c>
      <c r="S86" s="12">
        <f t="shared" si="16"/>
        <v>3040.8734523558091</v>
      </c>
      <c r="T86" s="12">
        <f t="shared" si="41"/>
        <v>1297.1003625597009</v>
      </c>
      <c r="U86" s="12">
        <f t="shared" si="18"/>
        <v>1743.7730897961083</v>
      </c>
      <c r="V86" s="53">
        <f t="shared" si="19"/>
        <v>1000</v>
      </c>
      <c r="W86" s="10">
        <f t="shared" si="20"/>
        <v>371368.56173660635</v>
      </c>
      <c r="X86" s="10">
        <f t="shared" si="27"/>
        <v>426.86654764419063</v>
      </c>
      <c r="Y86" s="10">
        <f t="shared" si="21"/>
        <v>13244.666988556475</v>
      </c>
      <c r="AA86" s="9">
        <f t="shared" si="28"/>
        <v>58</v>
      </c>
      <c r="AB86" s="12">
        <f>IF(AA86&lt;&gt;"",IF($H$10="raty równe",MIN(AF85*(1+L86/12), -PMT(L86/12,$H$3-AA85-SUM($AG$28:AG85),AF85,0)),AC86+AD86),"")</f>
        <v>3467.7375767478643</v>
      </c>
      <c r="AC86" s="12">
        <f t="shared" si="29"/>
        <v>1783.1094849922927</v>
      </c>
      <c r="AD86" s="12">
        <f t="shared" si="22"/>
        <v>1684.6280917555716</v>
      </c>
      <c r="AE86" s="53">
        <f t="shared" si="30"/>
        <v>1000</v>
      </c>
      <c r="AF86" s="10">
        <f t="shared" si="31"/>
        <v>358208.62446263025</v>
      </c>
      <c r="AG86" s="54">
        <f>IF(AE86&lt;&gt;"",IF($H$10=listy!$B$4,(NPER(L86/12,-AB86,(AF86+AE86),0)-NPER(L86/12,-AB86,AF86)),AE86/($H$2/$H$3)),"")</f>
        <v>0.55878704799749812</v>
      </c>
      <c r="AH86" s="10">
        <f t="shared" si="23"/>
        <v>2.4232521354861092E-3</v>
      </c>
      <c r="AI86" s="10">
        <f t="shared" si="24"/>
        <v>0.16258187169313057</v>
      </c>
      <c r="AL86" s="9">
        <f t="shared" si="32"/>
        <v>58</v>
      </c>
      <c r="AM86" s="12">
        <f t="shared" si="33"/>
        <v>2937.733625601094</v>
      </c>
      <c r="AN86" s="12">
        <f t="shared" si="34"/>
        <v>1253.1055338455226</v>
      </c>
      <c r="AO86" s="12">
        <f t="shared" si="35"/>
        <v>1684.6280917555714</v>
      </c>
      <c r="AP86" s="53">
        <f t="shared" si="25"/>
        <v>1530.0039511467703</v>
      </c>
      <c r="AQ86" s="10">
        <f t="shared" si="36"/>
        <v>358208.62446263013</v>
      </c>
      <c r="AR86" s="10">
        <f t="shared" si="37"/>
        <v>2.4232521354861092E-3</v>
      </c>
      <c r="AS86" s="10">
        <f t="shared" si="38"/>
        <v>0.16258187169313057</v>
      </c>
      <c r="AT86" s="91"/>
      <c r="AU86" s="91">
        <f t="shared" si="39"/>
        <v>0</v>
      </c>
      <c r="AV86" s="91">
        <f t="shared" si="40"/>
        <v>0</v>
      </c>
    </row>
    <row r="87" spans="1:48" x14ac:dyDescent="0.3">
      <c r="A87" s="9">
        <f t="shared" si="2"/>
        <v>59</v>
      </c>
      <c r="B87" s="10">
        <f t="shared" si="3"/>
        <v>68427.891054590058</v>
      </c>
      <c r="C87" s="10">
        <f t="shared" si="42"/>
        <v>1000</v>
      </c>
      <c r="D87" s="10">
        <f t="shared" si="5"/>
        <v>59000</v>
      </c>
      <c r="E87" s="12">
        <f t="shared" si="6"/>
        <v>3467.74</v>
      </c>
      <c r="F87" s="12">
        <f t="shared" si="7"/>
        <v>1486.0874929118909</v>
      </c>
      <c r="G87" s="12">
        <f t="shared" si="8"/>
        <v>1981.6525070881089</v>
      </c>
      <c r="H87" s="10">
        <f t="shared" si="9"/>
        <v>423153.73545454006</v>
      </c>
      <c r="I87" s="11">
        <f t="shared" si="10"/>
        <v>3.7999999999999999E-2</v>
      </c>
      <c r="J87" s="11">
        <f t="shared" si="11"/>
        <v>1.7999999999999999E-2</v>
      </c>
      <c r="K87" s="64">
        <f t="shared" si="12"/>
        <v>2466.3640300583816</v>
      </c>
      <c r="L87" s="50">
        <f t="shared" si="13"/>
        <v>5.5999999999999994E-2</v>
      </c>
      <c r="M87" s="50"/>
      <c r="N87" s="50">
        <f t="shared" si="14"/>
        <v>0.06</v>
      </c>
      <c r="O87" s="21">
        <f t="shared" si="26"/>
        <v>5.0000000000000001E-3</v>
      </c>
      <c r="R87" s="9">
        <f t="shared" si="15"/>
        <v>59</v>
      </c>
      <c r="S87" s="12">
        <f t="shared" si="16"/>
        <v>3032.7071521768303</v>
      </c>
      <c r="T87" s="12">
        <f t="shared" si="41"/>
        <v>1299.6538640726676</v>
      </c>
      <c r="U87" s="12">
        <f t="shared" si="18"/>
        <v>1733.0532881041627</v>
      </c>
      <c r="V87" s="53">
        <f t="shared" si="19"/>
        <v>1000</v>
      </c>
      <c r="W87" s="10">
        <f t="shared" si="20"/>
        <v>369068.90787253366</v>
      </c>
      <c r="X87" s="10">
        <f t="shared" si="27"/>
        <v>435.0328478231695</v>
      </c>
      <c r="Y87" s="10">
        <f t="shared" si="21"/>
        <v>13745.923171322425</v>
      </c>
      <c r="AA87" s="9">
        <f t="shared" si="28"/>
        <v>59</v>
      </c>
      <c r="AB87" s="12">
        <f>IF(AA87&lt;&gt;"",IF($H$10="raty równe",MIN(AF86*(1+L87/12), -PMT(L87/12,$H$3-AA86-SUM($AG$28:AG86),AF86,0)),AC87+AD87),"")</f>
        <v>3467.7375767478643</v>
      </c>
      <c r="AC87" s="12">
        <f t="shared" si="29"/>
        <v>1796.09732925559</v>
      </c>
      <c r="AD87" s="12">
        <f t="shared" si="22"/>
        <v>1671.6402474922743</v>
      </c>
      <c r="AE87" s="53">
        <f t="shared" si="30"/>
        <v>1000</v>
      </c>
      <c r="AF87" s="10">
        <f t="shared" si="31"/>
        <v>355412.52713337465</v>
      </c>
      <c r="AG87" s="54">
        <f>IF(AE87&lt;&gt;"",IF($H$10=listy!$B$4,(NPER(L87/12,-AB87,(AF87+AE87),0)-NPER(L87/12,-AB87,AF87)),AE87/($H$2/$H$3)),"")</f>
        <v>0.55475159022722664</v>
      </c>
      <c r="AH87" s="10">
        <f t="shared" si="23"/>
        <v>2.4232521354861092E-3</v>
      </c>
      <c r="AI87" s="10">
        <f t="shared" si="24"/>
        <v>0.16581803318708233</v>
      </c>
      <c r="AL87" s="9">
        <f t="shared" si="32"/>
        <v>59</v>
      </c>
      <c r="AM87" s="12">
        <f t="shared" si="33"/>
        <v>2925.2391540610051</v>
      </c>
      <c r="AN87" s="12">
        <f t="shared" si="34"/>
        <v>1253.5989065687315</v>
      </c>
      <c r="AO87" s="12">
        <f t="shared" si="35"/>
        <v>1671.6402474922736</v>
      </c>
      <c r="AP87" s="53">
        <f t="shared" si="25"/>
        <v>1542.4984226868592</v>
      </c>
      <c r="AQ87" s="10">
        <f t="shared" si="36"/>
        <v>355412.52713337453</v>
      </c>
      <c r="AR87" s="10">
        <f t="shared" si="37"/>
        <v>2.4232521354861092E-3</v>
      </c>
      <c r="AS87" s="10">
        <f t="shared" si="38"/>
        <v>0.16581803318708233</v>
      </c>
      <c r="AT87" s="91"/>
      <c r="AU87" s="91">
        <f t="shared" si="39"/>
        <v>0</v>
      </c>
      <c r="AV87" s="91">
        <f t="shared" si="40"/>
        <v>0</v>
      </c>
    </row>
    <row r="88" spans="1:48" s="81" customFormat="1" x14ac:dyDescent="0.3">
      <c r="A88" s="75">
        <f t="shared" si="2"/>
        <v>60</v>
      </c>
      <c r="B88" s="76">
        <f t="shared" si="3"/>
        <v>69770.030509863005</v>
      </c>
      <c r="C88" s="76">
        <f t="shared" si="42"/>
        <v>1000</v>
      </c>
      <c r="D88" s="76">
        <f t="shared" si="5"/>
        <v>60000</v>
      </c>
      <c r="E88" s="77">
        <f t="shared" si="6"/>
        <v>3467.74</v>
      </c>
      <c r="F88" s="77">
        <f t="shared" si="7"/>
        <v>1493.0225678788131</v>
      </c>
      <c r="G88" s="77">
        <f t="shared" si="8"/>
        <v>1974.7174321211867</v>
      </c>
      <c r="H88" s="76">
        <f t="shared" si="9"/>
        <v>421660.71288666123</v>
      </c>
      <c r="I88" s="78">
        <f t="shared" si="10"/>
        <v>3.7999999999999999E-2</v>
      </c>
      <c r="J88" s="78">
        <f t="shared" si="11"/>
        <v>1.7999999999999999E-2</v>
      </c>
      <c r="K88" s="79">
        <f t="shared" si="12"/>
        <v>2454.0935622471461</v>
      </c>
      <c r="L88" s="78">
        <f t="shared" si="13"/>
        <v>5.5999999999999994E-2</v>
      </c>
      <c r="M88" s="78"/>
      <c r="N88" s="78">
        <f t="shared" si="14"/>
        <v>0.06</v>
      </c>
      <c r="O88" s="80">
        <f t="shared" si="26"/>
        <v>5.0000000000000001E-3</v>
      </c>
      <c r="R88" s="75">
        <f t="shared" si="15"/>
        <v>60</v>
      </c>
      <c r="S88" s="77">
        <f t="shared" si="16"/>
        <v>3024.5121725725949</v>
      </c>
      <c r="T88" s="77">
        <f t="shared" si="41"/>
        <v>1302.1906025007713</v>
      </c>
      <c r="U88" s="77">
        <f t="shared" si="18"/>
        <v>1722.3215700718235</v>
      </c>
      <c r="V88" s="82">
        <f t="shared" si="19"/>
        <v>1000</v>
      </c>
      <c r="W88" s="76">
        <f t="shared" si="20"/>
        <v>366766.71727003291</v>
      </c>
      <c r="X88" s="76">
        <f t="shared" si="27"/>
        <v>443.22782742740492</v>
      </c>
      <c r="Y88" s="76">
        <f t="shared" si="21"/>
        <v>14257.880614606442</v>
      </c>
      <c r="AA88" s="75">
        <f t="shared" si="28"/>
        <v>60</v>
      </c>
      <c r="AB88" s="77">
        <f>IF(AA88&lt;&gt;"",IF($H$10="raty równe",MIN(AF87*(1+L88/12), -PMT(L88/12,$H$3-AA87-SUM($AG$28:AG87),AF87,0)),AC88+AD88),"")</f>
        <v>3467.7375767478648</v>
      </c>
      <c r="AC88" s="77">
        <f t="shared" si="29"/>
        <v>1809.1457834587832</v>
      </c>
      <c r="AD88" s="77">
        <f t="shared" si="22"/>
        <v>1658.5917932890816</v>
      </c>
      <c r="AE88" s="82">
        <f t="shared" si="30"/>
        <v>1000</v>
      </c>
      <c r="AF88" s="76">
        <f t="shared" si="31"/>
        <v>352603.38134991587</v>
      </c>
      <c r="AG88" s="83">
        <f>IF(AE88&lt;&gt;"",IF($H$10=listy!$B$4,(NPER(L88/12,-AB88,(AF88+AE88),0)-NPER(L88/12,-AB88,AF88)),AE88/($H$2/$H$3)),"")</f>
        <v>0.55075557287122479</v>
      </c>
      <c r="AH88" s="76">
        <f t="shared" si="23"/>
        <v>2.4232521354861092E-3</v>
      </c>
      <c r="AI88" s="76">
        <f t="shared" si="24"/>
        <v>0.16907037548850382</v>
      </c>
      <c r="AL88" s="9">
        <f t="shared" si="32"/>
        <v>60</v>
      </c>
      <c r="AM88" s="12">
        <f t="shared" si="33"/>
        <v>2912.5984109475216</v>
      </c>
      <c r="AN88" s="12">
        <f t="shared" si="34"/>
        <v>1254.0066176584407</v>
      </c>
      <c r="AO88" s="12">
        <f t="shared" si="35"/>
        <v>1658.5917932890809</v>
      </c>
      <c r="AP88" s="53">
        <f t="shared" si="25"/>
        <v>1555.1391658003427</v>
      </c>
      <c r="AQ88" s="10">
        <f t="shared" si="36"/>
        <v>352603.38134991575</v>
      </c>
      <c r="AR88" s="10">
        <f t="shared" si="37"/>
        <v>2.4232521354861092E-3</v>
      </c>
      <c r="AS88" s="76">
        <f t="shared" si="38"/>
        <v>0.16907037548850382</v>
      </c>
      <c r="AT88" s="91"/>
      <c r="AU88" s="91">
        <f t="shared" si="39"/>
        <v>0</v>
      </c>
      <c r="AV88" s="91">
        <f t="shared" si="40"/>
        <v>0</v>
      </c>
    </row>
    <row r="89" spans="1:48" x14ac:dyDescent="0.3">
      <c r="A89" s="9">
        <f t="shared" si="2"/>
        <v>61</v>
      </c>
      <c r="B89" s="10">
        <f t="shared" si="3"/>
        <v>71118.88066241231</v>
      </c>
      <c r="C89" s="10">
        <f t="shared" si="42"/>
        <v>1000</v>
      </c>
      <c r="D89" s="10">
        <f t="shared" si="5"/>
        <v>61000</v>
      </c>
      <c r="E89" s="12">
        <f t="shared" si="6"/>
        <v>3467.74</v>
      </c>
      <c r="F89" s="12">
        <f t="shared" si="7"/>
        <v>1499.9900065289141</v>
      </c>
      <c r="G89" s="12">
        <f t="shared" si="8"/>
        <v>1967.7499934710856</v>
      </c>
      <c r="H89" s="10">
        <f t="shared" si="9"/>
        <v>420160.72288013232</v>
      </c>
      <c r="I89" s="11">
        <f t="shared" si="10"/>
        <v>3.7999999999999999E-2</v>
      </c>
      <c r="J89" s="11">
        <f t="shared" si="11"/>
        <v>1.7999999999999999E-2</v>
      </c>
      <c r="K89" s="64">
        <f t="shared" si="12"/>
        <v>2441.884141539449</v>
      </c>
      <c r="L89" s="50">
        <f t="shared" si="13"/>
        <v>5.5999999999999994E-2</v>
      </c>
      <c r="M89" s="50"/>
      <c r="N89" s="50">
        <f t="shared" si="14"/>
        <v>0.06</v>
      </c>
      <c r="O89" s="21">
        <f t="shared" si="26"/>
        <v>5.0000000000000001E-3</v>
      </c>
      <c r="R89" s="9">
        <f t="shared" si="15"/>
        <v>61</v>
      </c>
      <c r="S89" s="12">
        <f t="shared" si="16"/>
        <v>3016.2881761353324</v>
      </c>
      <c r="T89" s="12">
        <f t="shared" si="41"/>
        <v>1304.7101622085124</v>
      </c>
      <c r="U89" s="12">
        <f t="shared" si="18"/>
        <v>1711.5780139268199</v>
      </c>
      <c r="V89" s="53">
        <f t="shared" si="19"/>
        <v>1000</v>
      </c>
      <c r="W89" s="10">
        <f t="shared" si="20"/>
        <v>364462.00710782438</v>
      </c>
      <c r="X89" s="10">
        <f t="shared" si="27"/>
        <v>451.4518238646674</v>
      </c>
      <c r="Y89" s="10">
        <f t="shared" si="21"/>
        <v>14780.62184154414</v>
      </c>
      <c r="AA89" s="9">
        <f t="shared" si="28"/>
        <v>61</v>
      </c>
      <c r="AB89" s="12">
        <f>IF(AA89&lt;&gt;"",IF($H$10="raty równe",MIN(AF88*(1+L89/12), -PMT(L89/12,$H$3-AA88-SUM($AG$28:AG88),AF88,0)),AC89+AD89),"")</f>
        <v>3467.7375767478638</v>
      </c>
      <c r="AC89" s="12">
        <f t="shared" si="29"/>
        <v>1822.2551304482565</v>
      </c>
      <c r="AD89" s="12">
        <f t="shared" si="22"/>
        <v>1645.4824462996073</v>
      </c>
      <c r="AE89" s="53">
        <f t="shared" si="30"/>
        <v>1000</v>
      </c>
      <c r="AF89" s="10">
        <f t="shared" si="31"/>
        <v>349781.12621946761</v>
      </c>
      <c r="AG89" s="54">
        <f>IF(AE89&lt;&gt;"",IF($H$10=listy!$B$4,(NPER(L89/12,-AB89,(AF89+AE89),0)-NPER(L89/12,-AB89,AF89)),AE89/($H$2/$H$3)),"")</f>
        <v>0.54679846321607783</v>
      </c>
      <c r="AH89" s="10">
        <f t="shared" si="23"/>
        <v>2.4232521354861092E-3</v>
      </c>
      <c r="AI89" s="10">
        <f t="shared" si="24"/>
        <v>0.17233897950143243</v>
      </c>
      <c r="AL89" s="9">
        <f t="shared" si="32"/>
        <v>61</v>
      </c>
      <c r="AM89" s="12">
        <f t="shared" si="33"/>
        <v>2899.808951988532</v>
      </c>
      <c r="AN89" s="12">
        <f t="shared" si="34"/>
        <v>1254.3265056889254</v>
      </c>
      <c r="AO89" s="12">
        <f t="shared" si="35"/>
        <v>1645.4824462996066</v>
      </c>
      <c r="AP89" s="53">
        <f t="shared" si="25"/>
        <v>1567.9286247593323</v>
      </c>
      <c r="AQ89" s="10">
        <f t="shared" si="36"/>
        <v>349781.12621946749</v>
      </c>
      <c r="AR89" s="10">
        <f t="shared" si="37"/>
        <v>2.4232521354861092E-3</v>
      </c>
      <c r="AS89" s="10">
        <f t="shared" si="38"/>
        <v>0.17233897950143243</v>
      </c>
      <c r="AT89" s="91"/>
      <c r="AU89" s="91">
        <f t="shared" si="39"/>
        <v>0</v>
      </c>
      <c r="AV89" s="91">
        <f t="shared" si="40"/>
        <v>0</v>
      </c>
    </row>
    <row r="90" spans="1:48" x14ac:dyDescent="0.3">
      <c r="A90" s="9">
        <f t="shared" si="2"/>
        <v>62</v>
      </c>
      <c r="B90" s="10">
        <f t="shared" si="3"/>
        <v>72474.475065724357</v>
      </c>
      <c r="C90" s="10">
        <f t="shared" si="42"/>
        <v>1000</v>
      </c>
      <c r="D90" s="10">
        <f t="shared" si="5"/>
        <v>62000</v>
      </c>
      <c r="E90" s="12">
        <f t="shared" si="6"/>
        <v>3467.74</v>
      </c>
      <c r="F90" s="12">
        <f t="shared" si="7"/>
        <v>1506.9899598927159</v>
      </c>
      <c r="G90" s="12">
        <f t="shared" si="8"/>
        <v>1960.7500401072839</v>
      </c>
      <c r="H90" s="10">
        <f t="shared" si="9"/>
        <v>418653.73292023962</v>
      </c>
      <c r="I90" s="11">
        <f t="shared" si="10"/>
        <v>3.7999999999999999E-2</v>
      </c>
      <c r="J90" s="11">
        <f t="shared" si="11"/>
        <v>1.7999999999999999E-2</v>
      </c>
      <c r="K90" s="64">
        <f t="shared" si="12"/>
        <v>2429.7354642183577</v>
      </c>
      <c r="L90" s="50">
        <f t="shared" si="13"/>
        <v>5.5999999999999994E-2</v>
      </c>
      <c r="M90" s="50"/>
      <c r="N90" s="50">
        <f t="shared" si="14"/>
        <v>0.06</v>
      </c>
      <c r="O90" s="21">
        <f t="shared" si="26"/>
        <v>5.0000000000000001E-3</v>
      </c>
      <c r="R90" s="9">
        <f t="shared" si="15"/>
        <v>62</v>
      </c>
      <c r="S90" s="12">
        <f t="shared" si="16"/>
        <v>3008.034819787827</v>
      </c>
      <c r="T90" s="12">
        <f t="shared" si="41"/>
        <v>1307.2121199513135</v>
      </c>
      <c r="U90" s="12">
        <f t="shared" si="18"/>
        <v>1700.8226998365135</v>
      </c>
      <c r="V90" s="53">
        <f t="shared" si="19"/>
        <v>1000</v>
      </c>
      <c r="W90" s="10">
        <f t="shared" si="20"/>
        <v>362154.79498787306</v>
      </c>
      <c r="X90" s="10">
        <f t="shared" si="27"/>
        <v>459.70518021217276</v>
      </c>
      <c r="Y90" s="10">
        <f t="shared" si="21"/>
        <v>15314.230130964032</v>
      </c>
      <c r="AA90" s="9">
        <f t="shared" si="28"/>
        <v>62</v>
      </c>
      <c r="AB90" s="12">
        <f>IF(AA90&lt;&gt;"",IF($H$10="raty równe",MIN(AF89*(1+L90/12), -PMT(L90/12,$H$3-AA89-SUM($AG$28:AG89),AF89,0)),AC90+AD90),"")</f>
        <v>3467.7375767478634</v>
      </c>
      <c r="AC90" s="12">
        <f t="shared" si="29"/>
        <v>1835.4256543903482</v>
      </c>
      <c r="AD90" s="12">
        <f t="shared" si="22"/>
        <v>1632.3119223575152</v>
      </c>
      <c r="AE90" s="53">
        <f t="shared" si="30"/>
        <v>1000</v>
      </c>
      <c r="AF90" s="10">
        <f t="shared" si="31"/>
        <v>346945.70056507725</v>
      </c>
      <c r="AG90" s="54">
        <f>IF(AE90&lt;&gt;"",IF($H$10=listy!$B$4,(NPER(L90/12,-AB90,(AF90+AE90),0)-NPER(L90/12,-AB90,AF90)),AE90/($H$2/$H$3)),"")</f>
        <v>0.54287973803653244</v>
      </c>
      <c r="AH90" s="10">
        <f t="shared" si="23"/>
        <v>2.4232521363956039E-3</v>
      </c>
      <c r="AI90" s="10">
        <f t="shared" si="24"/>
        <v>0.17562392653533518</v>
      </c>
      <c r="AL90" s="9">
        <f t="shared" si="32"/>
        <v>62</v>
      </c>
      <c r="AM90" s="12">
        <f t="shared" si="33"/>
        <v>2886.8682783209397</v>
      </c>
      <c r="AN90" s="12">
        <f t="shared" si="34"/>
        <v>1254.5563559634249</v>
      </c>
      <c r="AO90" s="12">
        <f t="shared" si="35"/>
        <v>1632.3119223575147</v>
      </c>
      <c r="AP90" s="53">
        <f t="shared" si="25"/>
        <v>1580.8692984269237</v>
      </c>
      <c r="AQ90" s="10">
        <f t="shared" si="36"/>
        <v>346945.70056507719</v>
      </c>
      <c r="AR90" s="10">
        <f t="shared" si="37"/>
        <v>2.4232521363956039E-3</v>
      </c>
      <c r="AS90" s="10">
        <f t="shared" si="38"/>
        <v>0.17562392653533518</v>
      </c>
      <c r="AT90" s="91"/>
      <c r="AU90" s="91">
        <f t="shared" si="39"/>
        <v>0</v>
      </c>
      <c r="AV90" s="91">
        <f t="shared" si="40"/>
        <v>0</v>
      </c>
    </row>
    <row r="91" spans="1:48" x14ac:dyDescent="0.3">
      <c r="A91" s="9">
        <f t="shared" si="2"/>
        <v>63</v>
      </c>
      <c r="B91" s="10">
        <f t="shared" si="3"/>
        <v>73836.847441052974</v>
      </c>
      <c r="C91" s="10">
        <f t="shared" si="42"/>
        <v>1000</v>
      </c>
      <c r="D91" s="10">
        <f t="shared" si="5"/>
        <v>63000</v>
      </c>
      <c r="E91" s="12">
        <f t="shared" si="6"/>
        <v>3467.74</v>
      </c>
      <c r="F91" s="12">
        <f t="shared" si="7"/>
        <v>1514.0225797055484</v>
      </c>
      <c r="G91" s="12">
        <f t="shared" si="8"/>
        <v>1953.7174202944514</v>
      </c>
      <c r="H91" s="10">
        <f t="shared" si="9"/>
        <v>417139.71034053405</v>
      </c>
      <c r="I91" s="11">
        <f t="shared" si="10"/>
        <v>3.7999999999999999E-2</v>
      </c>
      <c r="J91" s="11">
        <f t="shared" si="11"/>
        <v>1.7999999999999999E-2</v>
      </c>
      <c r="K91" s="64">
        <f t="shared" si="12"/>
        <v>2417.6472280779685</v>
      </c>
      <c r="L91" s="50">
        <f t="shared" si="13"/>
        <v>5.5999999999999994E-2</v>
      </c>
      <c r="M91" s="50"/>
      <c r="N91" s="50">
        <f t="shared" si="14"/>
        <v>0.06</v>
      </c>
      <c r="O91" s="21">
        <f t="shared" si="26"/>
        <v>5.0000000000000001E-3</v>
      </c>
      <c r="R91" s="9">
        <f t="shared" si="15"/>
        <v>63</v>
      </c>
      <c r="S91" s="12">
        <f t="shared" si="16"/>
        <v>2999.7517546560885</v>
      </c>
      <c r="T91" s="12">
        <f t="shared" si="41"/>
        <v>1309.696044712681</v>
      </c>
      <c r="U91" s="12">
        <f t="shared" si="18"/>
        <v>1690.0557099434075</v>
      </c>
      <c r="V91" s="53">
        <f t="shared" si="19"/>
        <v>1000</v>
      </c>
      <c r="W91" s="10">
        <f t="shared" si="20"/>
        <v>359845.09894316038</v>
      </c>
      <c r="X91" s="10">
        <f t="shared" si="27"/>
        <v>467.98824534391133</v>
      </c>
      <c r="Y91" s="10">
        <f t="shared" si="21"/>
        <v>15858.789526962761</v>
      </c>
      <c r="AA91" s="9">
        <f t="shared" si="28"/>
        <v>63</v>
      </c>
      <c r="AB91" s="12">
        <f>IF(AA91&lt;&gt;"",IF($H$10="raty równe",MIN(AF90*(1+L91/12), -PMT(L91/12,$H$3-AA90-SUM($AG$28:AG90),AF90,0)),AC91+AD91),"")</f>
        <v>3467.7375767478634</v>
      </c>
      <c r="AC91" s="12">
        <f t="shared" si="29"/>
        <v>1848.657640777503</v>
      </c>
      <c r="AD91" s="12">
        <f t="shared" si="22"/>
        <v>1619.0799359703603</v>
      </c>
      <c r="AE91" s="53">
        <f t="shared" si="30"/>
        <v>1000</v>
      </c>
      <c r="AF91" s="10">
        <f t="shared" si="31"/>
        <v>344097.04292429972</v>
      </c>
      <c r="AG91" s="54">
        <f>IF(AE91&lt;&gt;"",IF($H$10=listy!$B$4,(NPER(L91/12,-AB91,(AF91+AE91),0)-NPER(L91/12,-AB91,AF91)),AE91/($H$2/$H$3)),"")</f>
        <v>0.53899888338483493</v>
      </c>
      <c r="AH91" s="10">
        <f t="shared" si="23"/>
        <v>2.4232521363956039E-3</v>
      </c>
      <c r="AI91" s="10">
        <f t="shared" si="24"/>
        <v>0.17892529830440743</v>
      </c>
      <c r="AL91" s="9">
        <f t="shared" si="32"/>
        <v>63</v>
      </c>
      <c r="AM91" s="12">
        <f t="shared" si="33"/>
        <v>2873.7738349573037</v>
      </c>
      <c r="AN91" s="12">
        <f t="shared" si="34"/>
        <v>1254.6938989869439</v>
      </c>
      <c r="AO91" s="12">
        <f t="shared" si="35"/>
        <v>1619.0799359703599</v>
      </c>
      <c r="AP91" s="53">
        <f t="shared" si="25"/>
        <v>1593.9637417905597</v>
      </c>
      <c r="AQ91" s="10">
        <f t="shared" si="36"/>
        <v>344097.04292429966</v>
      </c>
      <c r="AR91" s="10">
        <f t="shared" si="37"/>
        <v>2.4232521363956039E-3</v>
      </c>
      <c r="AS91" s="10">
        <f t="shared" si="38"/>
        <v>0.17892529830440743</v>
      </c>
      <c r="AT91" s="91"/>
      <c r="AU91" s="91">
        <f t="shared" si="39"/>
        <v>0</v>
      </c>
      <c r="AV91" s="91">
        <f t="shared" si="40"/>
        <v>0</v>
      </c>
    </row>
    <row r="92" spans="1:48" x14ac:dyDescent="0.3">
      <c r="A92" s="9">
        <f t="shared" si="2"/>
        <v>64</v>
      </c>
      <c r="B92" s="10">
        <f t="shared" si="3"/>
        <v>75206.031678258238</v>
      </c>
      <c r="C92" s="10">
        <f t="shared" si="42"/>
        <v>1000</v>
      </c>
      <c r="D92" s="10">
        <f t="shared" si="5"/>
        <v>64000</v>
      </c>
      <c r="E92" s="12">
        <f t="shared" si="6"/>
        <v>3467.74</v>
      </c>
      <c r="F92" s="12">
        <f t="shared" si="7"/>
        <v>1521.088018410841</v>
      </c>
      <c r="G92" s="12">
        <f t="shared" si="8"/>
        <v>1946.6519815891588</v>
      </c>
      <c r="H92" s="10">
        <f t="shared" si="9"/>
        <v>415618.62232212321</v>
      </c>
      <c r="I92" s="11">
        <f t="shared" si="10"/>
        <v>3.7999999999999999E-2</v>
      </c>
      <c r="J92" s="11">
        <f t="shared" si="11"/>
        <v>1.7999999999999999E-2</v>
      </c>
      <c r="K92" s="64">
        <f t="shared" si="12"/>
        <v>2405.619132415889</v>
      </c>
      <c r="L92" s="50">
        <f t="shared" si="13"/>
        <v>5.5999999999999994E-2</v>
      </c>
      <c r="M92" s="50"/>
      <c r="N92" s="50">
        <f t="shared" si="14"/>
        <v>0.06</v>
      </c>
      <c r="O92" s="21">
        <f t="shared" si="26"/>
        <v>5.0000000000000001E-3</v>
      </c>
      <c r="R92" s="9">
        <f t="shared" si="15"/>
        <v>64</v>
      </c>
      <c r="S92" s="12">
        <f t="shared" si="16"/>
        <v>2991.4386259384155</v>
      </c>
      <c r="T92" s="12">
        <f t="shared" si="41"/>
        <v>1312.1614975370005</v>
      </c>
      <c r="U92" s="12">
        <f t="shared" si="18"/>
        <v>1679.277128401415</v>
      </c>
      <c r="V92" s="53">
        <f t="shared" si="19"/>
        <v>1000</v>
      </c>
      <c r="W92" s="10">
        <f t="shared" si="20"/>
        <v>357532.93744562339</v>
      </c>
      <c r="X92" s="10">
        <f t="shared" si="27"/>
        <v>476.30137406158428</v>
      </c>
      <c r="Y92" s="10">
        <f t="shared" si="21"/>
        <v>16414.38484865916</v>
      </c>
      <c r="AA92" s="9">
        <f t="shared" si="28"/>
        <v>64</v>
      </c>
      <c r="AB92" s="12">
        <f>IF(AA92&lt;&gt;"",IF($H$10="raty równe",MIN(AF91*(1+L92/12), -PMT(L92/12,$H$3-AA91-SUM($AG$28:AG91),AF91,0)),AC92+AD92),"")</f>
        <v>3467.7375767478625</v>
      </c>
      <c r="AC92" s="12">
        <f t="shared" si="29"/>
        <v>1861.951376434464</v>
      </c>
      <c r="AD92" s="12">
        <f t="shared" si="22"/>
        <v>1605.7862003133985</v>
      </c>
      <c r="AE92" s="53">
        <f t="shared" si="30"/>
        <v>1000</v>
      </c>
      <c r="AF92" s="10">
        <f t="shared" si="31"/>
        <v>341235.09154786525</v>
      </c>
      <c r="AG92" s="54">
        <f>IF(AE92&lt;&gt;"",IF($H$10=listy!$B$4,(NPER(L92/12,-AB92,(AF92+AE92),0)-NPER(L92/12,-AB92,AF92)),AE92/($H$2/$H$3)),"")</f>
        <v>0.53515539438615178</v>
      </c>
      <c r="AH92" s="10">
        <f t="shared" si="23"/>
        <v>2.4232521373050986E-3</v>
      </c>
      <c r="AI92" s="10">
        <f t="shared" si="24"/>
        <v>0.18224317693323455</v>
      </c>
      <c r="AL92" s="9">
        <f t="shared" si="32"/>
        <v>64</v>
      </c>
      <c r="AM92" s="12">
        <f t="shared" si="33"/>
        <v>2860.5230092004945</v>
      </c>
      <c r="AN92" s="12">
        <f t="shared" si="34"/>
        <v>1254.736808887096</v>
      </c>
      <c r="AO92" s="12">
        <f t="shared" si="35"/>
        <v>1605.7862003133985</v>
      </c>
      <c r="AP92" s="53">
        <f t="shared" si="25"/>
        <v>1607.214567547368</v>
      </c>
      <c r="AQ92" s="10">
        <f t="shared" si="36"/>
        <v>341235.09154786519</v>
      </c>
      <c r="AR92" s="10">
        <f t="shared" si="37"/>
        <v>2.4232521373050986E-3</v>
      </c>
      <c r="AS92" s="10">
        <f t="shared" si="38"/>
        <v>0.18224317693323455</v>
      </c>
      <c r="AT92" s="91"/>
      <c r="AU92" s="91">
        <f t="shared" si="39"/>
        <v>0</v>
      </c>
      <c r="AV92" s="91">
        <f t="shared" si="40"/>
        <v>0</v>
      </c>
    </row>
    <row r="93" spans="1:48" x14ac:dyDescent="0.3">
      <c r="A93" s="9">
        <f t="shared" ref="A93:A156" si="43">IFERROR(IF(A92+1&lt;=$H$3,A92+1,""),"")</f>
        <v>65</v>
      </c>
      <c r="B93" s="10">
        <f t="shared" ref="B93:B156" si="44">IF($A93&lt;&gt;"",B92*(1+(1-$H$20)*$O93)+C93,"")</f>
        <v>76582.061836649518</v>
      </c>
      <c r="C93" s="10">
        <f t="shared" ref="C93:C156" si="45">IF(AND(A93&gt;=$H$16,A93&lt;=$H$17),$H$15,0)</f>
        <v>1000</v>
      </c>
      <c r="D93" s="10">
        <f t="shared" ref="D93:D156" si="46">IF(A93&lt;&gt;"",D92+C93,"")</f>
        <v>65000</v>
      </c>
      <c r="E93" s="12">
        <f t="shared" ref="E93:E156" si="47">IF(A93&lt;&gt;"",ROUND(IF($H$10="raty równe",-PMT(L93/12,$H$3-A92,H92,0),F93+G93),2),"")</f>
        <v>3467.74</v>
      </c>
      <c r="F93" s="12">
        <f t="shared" ref="F93:F156" si="48">IF(A93&lt;&gt;"",IF($H$10="raty malejące",H92/($H$3-A92),IF(E93-G93&gt;H92,H92,E93-G93)),"")</f>
        <v>1528.1864291634249</v>
      </c>
      <c r="G93" s="12">
        <f t="shared" ref="G93:G156" si="49">IF(A93&lt;&gt;"",H92*L93/12,"")</f>
        <v>1939.5535708365749</v>
      </c>
      <c r="H93" s="10">
        <f t="shared" ref="H93:H156" si="50">IF(A93&lt;&gt;"",H92-F93,"")</f>
        <v>414090.43589295977</v>
      </c>
      <c r="I93" s="11">
        <f t="shared" ref="I93:I156" si="51">IF(A93&lt;&gt;"",$H$4,"")</f>
        <v>3.7999999999999999E-2</v>
      </c>
      <c r="J93" s="11">
        <f t="shared" ref="J93:J156" si="52">IF(A93&lt;&gt;"",$H$5,"")</f>
        <v>1.7999999999999999E-2</v>
      </c>
      <c r="K93" s="64">
        <f t="shared" ref="K93:K156" si="53">C93*(1+O93)^(240-A93)</f>
        <v>2393.6508780257604</v>
      </c>
      <c r="L93" s="50">
        <f t="shared" ref="L93:L156" si="54">IF($A93&lt;&gt;"",IF(AND($H$7="TAK",$A93&lt;=$H$8),$H$9,I93+J93),"")</f>
        <v>5.5999999999999994E-2</v>
      </c>
      <c r="M93" s="50"/>
      <c r="N93" s="50">
        <f t="shared" ref="N93:N156" si="55">IF(A93&lt;&gt;"",$H$19,"")</f>
        <v>0.06</v>
      </c>
      <c r="O93" s="21">
        <f t="shared" si="26"/>
        <v>5.0000000000000001E-3</v>
      </c>
      <c r="R93" s="9">
        <f t="shared" ref="R93:R156" si="56">IFERROR(IF(W92&gt;0,A93,""),"")</f>
        <v>65</v>
      </c>
      <c r="S93" s="12">
        <f t="shared" ref="S93:S156" si="57">IF(R93&lt;&gt;"",IF($H$10="raty równe",-PMT(L93/12,$H$3-A92,W92,0),T93+U93),0)</f>
        <v>2983.095072770745</v>
      </c>
      <c r="T93" s="12">
        <f t="shared" si="41"/>
        <v>1314.6080313578359</v>
      </c>
      <c r="U93" s="12">
        <f t="shared" ref="U93:U156" si="58">IF(R93&lt;&gt;"",W92*L93/12,0)</f>
        <v>1668.4870414129091</v>
      </c>
      <c r="V93" s="53">
        <f t="shared" ref="V93:V156" si="59">IF(R93&lt;&gt;"",IF(AND(R93&gt;=$H$16,R93&lt;=$H$17),MIN($H$15,W92-T93),0),0)</f>
        <v>1000</v>
      </c>
      <c r="W93" s="10">
        <f t="shared" ref="W93:W156" si="60">IF(R93&lt;&gt;"",IF(V93&lt;&gt;"",W92-T93-V93,W92-T93),0)</f>
        <v>355218.32941426558</v>
      </c>
      <c r="X93" s="10">
        <f t="shared" ref="X93:X156" si="61">IF(A93&lt;&gt;"",C93+E93-S93-V93,"")</f>
        <v>484.64492722925479</v>
      </c>
      <c r="Y93" s="10">
        <f t="shared" ref="Y93:Y156" si="62">IF($A93&lt;&gt;"",Y92*(1+(1-$H$20)*$O93)+X93,0)</f>
        <v>16981.101700131709</v>
      </c>
      <c r="AA93" s="9">
        <f t="shared" si="28"/>
        <v>65</v>
      </c>
      <c r="AB93" s="12">
        <f>IF(AA93&lt;&gt;"",IF($H$10="raty równe",MIN(AF92*(1+L93/12), -PMT(L93/12,$H$3-AA92-SUM($AG$28:AG92),AF92,0)),AC93+AD93),"")</f>
        <v>3467.7375767478634</v>
      </c>
      <c r="AC93" s="12">
        <f t="shared" si="29"/>
        <v>1875.3071495244924</v>
      </c>
      <c r="AD93" s="12">
        <f t="shared" ref="AD93:AD156" si="63">IF(AA93&lt;&gt;"",AF92*L93/12,"")</f>
        <v>1592.430427223371</v>
      </c>
      <c r="AE93" s="53">
        <f t="shared" si="30"/>
        <v>1000</v>
      </c>
      <c r="AF93" s="10">
        <f t="shared" si="31"/>
        <v>338359.78439834074</v>
      </c>
      <c r="AG93" s="54">
        <f>IF(AE93&lt;&gt;"",IF($H$10=listy!$B$4,(NPER(L93/12,-AB93,(AF93+AE93),0)-NPER(L93/12,-AB93,AF93)),AE93/($H$2/$H$3)),"")</f>
        <v>0.53134877503899247</v>
      </c>
      <c r="AH93" s="10">
        <f t="shared" ref="AH93:AH156" si="64">IF(A93&lt;&gt;"",E93+C93-IF(AB93="",0,AB93+AE93),0)</f>
        <v>2.4232521363956039E-3</v>
      </c>
      <c r="AI93" s="10">
        <f t="shared" ref="AI93:AI156" si="65">IF($A93&lt;&gt;"",AI92*(1+(1-$H$20)*$O93)+AH93,"")</f>
        <v>0.18557764495429632</v>
      </c>
      <c r="AL93" s="9">
        <f t="shared" si="32"/>
        <v>65</v>
      </c>
      <c r="AM93" s="12">
        <f t="shared" si="33"/>
        <v>2847.1131290043095</v>
      </c>
      <c r="AN93" s="12">
        <f t="shared" si="34"/>
        <v>1254.6827017809389</v>
      </c>
      <c r="AO93" s="12">
        <f t="shared" si="35"/>
        <v>1592.4304272233705</v>
      </c>
      <c r="AP93" s="53">
        <f t="shared" ref="AP93:AP156" si="66">IF(AL93&lt;&gt;"",IF(AND(AL93&gt;=$H$16,AL93&lt;=$H$17),MIN(($H$15+AB93-AM93),AQ92-AN93),0),0)</f>
        <v>1620.6244477435539</v>
      </c>
      <c r="AQ93" s="10">
        <f t="shared" si="36"/>
        <v>338359.78439834074</v>
      </c>
      <c r="AR93" s="10">
        <f t="shared" si="37"/>
        <v>2.4232521363956039E-3</v>
      </c>
      <c r="AS93" s="10">
        <f t="shared" ref="AS93:AS156" si="67">IF($A93&lt;&gt;"",AS92*(1+(1-$H$20)*$O93)+AR93,0)</f>
        <v>0.18557764495429632</v>
      </c>
      <c r="AT93" s="91"/>
      <c r="AU93" s="91">
        <f t="shared" si="39"/>
        <v>0</v>
      </c>
      <c r="AV93" s="91">
        <f t="shared" si="40"/>
        <v>0</v>
      </c>
    </row>
    <row r="94" spans="1:48" x14ac:dyDescent="0.3">
      <c r="A94" s="9">
        <f t="shared" si="43"/>
        <v>66</v>
      </c>
      <c r="B94" s="10">
        <f t="shared" si="44"/>
        <v>77964.972145832755</v>
      </c>
      <c r="C94" s="10">
        <f t="shared" si="45"/>
        <v>1000</v>
      </c>
      <c r="D94" s="10">
        <f t="shared" si="46"/>
        <v>66000</v>
      </c>
      <c r="E94" s="12">
        <f t="shared" si="47"/>
        <v>3467.74</v>
      </c>
      <c r="F94" s="12">
        <f t="shared" si="48"/>
        <v>1535.3179658328545</v>
      </c>
      <c r="G94" s="12">
        <f t="shared" si="49"/>
        <v>1932.4220341671453</v>
      </c>
      <c r="H94" s="10">
        <f t="shared" si="50"/>
        <v>412555.11792712694</v>
      </c>
      <c r="I94" s="11">
        <f t="shared" si="51"/>
        <v>3.7999999999999999E-2</v>
      </c>
      <c r="J94" s="11">
        <f t="shared" si="52"/>
        <v>1.7999999999999999E-2</v>
      </c>
      <c r="K94" s="64">
        <f t="shared" si="53"/>
        <v>2381.7421671898123</v>
      </c>
      <c r="L94" s="50">
        <f t="shared" si="54"/>
        <v>5.5999999999999994E-2</v>
      </c>
      <c r="M94" s="50"/>
      <c r="N94" s="50">
        <f t="shared" si="55"/>
        <v>0.06</v>
      </c>
      <c r="O94" s="21">
        <f t="shared" ref="O94:O157" si="68">IF(A94&lt;&gt;"",$H$19/12,"")</f>
        <v>5.0000000000000001E-3</v>
      </c>
      <c r="R94" s="9">
        <f t="shared" si="56"/>
        <v>66</v>
      </c>
      <c r="S94" s="12">
        <f t="shared" si="57"/>
        <v>2974.7207280881566</v>
      </c>
      <c r="T94" s="12">
        <f t="shared" si="41"/>
        <v>1317.0351908215841</v>
      </c>
      <c r="U94" s="12">
        <f t="shared" si="58"/>
        <v>1657.6855372665725</v>
      </c>
      <c r="V94" s="53">
        <f t="shared" si="59"/>
        <v>1000</v>
      </c>
      <c r="W94" s="10">
        <f t="shared" si="60"/>
        <v>352901.29422344401</v>
      </c>
      <c r="X94" s="10">
        <f t="shared" si="61"/>
        <v>493.01927191184313</v>
      </c>
      <c r="Y94" s="10">
        <f t="shared" si="62"/>
        <v>17559.026480544209</v>
      </c>
      <c r="AA94" s="9">
        <f t="shared" ref="AA94:AA157" si="69">IFERROR(IF(ROUND(AF93,2)&gt;0,AA93+1,""),"")</f>
        <v>66</v>
      </c>
      <c r="AB94" s="12">
        <f>IF(AA94&lt;&gt;"",IF($H$10="raty równe",MIN(AF93*(1+L94/12), -PMT(L94/12,$H$3-AA93-SUM($AG$28:AG93),AF93,0)),AC94+AD94),"")</f>
        <v>3467.7375767478625</v>
      </c>
      <c r="AC94" s="12">
        <f t="shared" ref="AC94:AC157" si="70">IF(AA94&lt;&gt;"",IF($H$10="raty malejące",AF93/($H$3-AA93),IF(AB94-AD94&gt;AF93,AF93,AB94-AD94)),"")</f>
        <v>1888.7252495556058</v>
      </c>
      <c r="AD94" s="12">
        <f t="shared" si="63"/>
        <v>1579.0123271922566</v>
      </c>
      <c r="AE94" s="53">
        <f t="shared" ref="AE94:AE157" si="71">IF(AA94&lt;&gt;"",IF(AND(AA94&gt;=$H$16,AA94&lt;=$H$17),MIN($H$15,AF93-AC94),0),"")</f>
        <v>1000</v>
      </c>
      <c r="AF94" s="10">
        <f t="shared" ref="AF94:AF157" si="72">IF(AA94&lt;&gt;"",IF(AE94&lt;&gt;"",AF93-AC94-AE94,AF93-AC94),"")</f>
        <v>335471.05914878513</v>
      </c>
      <c r="AG94" s="54">
        <f>IF(AE94&lt;&gt;"",IF($H$10=listy!$B$4,(NPER(L94/12,-AB94,(AF94+AE94),0)-NPER(L94/12,-AB94,AF94)),AE94/($H$2/$H$3)),"")</f>
        <v>0.52757853802071963</v>
      </c>
      <c r="AH94" s="10">
        <f t="shared" si="64"/>
        <v>2.4232521373050986E-3</v>
      </c>
      <c r="AI94" s="10">
        <f t="shared" si="65"/>
        <v>0.18892878531637289</v>
      </c>
      <c r="AL94" s="9">
        <f t="shared" ref="AL94:AL157" si="73">IFERROR(IF(AQ93&gt;0,A94,""),"")</f>
        <v>66</v>
      </c>
      <c r="AM94" s="12">
        <f t="shared" ref="AM94:AM157" si="74">IF(AL94&lt;&gt;"",IF($H$10="raty równe",-PMT(L94/12,$H$3-A93,AQ93,0),AN94+AO94),0)</f>
        <v>2833.5414612778759</v>
      </c>
      <c r="AN94" s="12">
        <f t="shared" ref="AN94:AN157" si="75">IF(AL94&lt;&gt;"",IF($H$10="raty malejące",AQ93/($H$3-AL93),IF(AM94-AO94&gt;AQ93,AQ93,AM94-AO94)),"")</f>
        <v>1254.5291340856193</v>
      </c>
      <c r="AO94" s="12">
        <f t="shared" ref="AO94:AO157" si="76">IF(AL94&lt;&gt;"",AQ93*L94/12,0)</f>
        <v>1579.0123271922566</v>
      </c>
      <c r="AP94" s="53">
        <f t="shared" si="66"/>
        <v>1634.1961154699866</v>
      </c>
      <c r="AQ94" s="10">
        <f t="shared" ref="AQ94:AQ157" si="77">IF(AL94&lt;&gt;"",IF(AP94&lt;&gt;"",AQ93-AN94-AP94,AQ93-AN94),0)</f>
        <v>335471.05914878513</v>
      </c>
      <c r="AR94" s="10">
        <f t="shared" ref="AR94:AR157" si="78">IF(A94&lt;&gt;"",C94+E94-AM94-AP94,"")</f>
        <v>2.4232521373050986E-3</v>
      </c>
      <c r="AS94" s="10">
        <f t="shared" si="67"/>
        <v>0.18892878531637289</v>
      </c>
      <c r="AT94" s="91"/>
      <c r="AU94" s="91">
        <f t="shared" ref="AU94:AU157" si="79">AB94+AE94-AM94-AP94</f>
        <v>0</v>
      </c>
      <c r="AV94" s="91">
        <f t="shared" ref="AV94:AV157" si="80">AC94+AE94-AN94-AP94</f>
        <v>0</v>
      </c>
    </row>
    <row r="95" spans="1:48" x14ac:dyDescent="0.3">
      <c r="A95" s="9">
        <f t="shared" si="43"/>
        <v>67</v>
      </c>
      <c r="B95" s="10">
        <f t="shared" si="44"/>
        <v>79354.797006561916</v>
      </c>
      <c r="C95" s="10">
        <f t="shared" si="45"/>
        <v>1000</v>
      </c>
      <c r="D95" s="10">
        <f t="shared" si="46"/>
        <v>67000</v>
      </c>
      <c r="E95" s="12">
        <f t="shared" si="47"/>
        <v>3467.74</v>
      </c>
      <c r="F95" s="12">
        <f t="shared" si="48"/>
        <v>1542.4827830067409</v>
      </c>
      <c r="G95" s="12">
        <f t="shared" si="49"/>
        <v>1925.2572169932589</v>
      </c>
      <c r="H95" s="10">
        <f t="shared" si="50"/>
        <v>411012.6351441202</v>
      </c>
      <c r="I95" s="11">
        <f t="shared" si="51"/>
        <v>3.7999999999999999E-2</v>
      </c>
      <c r="J95" s="11">
        <f t="shared" si="52"/>
        <v>1.7999999999999999E-2</v>
      </c>
      <c r="K95" s="64">
        <f t="shared" si="53"/>
        <v>2369.8927036714549</v>
      </c>
      <c r="L95" s="50">
        <f t="shared" si="54"/>
        <v>5.5999999999999994E-2</v>
      </c>
      <c r="M95" s="50"/>
      <c r="N95" s="50">
        <f t="shared" si="55"/>
        <v>0.06</v>
      </c>
      <c r="O95" s="21">
        <f t="shared" si="68"/>
        <v>5.0000000000000001E-3</v>
      </c>
      <c r="R95" s="9">
        <f t="shared" si="56"/>
        <v>67</v>
      </c>
      <c r="S95" s="12">
        <f t="shared" si="57"/>
        <v>2966.3152184823916</v>
      </c>
      <c r="T95" s="12">
        <f t="shared" si="41"/>
        <v>1319.4425121063198</v>
      </c>
      <c r="U95" s="12">
        <f t="shared" si="58"/>
        <v>1646.8727063760718</v>
      </c>
      <c r="V95" s="53">
        <f t="shared" si="59"/>
        <v>1000</v>
      </c>
      <c r="W95" s="10">
        <f t="shared" si="60"/>
        <v>350581.85171133769</v>
      </c>
      <c r="X95" s="10">
        <f t="shared" si="61"/>
        <v>501.42478151760815</v>
      </c>
      <c r="Y95" s="10">
        <f t="shared" si="62"/>
        <v>18148.246394464539</v>
      </c>
      <c r="AA95" s="9">
        <f t="shared" si="69"/>
        <v>67</v>
      </c>
      <c r="AB95" s="12">
        <f>IF(AA95&lt;&gt;"",IF($H$10="raty równe",MIN(AF94*(1+L95/12), -PMT(L95/12,$H$3-AA94-SUM($AG$28:AG94),AF94,0)),AC95+AD95),"")</f>
        <v>3467.7375767478634</v>
      </c>
      <c r="AC95" s="12">
        <f t="shared" si="70"/>
        <v>1902.2059673868662</v>
      </c>
      <c r="AD95" s="12">
        <f t="shared" si="63"/>
        <v>1565.5316093609972</v>
      </c>
      <c r="AE95" s="53">
        <f t="shared" si="71"/>
        <v>1000</v>
      </c>
      <c r="AF95" s="10">
        <f t="shared" si="72"/>
        <v>332568.85318139824</v>
      </c>
      <c r="AG95" s="54">
        <f>IF(AE95&lt;&gt;"",IF($H$10=listy!$B$4,(NPER(L95/12,-AB95,(AF95+AE95),0)-NPER(L95/12,-AB95,AF95)),AE95/($H$2/$H$3)),"")</f>
        <v>0.52384420449863001</v>
      </c>
      <c r="AH95" s="10">
        <f t="shared" si="64"/>
        <v>2.4232521363956039E-3</v>
      </c>
      <c r="AI95" s="10">
        <f t="shared" si="65"/>
        <v>0.19229668137935033</v>
      </c>
      <c r="AL95" s="9">
        <f t="shared" si="73"/>
        <v>67</v>
      </c>
      <c r="AM95" s="12">
        <f t="shared" si="74"/>
        <v>2819.8052101315875</v>
      </c>
      <c r="AN95" s="12">
        <f t="shared" si="75"/>
        <v>1254.2736007705903</v>
      </c>
      <c r="AO95" s="12">
        <f t="shared" si="76"/>
        <v>1565.5316093609972</v>
      </c>
      <c r="AP95" s="53">
        <f t="shared" si="66"/>
        <v>1647.9323666162759</v>
      </c>
      <c r="AQ95" s="10">
        <f t="shared" si="77"/>
        <v>332568.8531813983</v>
      </c>
      <c r="AR95" s="10">
        <f t="shared" si="78"/>
        <v>2.4232521363956039E-3</v>
      </c>
      <c r="AS95" s="10">
        <f t="shared" si="67"/>
        <v>0.19229668137935033</v>
      </c>
      <c r="AT95" s="91"/>
      <c r="AU95" s="91">
        <f t="shared" si="79"/>
        <v>0</v>
      </c>
      <c r="AV95" s="91">
        <f t="shared" si="80"/>
        <v>0</v>
      </c>
    </row>
    <row r="96" spans="1:48" x14ac:dyDescent="0.3">
      <c r="A96" s="9">
        <f t="shared" si="43"/>
        <v>68</v>
      </c>
      <c r="B96" s="10">
        <f t="shared" si="44"/>
        <v>80751.570991594723</v>
      </c>
      <c r="C96" s="10">
        <f t="shared" si="45"/>
        <v>1000</v>
      </c>
      <c r="D96" s="10">
        <f t="shared" si="46"/>
        <v>68000</v>
      </c>
      <c r="E96" s="12">
        <f t="shared" si="47"/>
        <v>3467.74</v>
      </c>
      <c r="F96" s="12">
        <f t="shared" si="48"/>
        <v>1549.6810359941057</v>
      </c>
      <c r="G96" s="12">
        <f t="shared" si="49"/>
        <v>1918.058964005894</v>
      </c>
      <c r="H96" s="10">
        <f t="shared" si="50"/>
        <v>409462.95410812611</v>
      </c>
      <c r="I96" s="11">
        <f t="shared" si="51"/>
        <v>3.7999999999999999E-2</v>
      </c>
      <c r="J96" s="11">
        <f t="shared" si="52"/>
        <v>1.7999999999999999E-2</v>
      </c>
      <c r="K96" s="64">
        <f t="shared" si="53"/>
        <v>2358.1021927079159</v>
      </c>
      <c r="L96" s="50">
        <f t="shared" si="54"/>
        <v>5.5999999999999994E-2</v>
      </c>
      <c r="M96" s="50"/>
      <c r="N96" s="50">
        <f t="shared" si="55"/>
        <v>0.06</v>
      </c>
      <c r="O96" s="21">
        <f t="shared" si="68"/>
        <v>5.0000000000000001E-3</v>
      </c>
      <c r="R96" s="9">
        <f t="shared" si="56"/>
        <v>68</v>
      </c>
      <c r="S96" s="12">
        <f t="shared" si="57"/>
        <v>2957.8781640552529</v>
      </c>
      <c r="T96" s="12">
        <f t="shared" si="41"/>
        <v>1321.8295227356771</v>
      </c>
      <c r="U96" s="12">
        <f t="shared" si="58"/>
        <v>1636.0486413195758</v>
      </c>
      <c r="V96" s="53">
        <f t="shared" si="59"/>
        <v>1000</v>
      </c>
      <c r="W96" s="10">
        <f t="shared" si="60"/>
        <v>348260.02218860202</v>
      </c>
      <c r="X96" s="10">
        <f t="shared" si="61"/>
        <v>509.86183594474687</v>
      </c>
      <c r="Y96" s="10">
        <f t="shared" si="62"/>
        <v>18748.849462381608</v>
      </c>
      <c r="AA96" s="9">
        <f t="shared" si="69"/>
        <v>68</v>
      </c>
      <c r="AB96" s="12">
        <f>IF(AA96&lt;&gt;"",IF($H$10="raty równe",MIN(AF95*(1+L96/12), -PMT(L96/12,$H$3-AA95-SUM($AG$28:AG95),AF95,0)),AC96+AD96),"")</f>
        <v>3467.7375767478616</v>
      </c>
      <c r="AC96" s="12">
        <f t="shared" si="70"/>
        <v>1915.7495952346699</v>
      </c>
      <c r="AD96" s="12">
        <f t="shared" si="63"/>
        <v>1551.9879815131917</v>
      </c>
      <c r="AE96" s="53">
        <f t="shared" si="71"/>
        <v>1000</v>
      </c>
      <c r="AF96" s="10">
        <f t="shared" si="72"/>
        <v>329653.10358616355</v>
      </c>
      <c r="AG96" s="54">
        <f>IF(AE96&lt;&gt;"",IF($H$10=listy!$B$4,(NPER(L96/12,-AB96,(AF96+AE96),0)-NPER(L96/12,-AB96,AF96)),AE96/($H$2/$H$3)),"")</f>
        <v>0.52014530394571068</v>
      </c>
      <c r="AH96" s="10">
        <f t="shared" si="64"/>
        <v>2.4232521382145933E-3</v>
      </c>
      <c r="AI96" s="10">
        <f t="shared" si="65"/>
        <v>0.19568141692446164</v>
      </c>
      <c r="AL96" s="9">
        <f t="shared" si="73"/>
        <v>68</v>
      </c>
      <c r="AM96" s="12">
        <f t="shared" si="74"/>
        <v>2805.9015150622045</v>
      </c>
      <c r="AN96" s="12">
        <f t="shared" si="75"/>
        <v>1253.9135335490125</v>
      </c>
      <c r="AO96" s="12">
        <f t="shared" si="76"/>
        <v>1551.9879815131919</v>
      </c>
      <c r="AP96" s="53">
        <f t="shared" si="66"/>
        <v>1661.8360616856571</v>
      </c>
      <c r="AQ96" s="10">
        <f t="shared" si="77"/>
        <v>329653.10358616366</v>
      </c>
      <c r="AR96" s="10">
        <f t="shared" si="78"/>
        <v>2.4232521382145933E-3</v>
      </c>
      <c r="AS96" s="10">
        <f t="shared" si="67"/>
        <v>0.19568141692446164</v>
      </c>
      <c r="AT96" s="91"/>
      <c r="AU96" s="91">
        <f t="shared" si="79"/>
        <v>0</v>
      </c>
      <c r="AV96" s="91">
        <f t="shared" si="80"/>
        <v>0</v>
      </c>
    </row>
    <row r="97" spans="1:48" x14ac:dyDescent="0.3">
      <c r="A97" s="9">
        <f t="shared" si="43"/>
        <v>69</v>
      </c>
      <c r="B97" s="10">
        <f t="shared" si="44"/>
        <v>82155.328846552686</v>
      </c>
      <c r="C97" s="10">
        <f t="shared" si="45"/>
        <v>1000</v>
      </c>
      <c r="D97" s="10">
        <f t="shared" si="46"/>
        <v>69000</v>
      </c>
      <c r="E97" s="12">
        <f t="shared" si="47"/>
        <v>3467.74</v>
      </c>
      <c r="F97" s="12">
        <f t="shared" si="48"/>
        <v>1556.9128808287448</v>
      </c>
      <c r="G97" s="12">
        <f t="shared" si="49"/>
        <v>1910.8271191712549</v>
      </c>
      <c r="H97" s="10">
        <f t="shared" si="50"/>
        <v>407906.04122729739</v>
      </c>
      <c r="I97" s="11">
        <f t="shared" si="51"/>
        <v>3.7999999999999999E-2</v>
      </c>
      <c r="J97" s="11">
        <f t="shared" si="52"/>
        <v>1.7999999999999999E-2</v>
      </c>
      <c r="K97" s="64">
        <f t="shared" si="53"/>
        <v>2346.370341002902</v>
      </c>
      <c r="L97" s="50">
        <f t="shared" si="54"/>
        <v>5.5999999999999994E-2</v>
      </c>
      <c r="M97" s="50"/>
      <c r="N97" s="50">
        <f t="shared" si="55"/>
        <v>0.06</v>
      </c>
      <c r="O97" s="21">
        <f t="shared" si="68"/>
        <v>5.0000000000000001E-3</v>
      </c>
      <c r="R97" s="9">
        <f t="shared" si="56"/>
        <v>69</v>
      </c>
      <c r="S97" s="12">
        <f t="shared" si="57"/>
        <v>2949.4091782677592</v>
      </c>
      <c r="T97" s="12">
        <f t="shared" si="41"/>
        <v>1324.1957413876166</v>
      </c>
      <c r="U97" s="12">
        <f t="shared" si="58"/>
        <v>1625.2134368801426</v>
      </c>
      <c r="V97" s="53">
        <f t="shared" si="59"/>
        <v>1000</v>
      </c>
      <c r="W97" s="10">
        <f t="shared" si="60"/>
        <v>345935.82644721441</v>
      </c>
      <c r="X97" s="10">
        <f t="shared" si="61"/>
        <v>518.33082173224057</v>
      </c>
      <c r="Y97" s="10">
        <f t="shared" si="62"/>
        <v>19360.924531425753</v>
      </c>
      <c r="AA97" s="9">
        <f t="shared" si="69"/>
        <v>69</v>
      </c>
      <c r="AB97" s="12">
        <f>IF(AA97&lt;&gt;"",IF($H$10="raty równe",MIN(AF96*(1+L97/12), -PMT(L97/12,$H$3-AA96-SUM($AG$28:AG96),AF96,0)),AC97+AD97),"")</f>
        <v>3467.7375767478625</v>
      </c>
      <c r="AC97" s="12">
        <f t="shared" si="70"/>
        <v>1929.3564266790993</v>
      </c>
      <c r="AD97" s="12">
        <f t="shared" si="63"/>
        <v>1538.3811500687632</v>
      </c>
      <c r="AE97" s="53">
        <f t="shared" si="71"/>
        <v>1000</v>
      </c>
      <c r="AF97" s="10">
        <f t="shared" si="72"/>
        <v>326723.74715948442</v>
      </c>
      <c r="AG97" s="54">
        <f>IF(AE97&lt;&gt;"",IF($H$10=listy!$B$4,(NPER(L97/12,-AB97,(AF97+AE97),0)-NPER(L97/12,-AB97,AF97)),AE97/($H$2/$H$3)),"")</f>
        <v>0.51648137396084337</v>
      </c>
      <c r="AH97" s="10">
        <f t="shared" si="64"/>
        <v>2.4232521373050986E-3</v>
      </c>
      <c r="AI97" s="10">
        <f t="shared" si="65"/>
        <v>0.19908307614638904</v>
      </c>
      <c r="AL97" s="9">
        <f t="shared" si="73"/>
        <v>69</v>
      </c>
      <c r="AM97" s="12">
        <f t="shared" si="74"/>
        <v>2791.8274490746439</v>
      </c>
      <c r="AN97" s="12">
        <f t="shared" si="75"/>
        <v>1253.4462990058803</v>
      </c>
      <c r="AO97" s="12">
        <f t="shared" si="76"/>
        <v>1538.3811500687636</v>
      </c>
      <c r="AP97" s="53">
        <f t="shared" si="66"/>
        <v>1675.9101276732185</v>
      </c>
      <c r="AQ97" s="10">
        <f t="shared" si="77"/>
        <v>326723.74715948454</v>
      </c>
      <c r="AR97" s="10">
        <f t="shared" si="78"/>
        <v>2.4232521373050986E-3</v>
      </c>
      <c r="AS97" s="10">
        <f t="shared" si="67"/>
        <v>0.19908307614638904</v>
      </c>
      <c r="AT97" s="91"/>
      <c r="AU97" s="91">
        <f t="shared" si="79"/>
        <v>0</v>
      </c>
      <c r="AV97" s="91">
        <f t="shared" si="80"/>
        <v>0</v>
      </c>
    </row>
    <row r="98" spans="1:48" x14ac:dyDescent="0.3">
      <c r="A98" s="9">
        <f t="shared" si="43"/>
        <v>70</v>
      </c>
      <c r="B98" s="10">
        <f t="shared" si="44"/>
        <v>83566.105490785441</v>
      </c>
      <c r="C98" s="10">
        <f t="shared" si="45"/>
        <v>1000</v>
      </c>
      <c r="D98" s="10">
        <f t="shared" si="46"/>
        <v>70000</v>
      </c>
      <c r="E98" s="12">
        <f t="shared" si="47"/>
        <v>3467.74</v>
      </c>
      <c r="F98" s="12">
        <f t="shared" si="48"/>
        <v>1564.1784742726122</v>
      </c>
      <c r="G98" s="12">
        <f t="shared" si="49"/>
        <v>1903.5615257273876</v>
      </c>
      <c r="H98" s="10">
        <f t="shared" si="50"/>
        <v>406341.86275302479</v>
      </c>
      <c r="I98" s="11">
        <f t="shared" si="51"/>
        <v>3.7999999999999999E-2</v>
      </c>
      <c r="J98" s="11">
        <f t="shared" si="52"/>
        <v>1.7999999999999999E-2</v>
      </c>
      <c r="K98" s="64">
        <f t="shared" si="53"/>
        <v>2334.6968567193057</v>
      </c>
      <c r="L98" s="50">
        <f t="shared" si="54"/>
        <v>5.5999999999999994E-2</v>
      </c>
      <c r="M98" s="50"/>
      <c r="N98" s="50">
        <f t="shared" si="55"/>
        <v>0.06</v>
      </c>
      <c r="O98" s="21">
        <f t="shared" si="68"/>
        <v>5.0000000000000001E-3</v>
      </c>
      <c r="R98" s="9">
        <f t="shared" si="56"/>
        <v>70</v>
      </c>
      <c r="S98" s="12">
        <f t="shared" si="57"/>
        <v>2940.9078677848638</v>
      </c>
      <c r="T98" s="12">
        <f t="shared" si="41"/>
        <v>1326.5406776978634</v>
      </c>
      <c r="U98" s="12">
        <f t="shared" si="58"/>
        <v>1614.3671900870004</v>
      </c>
      <c r="V98" s="53">
        <f t="shared" si="59"/>
        <v>1000</v>
      </c>
      <c r="W98" s="10">
        <f t="shared" si="60"/>
        <v>343609.28576951654</v>
      </c>
      <c r="X98" s="10">
        <f t="shared" si="61"/>
        <v>526.83213221513597</v>
      </c>
      <c r="Y98" s="10">
        <f t="shared" si="62"/>
        <v>19984.561286298016</v>
      </c>
      <c r="AA98" s="9">
        <f t="shared" si="69"/>
        <v>70</v>
      </c>
      <c r="AB98" s="12">
        <f>IF(AA98&lt;&gt;"",IF($H$10="raty równe",MIN(AF97*(1+L98/12), -PMT(L98/12,$H$3-AA97-SUM($AG$28:AG97),AF97,0)),AC98+AD98),"")</f>
        <v>3467.7375767478638</v>
      </c>
      <c r="AC98" s="12">
        <f t="shared" si="70"/>
        <v>1943.0267566702701</v>
      </c>
      <c r="AD98" s="12">
        <f t="shared" si="63"/>
        <v>1524.7108200775938</v>
      </c>
      <c r="AE98" s="53">
        <f t="shared" si="71"/>
        <v>1000</v>
      </c>
      <c r="AF98" s="10">
        <f t="shared" si="72"/>
        <v>323780.72040281416</v>
      </c>
      <c r="AG98" s="54">
        <f>IF(AE98&lt;&gt;"",IF($H$10=listy!$B$4,(NPER(L98/12,-AB98,(AF98+AE98),0)-NPER(L98/12,-AB98,AF98)),AE98/($H$2/$H$3)),"")</f>
        <v>0.51285196009442302</v>
      </c>
      <c r="AH98" s="10">
        <f t="shared" si="64"/>
        <v>2.4232521354861092E-3</v>
      </c>
      <c r="AI98" s="10">
        <f t="shared" si="65"/>
        <v>0.20250174366260706</v>
      </c>
      <c r="AL98" s="9">
        <f t="shared" si="73"/>
        <v>70</v>
      </c>
      <c r="AM98" s="12">
        <f t="shared" si="74"/>
        <v>2777.5800167378638</v>
      </c>
      <c r="AN98" s="12">
        <f t="shared" si="75"/>
        <v>1252.8691966602694</v>
      </c>
      <c r="AO98" s="12">
        <f t="shared" si="76"/>
        <v>1524.7108200775945</v>
      </c>
      <c r="AP98" s="53">
        <f t="shared" si="66"/>
        <v>1690.1575600100005</v>
      </c>
      <c r="AQ98" s="10">
        <f t="shared" si="77"/>
        <v>323780.72040281427</v>
      </c>
      <c r="AR98" s="10">
        <f t="shared" si="78"/>
        <v>2.4232521354861092E-3</v>
      </c>
      <c r="AS98" s="10">
        <f t="shared" si="67"/>
        <v>0.20250174366260706</v>
      </c>
      <c r="AT98" s="91"/>
      <c r="AU98" s="91">
        <f t="shared" si="79"/>
        <v>0</v>
      </c>
      <c r="AV98" s="91">
        <f t="shared" si="80"/>
        <v>0</v>
      </c>
    </row>
    <row r="99" spans="1:48" x14ac:dyDescent="0.3">
      <c r="A99" s="9">
        <f t="shared" si="43"/>
        <v>71</v>
      </c>
      <c r="B99" s="10">
        <f t="shared" si="44"/>
        <v>84983.936018239358</v>
      </c>
      <c r="C99" s="10">
        <f t="shared" si="45"/>
        <v>1000</v>
      </c>
      <c r="D99" s="10">
        <f t="shared" si="46"/>
        <v>71000</v>
      </c>
      <c r="E99" s="12">
        <f t="shared" si="47"/>
        <v>3467.74</v>
      </c>
      <c r="F99" s="12">
        <f t="shared" si="48"/>
        <v>1571.4779738192176</v>
      </c>
      <c r="G99" s="12">
        <f t="shared" si="49"/>
        <v>1896.2620261807822</v>
      </c>
      <c r="H99" s="10">
        <f t="shared" si="50"/>
        <v>404770.38477920555</v>
      </c>
      <c r="I99" s="11">
        <f t="shared" si="51"/>
        <v>3.7999999999999999E-2</v>
      </c>
      <c r="J99" s="11">
        <f t="shared" si="52"/>
        <v>1.7999999999999999E-2</v>
      </c>
      <c r="K99" s="64">
        <f t="shared" si="53"/>
        <v>2323.0814494719466</v>
      </c>
      <c r="L99" s="50">
        <f t="shared" si="54"/>
        <v>5.5999999999999994E-2</v>
      </c>
      <c r="M99" s="50"/>
      <c r="N99" s="50">
        <f t="shared" si="55"/>
        <v>0.06</v>
      </c>
      <c r="O99" s="21">
        <f t="shared" si="68"/>
        <v>5.0000000000000001E-3</v>
      </c>
      <c r="R99" s="9">
        <f t="shared" si="56"/>
        <v>71</v>
      </c>
      <c r="S99" s="12">
        <f t="shared" si="57"/>
        <v>2932.3738323156285</v>
      </c>
      <c r="T99" s="12">
        <f t="shared" si="41"/>
        <v>1328.8638320578848</v>
      </c>
      <c r="U99" s="12">
        <f t="shared" si="58"/>
        <v>1603.5100002577437</v>
      </c>
      <c r="V99" s="53">
        <f t="shared" si="59"/>
        <v>1000</v>
      </c>
      <c r="W99" s="10">
        <f t="shared" si="60"/>
        <v>341280.42193745868</v>
      </c>
      <c r="X99" s="10">
        <f t="shared" si="61"/>
        <v>535.36616768437125</v>
      </c>
      <c r="Y99" s="10">
        <f t="shared" si="62"/>
        <v>20619.850260413878</v>
      </c>
      <c r="AA99" s="9">
        <f t="shared" si="69"/>
        <v>71</v>
      </c>
      <c r="AB99" s="12">
        <f>IF(AA99&lt;&gt;"",IF($H$10="raty równe",MIN(AF98*(1+L99/12), -PMT(L99/12,$H$3-AA98-SUM($AG$28:AG98),AF98,0)),AC99+AD99),"")</f>
        <v>3467.7375767478634</v>
      </c>
      <c r="AC99" s="12">
        <f t="shared" si="70"/>
        <v>1956.760881534731</v>
      </c>
      <c r="AD99" s="12">
        <f t="shared" si="63"/>
        <v>1510.9766952131324</v>
      </c>
      <c r="AE99" s="53">
        <f t="shared" si="71"/>
        <v>1000</v>
      </c>
      <c r="AF99" s="10">
        <f t="shared" si="72"/>
        <v>320823.95952127944</v>
      </c>
      <c r="AG99" s="54">
        <f>IF(AE99&lt;&gt;"",IF($H$10=listy!$B$4,(NPER(L99/12,-AB99,(AF99+AE99),0)-NPER(L99/12,-AB99,AF99)),AE99/($H$2/$H$3)),"")</f>
        <v>0.50925661567779912</v>
      </c>
      <c r="AH99" s="10">
        <f t="shared" si="64"/>
        <v>2.4232521363956039E-3</v>
      </c>
      <c r="AI99" s="10">
        <f t="shared" si="65"/>
        <v>0.20593750451731568</v>
      </c>
      <c r="AL99" s="9">
        <f t="shared" si="73"/>
        <v>71</v>
      </c>
      <c r="AM99" s="12">
        <f t="shared" si="74"/>
        <v>2763.1561521721424</v>
      </c>
      <c r="AN99" s="12">
        <f t="shared" si="75"/>
        <v>1252.1794569590093</v>
      </c>
      <c r="AO99" s="12">
        <f t="shared" si="76"/>
        <v>1510.9766952131331</v>
      </c>
      <c r="AP99" s="53">
        <f t="shared" si="66"/>
        <v>1704.581424575721</v>
      </c>
      <c r="AQ99" s="10">
        <f t="shared" si="77"/>
        <v>320823.95952127955</v>
      </c>
      <c r="AR99" s="10">
        <f t="shared" si="78"/>
        <v>2.4232521363956039E-3</v>
      </c>
      <c r="AS99" s="10">
        <f t="shared" si="67"/>
        <v>0.20593750451731568</v>
      </c>
      <c r="AT99" s="91"/>
      <c r="AU99" s="91">
        <f t="shared" si="79"/>
        <v>0</v>
      </c>
      <c r="AV99" s="91">
        <f t="shared" si="80"/>
        <v>0</v>
      </c>
    </row>
    <row r="100" spans="1:48" s="81" customFormat="1" x14ac:dyDescent="0.3">
      <c r="A100" s="75">
        <f t="shared" si="43"/>
        <v>72</v>
      </c>
      <c r="B100" s="76">
        <f t="shared" si="44"/>
        <v>86408.855698330546</v>
      </c>
      <c r="C100" s="76">
        <f t="shared" si="45"/>
        <v>1000</v>
      </c>
      <c r="D100" s="76">
        <f t="shared" si="46"/>
        <v>72000</v>
      </c>
      <c r="E100" s="77">
        <f t="shared" si="47"/>
        <v>3467.74</v>
      </c>
      <c r="F100" s="77">
        <f t="shared" si="48"/>
        <v>1578.8115376970409</v>
      </c>
      <c r="G100" s="77">
        <f t="shared" si="49"/>
        <v>1888.9284623029589</v>
      </c>
      <c r="H100" s="76">
        <f t="shared" si="50"/>
        <v>403191.57324150851</v>
      </c>
      <c r="I100" s="78">
        <f t="shared" si="51"/>
        <v>3.7999999999999999E-2</v>
      </c>
      <c r="J100" s="78">
        <f t="shared" si="52"/>
        <v>1.7999999999999999E-2</v>
      </c>
      <c r="K100" s="79">
        <f t="shared" si="53"/>
        <v>2311.523830320345</v>
      </c>
      <c r="L100" s="78">
        <f t="shared" si="54"/>
        <v>5.5999999999999994E-2</v>
      </c>
      <c r="M100" s="78"/>
      <c r="N100" s="78">
        <f t="shared" si="55"/>
        <v>0.06</v>
      </c>
      <c r="O100" s="80">
        <f t="shared" si="68"/>
        <v>5.0000000000000001E-3</v>
      </c>
      <c r="R100" s="75">
        <f t="shared" si="56"/>
        <v>72</v>
      </c>
      <c r="S100" s="77">
        <f t="shared" si="57"/>
        <v>2923.8066644486589</v>
      </c>
      <c r="T100" s="77">
        <f t="shared" si="41"/>
        <v>1331.164695407185</v>
      </c>
      <c r="U100" s="77">
        <f t="shared" si="58"/>
        <v>1592.6419690414739</v>
      </c>
      <c r="V100" s="82">
        <f t="shared" si="59"/>
        <v>1000</v>
      </c>
      <c r="W100" s="76">
        <f t="shared" si="60"/>
        <v>338949.25724205148</v>
      </c>
      <c r="X100" s="76">
        <f t="shared" si="61"/>
        <v>543.93333555134086</v>
      </c>
      <c r="Y100" s="76">
        <f t="shared" si="62"/>
        <v>21266.882847267287</v>
      </c>
      <c r="AA100" s="75">
        <f t="shared" si="69"/>
        <v>72</v>
      </c>
      <c r="AB100" s="77">
        <f>IF(AA100&lt;&gt;"",IF($H$10="raty równe",MIN(AF99*(1+L100/12), -PMT(L100/12,$H$3-AA99-SUM($AG$28:AG99),AF99,0)),AC100+AD100),"")</f>
        <v>3467.7375767478634</v>
      </c>
      <c r="AC100" s="77">
        <f t="shared" si="70"/>
        <v>1970.5590989818929</v>
      </c>
      <c r="AD100" s="77">
        <f t="shared" si="63"/>
        <v>1497.1784777659705</v>
      </c>
      <c r="AE100" s="82">
        <f t="shared" si="71"/>
        <v>1000</v>
      </c>
      <c r="AF100" s="76">
        <f t="shared" si="72"/>
        <v>317853.40042229753</v>
      </c>
      <c r="AG100" s="83">
        <f>IF(AE100&lt;&gt;"",IF($H$10=listy!$B$4,(NPER(L100/12,-AB100,(AF100+AE100),0)-NPER(L100/12,-AB100,AF100)),AE100/($H$2/$H$3)),"")</f>
        <v>0.50569490165719344</v>
      </c>
      <c r="AH100" s="76">
        <f t="shared" si="64"/>
        <v>2.4232521363956039E-3</v>
      </c>
      <c r="AI100" s="76">
        <f t="shared" si="65"/>
        <v>0.20939044417629785</v>
      </c>
      <c r="AL100" s="9">
        <f t="shared" si="73"/>
        <v>72</v>
      </c>
      <c r="AM100" s="12">
        <f t="shared" si="74"/>
        <v>2748.5527169648831</v>
      </c>
      <c r="AN100" s="12">
        <f t="shared" si="75"/>
        <v>1251.3742391989119</v>
      </c>
      <c r="AO100" s="12">
        <f t="shared" si="76"/>
        <v>1497.1784777659711</v>
      </c>
      <c r="AP100" s="53">
        <f t="shared" si="66"/>
        <v>1719.1848597829803</v>
      </c>
      <c r="AQ100" s="10">
        <f t="shared" si="77"/>
        <v>317853.40042229765</v>
      </c>
      <c r="AR100" s="10">
        <f t="shared" si="78"/>
        <v>2.4232521363956039E-3</v>
      </c>
      <c r="AS100" s="76">
        <f t="shared" si="67"/>
        <v>0.20939044417629785</v>
      </c>
      <c r="AT100" s="91"/>
      <c r="AU100" s="91">
        <f t="shared" si="79"/>
        <v>0</v>
      </c>
      <c r="AV100" s="91">
        <f t="shared" si="80"/>
        <v>0</v>
      </c>
    </row>
    <row r="101" spans="1:48" x14ac:dyDescent="0.3">
      <c r="A101" s="9">
        <f t="shared" si="43"/>
        <v>73</v>
      </c>
      <c r="B101" s="10">
        <f t="shared" si="44"/>
        <v>87840.899976822184</v>
      </c>
      <c r="C101" s="10">
        <f t="shared" si="45"/>
        <v>1000</v>
      </c>
      <c r="D101" s="10">
        <f t="shared" si="46"/>
        <v>73000</v>
      </c>
      <c r="E101" s="12">
        <f t="shared" si="47"/>
        <v>3467.74</v>
      </c>
      <c r="F101" s="12">
        <f t="shared" si="48"/>
        <v>1586.1793248729603</v>
      </c>
      <c r="G101" s="12">
        <f t="shared" si="49"/>
        <v>1881.5606751270395</v>
      </c>
      <c r="H101" s="10">
        <f t="shared" si="50"/>
        <v>401605.39391663554</v>
      </c>
      <c r="I101" s="11">
        <f t="shared" si="51"/>
        <v>3.7999999999999999E-2</v>
      </c>
      <c r="J101" s="11">
        <f t="shared" si="52"/>
        <v>1.7999999999999999E-2</v>
      </c>
      <c r="K101" s="64">
        <f t="shared" si="53"/>
        <v>2300.0237117615375</v>
      </c>
      <c r="L101" s="50">
        <f t="shared" si="54"/>
        <v>5.5999999999999994E-2</v>
      </c>
      <c r="M101" s="50"/>
      <c r="N101" s="50">
        <f t="shared" si="55"/>
        <v>0.06</v>
      </c>
      <c r="O101" s="21">
        <f t="shared" si="68"/>
        <v>5.0000000000000001E-3</v>
      </c>
      <c r="R101" s="9">
        <f t="shared" si="56"/>
        <v>73</v>
      </c>
      <c r="S101" s="12">
        <f t="shared" si="57"/>
        <v>2915.2059494826403</v>
      </c>
      <c r="T101" s="12">
        <f t="shared" si="41"/>
        <v>1333.4427490197336</v>
      </c>
      <c r="U101" s="12">
        <f t="shared" si="58"/>
        <v>1581.7632004629068</v>
      </c>
      <c r="V101" s="53">
        <f t="shared" si="59"/>
        <v>1000</v>
      </c>
      <c r="W101" s="10">
        <f t="shared" si="60"/>
        <v>336615.81449303176</v>
      </c>
      <c r="X101" s="10">
        <f t="shared" si="61"/>
        <v>552.53405051735945</v>
      </c>
      <c r="Y101" s="10">
        <f t="shared" si="62"/>
        <v>21925.751312020981</v>
      </c>
      <c r="AA101" s="9">
        <f t="shared" si="69"/>
        <v>73</v>
      </c>
      <c r="AB101" s="12">
        <f>IF(AA101&lt;&gt;"",IF($H$10="raty równe",MIN(AF100*(1+L101/12), -PMT(L101/12,$H$3-AA100-SUM($AG$28:AG100),AF100,0)),AC101+AD101),"")</f>
        <v>3467.7375767478625</v>
      </c>
      <c r="AC101" s="12">
        <f t="shared" si="70"/>
        <v>1984.4217081104741</v>
      </c>
      <c r="AD101" s="12">
        <f t="shared" si="63"/>
        <v>1483.3158686373883</v>
      </c>
      <c r="AE101" s="53">
        <f t="shared" si="71"/>
        <v>1000</v>
      </c>
      <c r="AF101" s="10">
        <f t="shared" si="72"/>
        <v>314868.97871418705</v>
      </c>
      <c r="AG101" s="54">
        <f>IF(AE101&lt;&gt;"",IF($H$10=listy!$B$4,(NPER(L101/12,-AB101,(AF101+AE101),0)-NPER(L101/12,-AB101,AF101)),AE101/($H$2/$H$3)),"")</f>
        <v>0.50216638643216527</v>
      </c>
      <c r="AH101" s="10">
        <f t="shared" si="64"/>
        <v>2.4232521373050986E-3</v>
      </c>
      <c r="AI101" s="10">
        <f t="shared" si="65"/>
        <v>0.21286064853448441</v>
      </c>
      <c r="AL101" s="9">
        <f t="shared" si="73"/>
        <v>73</v>
      </c>
      <c r="AM101" s="12">
        <f t="shared" si="74"/>
        <v>2733.7664980119957</v>
      </c>
      <c r="AN101" s="12">
        <f t="shared" si="75"/>
        <v>1250.4506293746067</v>
      </c>
      <c r="AO101" s="12">
        <f t="shared" si="76"/>
        <v>1483.315868637389</v>
      </c>
      <c r="AP101" s="53">
        <f t="shared" si="66"/>
        <v>1733.9710787358667</v>
      </c>
      <c r="AQ101" s="10">
        <f t="shared" si="77"/>
        <v>314868.97871418716</v>
      </c>
      <c r="AR101" s="10">
        <f t="shared" si="78"/>
        <v>2.4232521373050986E-3</v>
      </c>
      <c r="AS101" s="10">
        <f t="shared" si="67"/>
        <v>0.21286064853448441</v>
      </c>
      <c r="AT101" s="91"/>
      <c r="AU101" s="91">
        <f t="shared" si="79"/>
        <v>0</v>
      </c>
      <c r="AV101" s="91">
        <f t="shared" si="80"/>
        <v>0</v>
      </c>
    </row>
    <row r="102" spans="1:48" x14ac:dyDescent="0.3">
      <c r="A102" s="9">
        <f t="shared" si="43"/>
        <v>74</v>
      </c>
      <c r="B102" s="10">
        <f t="shared" si="44"/>
        <v>89280.104476706285</v>
      </c>
      <c r="C102" s="10">
        <f t="shared" si="45"/>
        <v>1000</v>
      </c>
      <c r="D102" s="10">
        <f t="shared" si="46"/>
        <v>74000</v>
      </c>
      <c r="E102" s="12">
        <f t="shared" si="47"/>
        <v>3467.74</v>
      </c>
      <c r="F102" s="12">
        <f t="shared" si="48"/>
        <v>1593.5814950557008</v>
      </c>
      <c r="G102" s="12">
        <f t="shared" si="49"/>
        <v>1874.158504944299</v>
      </c>
      <c r="H102" s="10">
        <f t="shared" si="50"/>
        <v>400011.81242157985</v>
      </c>
      <c r="I102" s="11">
        <f t="shared" si="51"/>
        <v>3.7999999999999999E-2</v>
      </c>
      <c r="J102" s="11">
        <f t="shared" si="52"/>
        <v>1.7999999999999999E-2</v>
      </c>
      <c r="K102" s="64">
        <f t="shared" si="53"/>
        <v>2288.5808077229231</v>
      </c>
      <c r="L102" s="50">
        <f t="shared" si="54"/>
        <v>5.5999999999999994E-2</v>
      </c>
      <c r="M102" s="50"/>
      <c r="N102" s="50">
        <f t="shared" si="55"/>
        <v>0.06</v>
      </c>
      <c r="O102" s="21">
        <f t="shared" si="68"/>
        <v>5.0000000000000001E-3</v>
      </c>
      <c r="R102" s="9">
        <f t="shared" si="56"/>
        <v>74</v>
      </c>
      <c r="S102" s="12">
        <f t="shared" si="57"/>
        <v>2906.5712652518073</v>
      </c>
      <c r="T102" s="12">
        <f t="shared" si="41"/>
        <v>1335.6974642843259</v>
      </c>
      <c r="U102" s="12">
        <f t="shared" si="58"/>
        <v>1570.8738009674814</v>
      </c>
      <c r="V102" s="53">
        <f t="shared" si="59"/>
        <v>1000</v>
      </c>
      <c r="W102" s="10">
        <f t="shared" si="60"/>
        <v>334280.11702874745</v>
      </c>
      <c r="X102" s="10">
        <f t="shared" si="61"/>
        <v>561.16873474819249</v>
      </c>
      <c r="Y102" s="10">
        <f t="shared" si="62"/>
        <v>22596.548803329275</v>
      </c>
      <c r="AA102" s="9">
        <f t="shared" si="69"/>
        <v>74</v>
      </c>
      <c r="AB102" s="12">
        <f>IF(AA102&lt;&gt;"",IF($H$10="raty równe",MIN(AF101*(1+L102/12), -PMT(L102/12,$H$3-AA101-SUM($AG$28:AG101),AF101,0)),AC102+AD102),"")</f>
        <v>3467.7375767478634</v>
      </c>
      <c r="AC102" s="12">
        <f t="shared" si="70"/>
        <v>1998.3490094149909</v>
      </c>
      <c r="AD102" s="12">
        <f t="shared" si="63"/>
        <v>1469.3885673328725</v>
      </c>
      <c r="AE102" s="53">
        <f t="shared" si="71"/>
        <v>1000</v>
      </c>
      <c r="AF102" s="10">
        <f t="shared" si="72"/>
        <v>311870.62970477203</v>
      </c>
      <c r="AG102" s="54">
        <f>IF(AE102&lt;&gt;"",IF($H$10=listy!$B$4,(NPER(L102/12,-AB102,(AF102+AE102),0)-NPER(L102/12,-AB102,AF102)),AE102/($H$2/$H$3)),"")</f>
        <v>0.49867064569779984</v>
      </c>
      <c r="AH102" s="10">
        <f t="shared" si="64"/>
        <v>2.4232521363956039E-3</v>
      </c>
      <c r="AI102" s="10">
        <f t="shared" si="65"/>
        <v>0.21634820391355242</v>
      </c>
      <c r="AL102" s="9">
        <f t="shared" si="73"/>
        <v>74</v>
      </c>
      <c r="AM102" s="12">
        <f t="shared" si="74"/>
        <v>2718.7942052817148</v>
      </c>
      <c r="AN102" s="12">
        <f t="shared" si="75"/>
        <v>1249.4056379488416</v>
      </c>
      <c r="AO102" s="12">
        <f t="shared" si="76"/>
        <v>1469.3885673328732</v>
      </c>
      <c r="AP102" s="53">
        <f t="shared" si="66"/>
        <v>1748.9433714661486</v>
      </c>
      <c r="AQ102" s="10">
        <f t="shared" si="77"/>
        <v>311870.6297047722</v>
      </c>
      <c r="AR102" s="10">
        <f t="shared" si="78"/>
        <v>2.4232521363956039E-3</v>
      </c>
      <c r="AS102" s="10">
        <f t="shared" si="67"/>
        <v>0.21634820391355242</v>
      </c>
      <c r="AT102" s="91"/>
      <c r="AU102" s="91">
        <f t="shared" si="79"/>
        <v>0</v>
      </c>
      <c r="AV102" s="91">
        <f t="shared" si="80"/>
        <v>0</v>
      </c>
    </row>
    <row r="103" spans="1:48" x14ac:dyDescent="0.3">
      <c r="A103" s="9">
        <f t="shared" si="43"/>
        <v>75</v>
      </c>
      <c r="B103" s="10">
        <f t="shared" si="44"/>
        <v>90726.504999089811</v>
      </c>
      <c r="C103" s="10">
        <f t="shared" si="45"/>
        <v>1000</v>
      </c>
      <c r="D103" s="10">
        <f t="shared" si="46"/>
        <v>75000</v>
      </c>
      <c r="E103" s="12">
        <f t="shared" si="47"/>
        <v>3467.74</v>
      </c>
      <c r="F103" s="12">
        <f t="shared" si="48"/>
        <v>1601.0182086992938</v>
      </c>
      <c r="G103" s="12">
        <f t="shared" si="49"/>
        <v>1866.7217913007059</v>
      </c>
      <c r="H103" s="10">
        <f t="shared" si="50"/>
        <v>398410.79421288054</v>
      </c>
      <c r="I103" s="11">
        <f t="shared" si="51"/>
        <v>3.7999999999999999E-2</v>
      </c>
      <c r="J103" s="11">
        <f t="shared" si="52"/>
        <v>1.7999999999999999E-2</v>
      </c>
      <c r="K103" s="64">
        <f t="shared" si="53"/>
        <v>2277.1948335551479</v>
      </c>
      <c r="L103" s="50">
        <f t="shared" si="54"/>
        <v>5.5999999999999994E-2</v>
      </c>
      <c r="M103" s="50"/>
      <c r="N103" s="50">
        <f t="shared" si="55"/>
        <v>0.06</v>
      </c>
      <c r="O103" s="21">
        <f t="shared" si="68"/>
        <v>5.0000000000000001E-3</v>
      </c>
      <c r="R103" s="9">
        <f t="shared" si="56"/>
        <v>75</v>
      </c>
      <c r="S103" s="12">
        <f t="shared" si="57"/>
        <v>2897.9021819461532</v>
      </c>
      <c r="T103" s="12">
        <f t="shared" si="41"/>
        <v>1337.9283024786653</v>
      </c>
      <c r="U103" s="12">
        <f t="shared" si="58"/>
        <v>1559.9738794674879</v>
      </c>
      <c r="V103" s="53">
        <f t="shared" si="59"/>
        <v>1000</v>
      </c>
      <c r="W103" s="10">
        <f t="shared" si="60"/>
        <v>331942.18872626877</v>
      </c>
      <c r="X103" s="10">
        <f t="shared" si="61"/>
        <v>569.8378180538466</v>
      </c>
      <c r="Y103" s="10">
        <f t="shared" si="62"/>
        <v>23279.369365399765</v>
      </c>
      <c r="AA103" s="9">
        <f t="shared" si="69"/>
        <v>75</v>
      </c>
      <c r="AB103" s="12">
        <f>IF(AA103&lt;&gt;"",IF($H$10="raty równe",MIN(AF102*(1+L103/12), -PMT(L103/12,$H$3-AA102-SUM($AG$28:AG102),AF102,0)),AC103+AD103),"")</f>
        <v>3467.7375767478625</v>
      </c>
      <c r="AC103" s="12">
        <f t="shared" si="70"/>
        <v>2012.3413047922597</v>
      </c>
      <c r="AD103" s="12">
        <f t="shared" si="63"/>
        <v>1455.3962719556027</v>
      </c>
      <c r="AE103" s="53">
        <f t="shared" si="71"/>
        <v>1000</v>
      </c>
      <c r="AF103" s="10">
        <f t="shared" si="72"/>
        <v>308858.28839997976</v>
      </c>
      <c r="AG103" s="54">
        <f>IF(AE103&lt;&gt;"",IF($H$10=listy!$B$4,(NPER(L103/12,-AB103,(AF103+AE103),0)-NPER(L103/12,-AB103,AF103)),AE103/($H$2/$H$3)),"")</f>
        <v>0.49520726229130219</v>
      </c>
      <c r="AH103" s="10">
        <f t="shared" si="64"/>
        <v>2.4232521373050986E-3</v>
      </c>
      <c r="AI103" s="10">
        <f t="shared" si="65"/>
        <v>0.21985319707042525</v>
      </c>
      <c r="AL103" s="9">
        <f t="shared" si="73"/>
        <v>75</v>
      </c>
      <c r="AM103" s="12">
        <f t="shared" si="74"/>
        <v>2703.6324694976024</v>
      </c>
      <c r="AN103" s="12">
        <f t="shared" si="75"/>
        <v>1248.2361975419988</v>
      </c>
      <c r="AO103" s="12">
        <f t="shared" si="76"/>
        <v>1455.3962719556037</v>
      </c>
      <c r="AP103" s="53">
        <f t="shared" si="66"/>
        <v>1764.1051072502601</v>
      </c>
      <c r="AQ103" s="10">
        <f t="shared" si="77"/>
        <v>308858.28839997994</v>
      </c>
      <c r="AR103" s="10">
        <f t="shared" si="78"/>
        <v>2.4232521373050986E-3</v>
      </c>
      <c r="AS103" s="10">
        <f t="shared" si="67"/>
        <v>0.21985319707042525</v>
      </c>
      <c r="AT103" s="91"/>
      <c r="AU103" s="91">
        <f t="shared" si="79"/>
        <v>0</v>
      </c>
      <c r="AV103" s="91">
        <f t="shared" si="80"/>
        <v>0</v>
      </c>
    </row>
    <row r="104" spans="1:48" x14ac:dyDescent="0.3">
      <c r="A104" s="9">
        <f t="shared" si="43"/>
        <v>76</v>
      </c>
      <c r="B104" s="10">
        <f t="shared" si="44"/>
        <v>92180.13752408525</v>
      </c>
      <c r="C104" s="10">
        <f t="shared" si="45"/>
        <v>1000</v>
      </c>
      <c r="D104" s="10">
        <f t="shared" si="46"/>
        <v>76000</v>
      </c>
      <c r="E104" s="12">
        <f t="shared" si="47"/>
        <v>3467.74</v>
      </c>
      <c r="F104" s="12">
        <f t="shared" si="48"/>
        <v>1608.4896270065574</v>
      </c>
      <c r="G104" s="12">
        <f t="shared" si="49"/>
        <v>1859.2503729934424</v>
      </c>
      <c r="H104" s="10">
        <f t="shared" si="50"/>
        <v>396802.30458587396</v>
      </c>
      <c r="I104" s="11">
        <f t="shared" si="51"/>
        <v>3.7999999999999999E-2</v>
      </c>
      <c r="J104" s="11">
        <f t="shared" si="52"/>
        <v>1.7999999999999999E-2</v>
      </c>
      <c r="K104" s="64">
        <f t="shared" si="53"/>
        <v>2265.865506025023</v>
      </c>
      <c r="L104" s="50">
        <f t="shared" si="54"/>
        <v>5.5999999999999994E-2</v>
      </c>
      <c r="M104" s="50"/>
      <c r="N104" s="50">
        <f t="shared" si="55"/>
        <v>0.06</v>
      </c>
      <c r="O104" s="21">
        <f t="shared" si="68"/>
        <v>5.0000000000000001E-3</v>
      </c>
      <c r="R104" s="9">
        <f t="shared" si="56"/>
        <v>76</v>
      </c>
      <c r="S104" s="12">
        <f t="shared" si="57"/>
        <v>2889.1982619261862</v>
      </c>
      <c r="T104" s="12">
        <f t="shared" si="41"/>
        <v>1340.1347145369321</v>
      </c>
      <c r="U104" s="12">
        <f t="shared" si="58"/>
        <v>1549.0635473892542</v>
      </c>
      <c r="V104" s="53">
        <f t="shared" si="59"/>
        <v>1000</v>
      </c>
      <c r="W104" s="10">
        <f t="shared" si="60"/>
        <v>329602.05401173182</v>
      </c>
      <c r="X104" s="10">
        <f t="shared" si="61"/>
        <v>578.54173807381358</v>
      </c>
      <c r="Y104" s="10">
        <f t="shared" si="62"/>
        <v>23974.307950300576</v>
      </c>
      <c r="AA104" s="9">
        <f t="shared" si="69"/>
        <v>76</v>
      </c>
      <c r="AB104" s="12">
        <f>IF(AA104&lt;&gt;"",IF($H$10="raty równe",MIN(AF103*(1+L104/12), -PMT(L104/12,$H$3-AA103-SUM($AG$28:AG103),AF103,0)),AC104+AD104),"")</f>
        <v>3467.737576747862</v>
      </c>
      <c r="AC104" s="12">
        <f t="shared" si="70"/>
        <v>2026.3988975479565</v>
      </c>
      <c r="AD104" s="12">
        <f t="shared" si="63"/>
        <v>1441.3386791999055</v>
      </c>
      <c r="AE104" s="53">
        <f t="shared" si="71"/>
        <v>1000</v>
      </c>
      <c r="AF104" s="10">
        <f t="shared" si="72"/>
        <v>305831.88950243179</v>
      </c>
      <c r="AG104" s="54">
        <f>IF(AE104&lt;&gt;"",IF($H$10=listy!$B$4,(NPER(L104/12,-AB104,(AF104+AE104),0)-NPER(L104/12,-AB104,AF104)),AE104/($H$2/$H$3)),"")</f>
        <v>0.49177582604185943</v>
      </c>
      <c r="AH104" s="10">
        <f t="shared" si="64"/>
        <v>2.4232521373050986E-3</v>
      </c>
      <c r="AI104" s="10">
        <f t="shared" si="65"/>
        <v>0.22337571519308244</v>
      </c>
      <c r="AL104" s="9">
        <f t="shared" si="73"/>
        <v>76</v>
      </c>
      <c r="AM104" s="12">
        <f t="shared" si="74"/>
        <v>2688.2778397372808</v>
      </c>
      <c r="AN104" s="12">
        <f t="shared" si="75"/>
        <v>1246.9391605373746</v>
      </c>
      <c r="AO104" s="12">
        <f t="shared" si="76"/>
        <v>1441.3386791999062</v>
      </c>
      <c r="AP104" s="53">
        <f t="shared" si="66"/>
        <v>1779.4597370105816</v>
      </c>
      <c r="AQ104" s="10">
        <f t="shared" si="77"/>
        <v>305831.88950243196</v>
      </c>
      <c r="AR104" s="10">
        <f t="shared" si="78"/>
        <v>2.4232521373050986E-3</v>
      </c>
      <c r="AS104" s="10">
        <f t="shared" si="67"/>
        <v>0.22337571519308244</v>
      </c>
      <c r="AT104" s="91"/>
      <c r="AU104" s="91">
        <f t="shared" si="79"/>
        <v>0</v>
      </c>
      <c r="AV104" s="91">
        <f t="shared" si="80"/>
        <v>0</v>
      </c>
    </row>
    <row r="105" spans="1:48" x14ac:dyDescent="0.3">
      <c r="A105" s="9">
        <f t="shared" si="43"/>
        <v>77</v>
      </c>
      <c r="B105" s="10">
        <f t="shared" si="44"/>
        <v>93641.038211705672</v>
      </c>
      <c r="C105" s="10">
        <f t="shared" si="45"/>
        <v>1000</v>
      </c>
      <c r="D105" s="10">
        <f t="shared" si="46"/>
        <v>77000</v>
      </c>
      <c r="E105" s="12">
        <f t="shared" si="47"/>
        <v>3467.74</v>
      </c>
      <c r="F105" s="12">
        <f t="shared" si="48"/>
        <v>1615.9959119325883</v>
      </c>
      <c r="G105" s="12">
        <f t="shared" si="49"/>
        <v>1851.7440880674114</v>
      </c>
      <c r="H105" s="10">
        <f t="shared" si="50"/>
        <v>395186.30867394136</v>
      </c>
      <c r="I105" s="11">
        <f t="shared" si="51"/>
        <v>3.7999999999999999E-2</v>
      </c>
      <c r="J105" s="11">
        <f t="shared" si="52"/>
        <v>1.7999999999999999E-2</v>
      </c>
      <c r="K105" s="64">
        <f t="shared" si="53"/>
        <v>2254.5925433084813</v>
      </c>
      <c r="L105" s="50">
        <f t="shared" si="54"/>
        <v>5.5999999999999994E-2</v>
      </c>
      <c r="M105" s="50"/>
      <c r="N105" s="50">
        <f t="shared" si="55"/>
        <v>0.06</v>
      </c>
      <c r="O105" s="21">
        <f t="shared" si="68"/>
        <v>5.0000000000000001E-3</v>
      </c>
      <c r="R105" s="9">
        <f t="shared" si="56"/>
        <v>77</v>
      </c>
      <c r="S105" s="12">
        <f t="shared" si="57"/>
        <v>2880.4590595320474</v>
      </c>
      <c r="T105" s="12">
        <f t="shared" si="41"/>
        <v>1342.3161408106323</v>
      </c>
      <c r="U105" s="12">
        <f t="shared" si="58"/>
        <v>1538.1429187214151</v>
      </c>
      <c r="V105" s="53">
        <f t="shared" si="59"/>
        <v>1000</v>
      </c>
      <c r="W105" s="10">
        <f t="shared" si="60"/>
        <v>327259.73787092121</v>
      </c>
      <c r="X105" s="10">
        <f t="shared" si="61"/>
        <v>587.28094046795241</v>
      </c>
      <c r="Y105" s="10">
        <f t="shared" si="62"/>
        <v>24681.46043052003</v>
      </c>
      <c r="AA105" s="9">
        <f t="shared" si="69"/>
        <v>77</v>
      </c>
      <c r="AB105" s="12">
        <f>IF(AA105&lt;&gt;"",IF($H$10="raty równe",MIN(AF104*(1+L105/12), -PMT(L105/12,$H$3-AA104-SUM($AG$28:AG104),AF104,0)),AC105+AD105),"")</f>
        <v>3467.737576747862</v>
      </c>
      <c r="AC105" s="12">
        <f t="shared" si="70"/>
        <v>2040.5220924031805</v>
      </c>
      <c r="AD105" s="12">
        <f t="shared" si="63"/>
        <v>1427.2154843446815</v>
      </c>
      <c r="AE105" s="53">
        <f t="shared" si="71"/>
        <v>1000</v>
      </c>
      <c r="AF105" s="10">
        <f t="shared" si="72"/>
        <v>302791.36741002859</v>
      </c>
      <c r="AG105" s="54">
        <f>IF(AE105&lt;&gt;"",IF($H$10=listy!$B$4,(NPER(L105/12,-AB105,(AF105+AE105),0)-NPER(L105/12,-AB105,AF105)),AE105/($H$2/$H$3)),"")</f>
        <v>0.48837593362486587</v>
      </c>
      <c r="AH105" s="10">
        <f t="shared" si="64"/>
        <v>2.4232521373050986E-3</v>
      </c>
      <c r="AI105" s="10">
        <f t="shared" si="65"/>
        <v>0.22691584590635294</v>
      </c>
      <c r="AL105" s="9">
        <f t="shared" si="73"/>
        <v>77</v>
      </c>
      <c r="AM105" s="12">
        <f t="shared" si="74"/>
        <v>2672.726780943326</v>
      </c>
      <c r="AN105" s="12">
        <f t="shared" si="75"/>
        <v>1245.5112965986436</v>
      </c>
      <c r="AO105" s="12">
        <f t="shared" si="76"/>
        <v>1427.2154843446824</v>
      </c>
      <c r="AP105" s="53">
        <f t="shared" si="66"/>
        <v>1795.0107958045364</v>
      </c>
      <c r="AQ105" s="10">
        <f t="shared" si="77"/>
        <v>302791.36741002876</v>
      </c>
      <c r="AR105" s="10">
        <f t="shared" si="78"/>
        <v>2.4232521373050986E-3</v>
      </c>
      <c r="AS105" s="10">
        <f t="shared" si="67"/>
        <v>0.22691584590635294</v>
      </c>
      <c r="AT105" s="91"/>
      <c r="AU105" s="91">
        <f t="shared" si="79"/>
        <v>0</v>
      </c>
      <c r="AV105" s="91">
        <f t="shared" si="80"/>
        <v>0</v>
      </c>
    </row>
    <row r="106" spans="1:48" x14ac:dyDescent="0.3">
      <c r="A106" s="9">
        <f t="shared" si="43"/>
        <v>78</v>
      </c>
      <c r="B106" s="10">
        <f t="shared" si="44"/>
        <v>95109.243402764187</v>
      </c>
      <c r="C106" s="10">
        <f t="shared" si="45"/>
        <v>1000</v>
      </c>
      <c r="D106" s="10">
        <f t="shared" si="46"/>
        <v>78000</v>
      </c>
      <c r="E106" s="12">
        <f t="shared" si="47"/>
        <v>3467.74</v>
      </c>
      <c r="F106" s="12">
        <f t="shared" si="48"/>
        <v>1623.5372261882737</v>
      </c>
      <c r="G106" s="12">
        <f t="shared" si="49"/>
        <v>1844.202773811726</v>
      </c>
      <c r="H106" s="10">
        <f t="shared" si="50"/>
        <v>393562.77144775307</v>
      </c>
      <c r="I106" s="11">
        <f t="shared" si="51"/>
        <v>3.7999999999999999E-2</v>
      </c>
      <c r="J106" s="11">
        <f t="shared" si="52"/>
        <v>1.7999999999999999E-2</v>
      </c>
      <c r="K106" s="64">
        <f t="shared" si="53"/>
        <v>2243.3756649835636</v>
      </c>
      <c r="L106" s="50">
        <f t="shared" si="54"/>
        <v>5.5999999999999994E-2</v>
      </c>
      <c r="M106" s="50"/>
      <c r="N106" s="50">
        <f t="shared" si="55"/>
        <v>0.06</v>
      </c>
      <c r="O106" s="21">
        <f t="shared" si="68"/>
        <v>5.0000000000000001E-3</v>
      </c>
      <c r="R106" s="9">
        <f t="shared" si="56"/>
        <v>78</v>
      </c>
      <c r="S106" s="12">
        <f t="shared" si="57"/>
        <v>2871.6841208867713</v>
      </c>
      <c r="T106" s="12">
        <f t="shared" si="41"/>
        <v>1344.4720108224724</v>
      </c>
      <c r="U106" s="12">
        <f t="shared" si="58"/>
        <v>1527.2121100642989</v>
      </c>
      <c r="V106" s="53">
        <f t="shared" si="59"/>
        <v>1000</v>
      </c>
      <c r="W106" s="10">
        <f t="shared" si="60"/>
        <v>324915.26586009871</v>
      </c>
      <c r="X106" s="10">
        <f t="shared" si="61"/>
        <v>596.05587911322846</v>
      </c>
      <c r="Y106" s="10">
        <f t="shared" si="62"/>
        <v>25400.923611785856</v>
      </c>
      <c r="AA106" s="9">
        <f t="shared" si="69"/>
        <v>78</v>
      </c>
      <c r="AB106" s="12">
        <f>IF(AA106&lt;&gt;"",IF($H$10="raty równe",MIN(AF105*(1+L106/12), -PMT(L106/12,$H$3-AA105-SUM($AG$28:AG105),AF105,0)),AC106+AD106),"")</f>
        <v>3467.7375767478638</v>
      </c>
      <c r="AC106" s="12">
        <f t="shared" si="70"/>
        <v>2054.7111955010641</v>
      </c>
      <c r="AD106" s="12">
        <f t="shared" si="63"/>
        <v>1413.0263812467999</v>
      </c>
      <c r="AE106" s="53">
        <f t="shared" si="71"/>
        <v>1000</v>
      </c>
      <c r="AF106" s="10">
        <f t="shared" si="72"/>
        <v>299736.65621452749</v>
      </c>
      <c r="AG106" s="54">
        <f>IF(AE106&lt;&gt;"",IF($H$10=listy!$B$4,(NPER(L106/12,-AB106,(AF106+AE106),0)-NPER(L106/12,-AB106,AF106)),AE106/($H$2/$H$3)),"")</f>
        <v>0.48500718841951596</v>
      </c>
      <c r="AH106" s="10">
        <f t="shared" si="64"/>
        <v>2.4232521354861092E-3</v>
      </c>
      <c r="AI106" s="10">
        <f t="shared" si="65"/>
        <v>0.2304736772713708</v>
      </c>
      <c r="AL106" s="9">
        <f t="shared" si="73"/>
        <v>78</v>
      </c>
      <c r="AM106" s="12">
        <f t="shared" si="74"/>
        <v>2656.9756713425318</v>
      </c>
      <c r="AN106" s="12">
        <f t="shared" si="75"/>
        <v>1243.9492900957309</v>
      </c>
      <c r="AO106" s="12">
        <f t="shared" si="76"/>
        <v>1413.0263812468008</v>
      </c>
      <c r="AP106" s="53">
        <f t="shared" si="66"/>
        <v>1810.7619054053325</v>
      </c>
      <c r="AQ106" s="10">
        <f t="shared" si="77"/>
        <v>299736.65621452773</v>
      </c>
      <c r="AR106" s="10">
        <f t="shared" si="78"/>
        <v>2.4232521354861092E-3</v>
      </c>
      <c r="AS106" s="10">
        <f t="shared" si="67"/>
        <v>0.2304736772713708</v>
      </c>
      <c r="AT106" s="91"/>
      <c r="AU106" s="91">
        <f t="shared" si="79"/>
        <v>0</v>
      </c>
      <c r="AV106" s="91">
        <f t="shared" si="80"/>
        <v>0</v>
      </c>
    </row>
    <row r="107" spans="1:48" x14ac:dyDescent="0.3">
      <c r="A107" s="9">
        <f t="shared" si="43"/>
        <v>79</v>
      </c>
      <c r="B107" s="10">
        <f t="shared" si="44"/>
        <v>96584.789619777992</v>
      </c>
      <c r="C107" s="10">
        <f t="shared" si="45"/>
        <v>1000</v>
      </c>
      <c r="D107" s="10">
        <f t="shared" si="46"/>
        <v>79000</v>
      </c>
      <c r="E107" s="12">
        <f t="shared" si="47"/>
        <v>3467.74</v>
      </c>
      <c r="F107" s="12">
        <f t="shared" si="48"/>
        <v>1631.1137332438191</v>
      </c>
      <c r="G107" s="12">
        <f t="shared" si="49"/>
        <v>1836.6262667561807</v>
      </c>
      <c r="H107" s="10">
        <f t="shared" si="50"/>
        <v>391931.65771450923</v>
      </c>
      <c r="I107" s="11">
        <f t="shared" si="51"/>
        <v>3.7999999999999999E-2</v>
      </c>
      <c r="J107" s="11">
        <f t="shared" si="52"/>
        <v>1.7999999999999999E-2</v>
      </c>
      <c r="K107" s="64">
        <f t="shared" si="53"/>
        <v>2232.2145920234466</v>
      </c>
      <c r="L107" s="50">
        <f t="shared" si="54"/>
        <v>5.5999999999999994E-2</v>
      </c>
      <c r="M107" s="50"/>
      <c r="N107" s="50">
        <f t="shared" si="55"/>
        <v>0.06</v>
      </c>
      <c r="O107" s="21">
        <f t="shared" si="68"/>
        <v>5.0000000000000001E-3</v>
      </c>
      <c r="R107" s="9">
        <f t="shared" si="56"/>
        <v>79</v>
      </c>
      <c r="S107" s="12">
        <f t="shared" si="57"/>
        <v>2862.8729836934631</v>
      </c>
      <c r="T107" s="12">
        <f t="shared" si="41"/>
        <v>1346.6017430130028</v>
      </c>
      <c r="U107" s="12">
        <f t="shared" si="58"/>
        <v>1516.2712406804603</v>
      </c>
      <c r="V107" s="53">
        <f t="shared" si="59"/>
        <v>1000</v>
      </c>
      <c r="W107" s="10">
        <f t="shared" si="60"/>
        <v>322568.66411708569</v>
      </c>
      <c r="X107" s="10">
        <f t="shared" si="61"/>
        <v>604.8670163065367</v>
      </c>
      <c r="Y107" s="10">
        <f t="shared" si="62"/>
        <v>26132.79524615132</v>
      </c>
      <c r="AA107" s="9">
        <f t="shared" si="69"/>
        <v>79</v>
      </c>
      <c r="AB107" s="12">
        <f>IF(AA107&lt;&gt;"",IF($H$10="raty równe",MIN(AF106*(1+L107/12), -PMT(L107/12,$H$3-AA106-SUM($AG$28:AG106),AF106,0)),AC107+AD107),"")</f>
        <v>3467.7375767478643</v>
      </c>
      <c r="AC107" s="12">
        <f t="shared" si="70"/>
        <v>2068.9665144134024</v>
      </c>
      <c r="AD107" s="12">
        <f t="shared" si="63"/>
        <v>1398.7710623344617</v>
      </c>
      <c r="AE107" s="53">
        <f t="shared" si="71"/>
        <v>1000</v>
      </c>
      <c r="AF107" s="10">
        <f t="shared" si="72"/>
        <v>296667.68970011408</v>
      </c>
      <c r="AG107" s="54">
        <f>IF(AE107&lt;&gt;"",IF($H$10=listy!$B$4,(NPER(L107/12,-AB107,(AF107+AE107),0)-NPER(L107/12,-AB107,AF107)),AE107/($H$2/$H$3)),"")</f>
        <v>0.48166920036976535</v>
      </c>
      <c r="AH107" s="10">
        <f t="shared" si="64"/>
        <v>2.4232521354861092E-3</v>
      </c>
      <c r="AI107" s="10">
        <f t="shared" si="65"/>
        <v>0.23404929779321373</v>
      </c>
      <c r="AL107" s="9">
        <f t="shared" si="73"/>
        <v>79</v>
      </c>
      <c r="AM107" s="12">
        <f t="shared" si="74"/>
        <v>2641.0207997695902</v>
      </c>
      <c r="AN107" s="12">
        <f t="shared" si="75"/>
        <v>1242.2497374351276</v>
      </c>
      <c r="AO107" s="12">
        <f t="shared" si="76"/>
        <v>1398.7710623344626</v>
      </c>
      <c r="AP107" s="53">
        <f t="shared" si="66"/>
        <v>1826.7167769782741</v>
      </c>
      <c r="AQ107" s="10">
        <f t="shared" si="77"/>
        <v>296667.68970011431</v>
      </c>
      <c r="AR107" s="10">
        <f t="shared" si="78"/>
        <v>2.4232521354861092E-3</v>
      </c>
      <c r="AS107" s="10">
        <f t="shared" si="67"/>
        <v>0.23404929779321373</v>
      </c>
      <c r="AT107" s="91"/>
      <c r="AU107" s="91">
        <f t="shared" si="79"/>
        <v>0</v>
      </c>
      <c r="AV107" s="91">
        <f t="shared" si="80"/>
        <v>0</v>
      </c>
    </row>
    <row r="108" spans="1:48" x14ac:dyDescent="0.3">
      <c r="A108" s="9">
        <f t="shared" si="43"/>
        <v>80</v>
      </c>
      <c r="B108" s="10">
        <f t="shared" si="44"/>
        <v>98067.713567876868</v>
      </c>
      <c r="C108" s="10">
        <f t="shared" si="45"/>
        <v>1000</v>
      </c>
      <c r="D108" s="10">
        <f t="shared" si="46"/>
        <v>80000</v>
      </c>
      <c r="E108" s="12">
        <f t="shared" si="47"/>
        <v>3467.74</v>
      </c>
      <c r="F108" s="12">
        <f t="shared" si="48"/>
        <v>1638.7255973322901</v>
      </c>
      <c r="G108" s="12">
        <f t="shared" si="49"/>
        <v>1829.0144026677096</v>
      </c>
      <c r="H108" s="10">
        <f t="shared" si="50"/>
        <v>390292.93211717694</v>
      </c>
      <c r="I108" s="11">
        <f t="shared" si="51"/>
        <v>3.7999999999999999E-2</v>
      </c>
      <c r="J108" s="11">
        <f t="shared" si="52"/>
        <v>1.7999999999999999E-2</v>
      </c>
      <c r="K108" s="64">
        <f t="shared" si="53"/>
        <v>2221.1090467894996</v>
      </c>
      <c r="L108" s="50">
        <f t="shared" si="54"/>
        <v>5.5999999999999994E-2</v>
      </c>
      <c r="M108" s="50"/>
      <c r="N108" s="50">
        <f t="shared" si="55"/>
        <v>0.06</v>
      </c>
      <c r="O108" s="21">
        <f t="shared" si="68"/>
        <v>5.0000000000000001E-3</v>
      </c>
      <c r="R108" s="9">
        <f t="shared" si="56"/>
        <v>80</v>
      </c>
      <c r="S108" s="12">
        <f t="shared" si="57"/>
        <v>2854.0251770261966</v>
      </c>
      <c r="T108" s="12">
        <f t="shared" si="41"/>
        <v>1348.704744479797</v>
      </c>
      <c r="U108" s="12">
        <f t="shared" si="58"/>
        <v>1505.3204325463996</v>
      </c>
      <c r="V108" s="53">
        <f t="shared" si="59"/>
        <v>1000</v>
      </c>
      <c r="W108" s="10">
        <f t="shared" si="60"/>
        <v>320219.9593726059</v>
      </c>
      <c r="X108" s="10">
        <f t="shared" si="61"/>
        <v>613.71482297380317</v>
      </c>
      <c r="Y108" s="10">
        <f t="shared" si="62"/>
        <v>26877.174045355874</v>
      </c>
      <c r="AA108" s="9">
        <f t="shared" si="69"/>
        <v>80</v>
      </c>
      <c r="AB108" s="12">
        <f>IF(AA108&lt;&gt;"",IF($H$10="raty równe",MIN(AF107*(1+L108/12), -PMT(L108/12,$H$3-AA107-SUM($AG$28:AG107),AF107,0)),AC108+AD108),"")</f>
        <v>3467.7375767478634</v>
      </c>
      <c r="AC108" s="12">
        <f t="shared" si="70"/>
        <v>2083.2883581473316</v>
      </c>
      <c r="AD108" s="12">
        <f t="shared" si="63"/>
        <v>1384.449218600532</v>
      </c>
      <c r="AE108" s="53">
        <f t="shared" si="71"/>
        <v>1000</v>
      </c>
      <c r="AF108" s="10">
        <f t="shared" si="72"/>
        <v>293584.40134196676</v>
      </c>
      <c r="AG108" s="54">
        <f>IF(AE108&lt;&gt;"",IF($H$10=listy!$B$4,(NPER(L108/12,-AB108,(AF108+AE108),0)-NPER(L108/12,-AB108,AF108)),AE108/($H$2/$H$3)),"")</f>
        <v>0.47836158584946986</v>
      </c>
      <c r="AH108" s="10">
        <f t="shared" si="64"/>
        <v>2.4232521363956039E-3</v>
      </c>
      <c r="AI108" s="10">
        <f t="shared" si="65"/>
        <v>0.23764279641857539</v>
      </c>
      <c r="AL108" s="9">
        <f t="shared" si="73"/>
        <v>80</v>
      </c>
      <c r="AM108" s="12">
        <f t="shared" si="74"/>
        <v>2624.8583628910346</v>
      </c>
      <c r="AN108" s="12">
        <f t="shared" si="75"/>
        <v>1240.4091442905012</v>
      </c>
      <c r="AO108" s="12">
        <f t="shared" si="76"/>
        <v>1384.4492186005334</v>
      </c>
      <c r="AP108" s="53">
        <f t="shared" si="66"/>
        <v>1842.8792138568288</v>
      </c>
      <c r="AQ108" s="10">
        <f t="shared" si="77"/>
        <v>293584.40134196699</v>
      </c>
      <c r="AR108" s="10">
        <f t="shared" si="78"/>
        <v>2.4232521363956039E-3</v>
      </c>
      <c r="AS108" s="10">
        <f t="shared" si="67"/>
        <v>0.23764279641857539</v>
      </c>
      <c r="AT108" s="91"/>
      <c r="AU108" s="91">
        <f t="shared" si="79"/>
        <v>0</v>
      </c>
      <c r="AV108" s="91">
        <f t="shared" si="80"/>
        <v>0</v>
      </c>
    </row>
    <row r="109" spans="1:48" x14ac:dyDescent="0.3">
      <c r="A109" s="9">
        <f t="shared" si="43"/>
        <v>81</v>
      </c>
      <c r="B109" s="10">
        <f t="shared" si="44"/>
        <v>99558.052135716236</v>
      </c>
      <c r="C109" s="10">
        <f t="shared" si="45"/>
        <v>1000</v>
      </c>
      <c r="D109" s="10">
        <f t="shared" si="46"/>
        <v>81000</v>
      </c>
      <c r="E109" s="12">
        <f t="shared" si="47"/>
        <v>3467.74</v>
      </c>
      <c r="F109" s="12">
        <f t="shared" si="48"/>
        <v>1646.3729834531741</v>
      </c>
      <c r="G109" s="12">
        <f t="shared" si="49"/>
        <v>1821.3670165468257</v>
      </c>
      <c r="H109" s="10">
        <f t="shared" si="50"/>
        <v>388646.55913372379</v>
      </c>
      <c r="I109" s="11">
        <f t="shared" si="51"/>
        <v>3.7999999999999999E-2</v>
      </c>
      <c r="J109" s="11">
        <f t="shared" si="52"/>
        <v>1.7999999999999999E-2</v>
      </c>
      <c r="K109" s="64">
        <f t="shared" si="53"/>
        <v>2210.0587530243779</v>
      </c>
      <c r="L109" s="50">
        <f t="shared" si="54"/>
        <v>5.5999999999999994E-2</v>
      </c>
      <c r="M109" s="50"/>
      <c r="N109" s="50">
        <f t="shared" si="55"/>
        <v>0.06</v>
      </c>
      <c r="O109" s="21">
        <f t="shared" si="68"/>
        <v>5.0000000000000001E-3</v>
      </c>
      <c r="R109" s="9">
        <f t="shared" si="56"/>
        <v>81</v>
      </c>
      <c r="S109" s="12">
        <f t="shared" si="57"/>
        <v>2845.1402211143641</v>
      </c>
      <c r="T109" s="12">
        <f t="shared" si="41"/>
        <v>1350.7804107088702</v>
      </c>
      <c r="U109" s="12">
        <f t="shared" si="58"/>
        <v>1494.3598104054938</v>
      </c>
      <c r="V109" s="53">
        <f t="shared" si="59"/>
        <v>1000</v>
      </c>
      <c r="W109" s="10">
        <f t="shared" si="60"/>
        <v>317869.17896189704</v>
      </c>
      <c r="X109" s="10">
        <f t="shared" si="61"/>
        <v>622.59977888563571</v>
      </c>
      <c r="Y109" s="10">
        <f t="shared" si="62"/>
        <v>27634.159694468286</v>
      </c>
      <c r="AA109" s="9">
        <f t="shared" si="69"/>
        <v>81</v>
      </c>
      <c r="AB109" s="12">
        <f>IF(AA109&lt;&gt;"",IF($H$10="raty równe",MIN(AF108*(1+L109/12), -PMT(L109/12,$H$3-AA108-SUM($AG$28:AG108),AF108,0)),AC109+AD109),"")</f>
        <v>3467.7375767478648</v>
      </c>
      <c r="AC109" s="12">
        <f t="shared" si="70"/>
        <v>2097.6770371520201</v>
      </c>
      <c r="AD109" s="12">
        <f t="shared" si="63"/>
        <v>1370.0605395958446</v>
      </c>
      <c r="AE109" s="53">
        <f t="shared" si="71"/>
        <v>1000</v>
      </c>
      <c r="AF109" s="10">
        <f t="shared" si="72"/>
        <v>290486.72430481476</v>
      </c>
      <c r="AG109" s="54">
        <f>IF(AE109&lt;&gt;"",IF($H$10=listy!$B$4,(NPER(L109/12,-AB109,(AF109+AE109),0)-NPER(L109/12,-AB109,AF109)),AE109/($H$2/$H$3)),"")</f>
        <v>0.47508396752937188</v>
      </c>
      <c r="AH109" s="10">
        <f t="shared" si="64"/>
        <v>2.4232521354861092E-3</v>
      </c>
      <c r="AI109" s="10">
        <f t="shared" si="65"/>
        <v>0.24125426253615434</v>
      </c>
      <c r="AL109" s="9">
        <f t="shared" si="73"/>
        <v>81</v>
      </c>
      <c r="AM109" s="12">
        <f t="shared" si="74"/>
        <v>2608.4844623250838</v>
      </c>
      <c r="AN109" s="12">
        <f t="shared" si="75"/>
        <v>1238.423922729238</v>
      </c>
      <c r="AO109" s="12">
        <f t="shared" si="76"/>
        <v>1370.0605395958457</v>
      </c>
      <c r="AP109" s="53">
        <f t="shared" si="66"/>
        <v>1859.2531144227805</v>
      </c>
      <c r="AQ109" s="10">
        <f t="shared" si="77"/>
        <v>290486.724304815</v>
      </c>
      <c r="AR109" s="10">
        <f t="shared" si="78"/>
        <v>2.4232521354861092E-3</v>
      </c>
      <c r="AS109" s="10">
        <f t="shared" si="67"/>
        <v>0.24125426253615434</v>
      </c>
      <c r="AT109" s="91"/>
      <c r="AU109" s="91">
        <f t="shared" si="79"/>
        <v>0</v>
      </c>
      <c r="AV109" s="91">
        <f t="shared" si="80"/>
        <v>0</v>
      </c>
    </row>
    <row r="110" spans="1:48" x14ac:dyDescent="0.3">
      <c r="A110" s="9">
        <f t="shared" si="43"/>
        <v>82</v>
      </c>
      <c r="B110" s="10">
        <f t="shared" si="44"/>
        <v>101055.8423963948</v>
      </c>
      <c r="C110" s="10">
        <f t="shared" si="45"/>
        <v>1000</v>
      </c>
      <c r="D110" s="10">
        <f t="shared" si="46"/>
        <v>82000</v>
      </c>
      <c r="E110" s="12">
        <f t="shared" si="47"/>
        <v>3467.74</v>
      </c>
      <c r="F110" s="12">
        <f t="shared" si="48"/>
        <v>1654.0560573759556</v>
      </c>
      <c r="G110" s="12">
        <f t="shared" si="49"/>
        <v>1813.6839426240442</v>
      </c>
      <c r="H110" s="10">
        <f t="shared" si="50"/>
        <v>386992.50307634781</v>
      </c>
      <c r="I110" s="11">
        <f t="shared" si="51"/>
        <v>3.7999999999999999E-2</v>
      </c>
      <c r="J110" s="11">
        <f t="shared" si="52"/>
        <v>1.7999999999999999E-2</v>
      </c>
      <c r="K110" s="64">
        <f t="shared" si="53"/>
        <v>2199.0634358451525</v>
      </c>
      <c r="L110" s="50">
        <f t="shared" si="54"/>
        <v>5.5999999999999994E-2</v>
      </c>
      <c r="M110" s="50"/>
      <c r="N110" s="50">
        <f t="shared" si="55"/>
        <v>0.06</v>
      </c>
      <c r="O110" s="21">
        <f t="shared" si="68"/>
        <v>5.0000000000000001E-3</v>
      </c>
      <c r="R110" s="9">
        <f t="shared" si="56"/>
        <v>82</v>
      </c>
      <c r="S110" s="12">
        <f t="shared" si="57"/>
        <v>2836.2176271202479</v>
      </c>
      <c r="T110" s="12">
        <f t="shared" si="41"/>
        <v>1352.8281252980621</v>
      </c>
      <c r="U110" s="12">
        <f t="shared" si="58"/>
        <v>1483.3895018221858</v>
      </c>
      <c r="V110" s="53">
        <f t="shared" si="59"/>
        <v>1000</v>
      </c>
      <c r="W110" s="10">
        <f t="shared" si="60"/>
        <v>315516.35083659895</v>
      </c>
      <c r="X110" s="10">
        <f t="shared" si="61"/>
        <v>631.52237287975186</v>
      </c>
      <c r="Y110" s="10">
        <f t="shared" si="62"/>
        <v>28403.85286582038</v>
      </c>
      <c r="AA110" s="9">
        <f t="shared" si="69"/>
        <v>82</v>
      </c>
      <c r="AB110" s="12">
        <f>IF(AA110&lt;&gt;"",IF($H$10="raty równe",MIN(AF109*(1+L110/12), -PMT(L110/12,$H$3-AA109-SUM($AG$28:AG109),AF109,0)),AC110+AD110),"")</f>
        <v>3467.7375767478652</v>
      </c>
      <c r="AC110" s="12">
        <f t="shared" si="70"/>
        <v>2112.1328633253961</v>
      </c>
      <c r="AD110" s="12">
        <f t="shared" si="63"/>
        <v>1355.6047134224689</v>
      </c>
      <c r="AE110" s="53">
        <f t="shared" si="71"/>
        <v>1000</v>
      </c>
      <c r="AF110" s="10">
        <f t="shared" si="72"/>
        <v>287374.59144148935</v>
      </c>
      <c r="AG110" s="54">
        <f>IF(AE110&lt;&gt;"",IF($H$10=listy!$B$4,(NPER(L110/12,-AB110,(AF110+AE110),0)-NPER(L110/12,-AB110,AF110)),AE110/($H$2/$H$3)),"")</f>
        <v>0.4718359742491316</v>
      </c>
      <c r="AH110" s="10">
        <f t="shared" si="64"/>
        <v>2.4232521345766145E-3</v>
      </c>
      <c r="AI110" s="10">
        <f t="shared" si="65"/>
        <v>0.24488378598341171</v>
      </c>
      <c r="AL110" s="9">
        <f t="shared" si="73"/>
        <v>82</v>
      </c>
      <c r="AM110" s="12">
        <f t="shared" si="74"/>
        <v>2591.8951016527931</v>
      </c>
      <c r="AN110" s="12">
        <f t="shared" si="75"/>
        <v>1236.2903882303233</v>
      </c>
      <c r="AO110" s="12">
        <f t="shared" si="76"/>
        <v>1355.6047134224698</v>
      </c>
      <c r="AP110" s="53">
        <f t="shared" si="66"/>
        <v>1875.8424750950721</v>
      </c>
      <c r="AQ110" s="10">
        <f t="shared" si="77"/>
        <v>287374.59144148958</v>
      </c>
      <c r="AR110" s="10">
        <f t="shared" si="78"/>
        <v>2.4232521345766145E-3</v>
      </c>
      <c r="AS110" s="10">
        <f t="shared" si="67"/>
        <v>0.24488378598341171</v>
      </c>
      <c r="AT110" s="91"/>
      <c r="AU110" s="91">
        <f t="shared" si="79"/>
        <v>0</v>
      </c>
      <c r="AV110" s="91">
        <f t="shared" si="80"/>
        <v>0</v>
      </c>
    </row>
    <row r="111" spans="1:48" x14ac:dyDescent="0.3">
      <c r="A111" s="9">
        <f t="shared" si="43"/>
        <v>83</v>
      </c>
      <c r="B111" s="10">
        <f t="shared" si="44"/>
        <v>102561.12160837676</v>
      </c>
      <c r="C111" s="10">
        <f t="shared" si="45"/>
        <v>1000</v>
      </c>
      <c r="D111" s="10">
        <f t="shared" si="46"/>
        <v>83000</v>
      </c>
      <c r="E111" s="12">
        <f t="shared" si="47"/>
        <v>3467.74</v>
      </c>
      <c r="F111" s="12">
        <f t="shared" si="48"/>
        <v>1661.7749856437101</v>
      </c>
      <c r="G111" s="12">
        <f t="shared" si="49"/>
        <v>1805.9650143562897</v>
      </c>
      <c r="H111" s="10">
        <f t="shared" si="50"/>
        <v>385330.72809070413</v>
      </c>
      <c r="I111" s="11">
        <f t="shared" si="51"/>
        <v>3.7999999999999999E-2</v>
      </c>
      <c r="J111" s="11">
        <f t="shared" si="52"/>
        <v>1.7999999999999999E-2</v>
      </c>
      <c r="K111" s="64">
        <f t="shared" si="53"/>
        <v>2188.1228217364705</v>
      </c>
      <c r="L111" s="50">
        <f t="shared" si="54"/>
        <v>5.5999999999999994E-2</v>
      </c>
      <c r="M111" s="50"/>
      <c r="N111" s="50">
        <f t="shared" si="55"/>
        <v>0.06</v>
      </c>
      <c r="O111" s="21">
        <f t="shared" si="68"/>
        <v>5.0000000000000001E-3</v>
      </c>
      <c r="R111" s="9">
        <f t="shared" si="56"/>
        <v>83</v>
      </c>
      <c r="S111" s="12">
        <f t="shared" si="57"/>
        <v>2827.2568969095532</v>
      </c>
      <c r="T111" s="12">
        <f t="shared" si="41"/>
        <v>1354.8472596720917</v>
      </c>
      <c r="U111" s="12">
        <f t="shared" si="58"/>
        <v>1472.4096372374615</v>
      </c>
      <c r="V111" s="53">
        <f t="shared" si="59"/>
        <v>1000</v>
      </c>
      <c r="W111" s="10">
        <f t="shared" si="60"/>
        <v>313161.50357692689</v>
      </c>
      <c r="X111" s="10">
        <f t="shared" si="61"/>
        <v>640.48310309044655</v>
      </c>
      <c r="Y111" s="10">
        <f t="shared" si="62"/>
        <v>29186.355233239923</v>
      </c>
      <c r="AA111" s="9">
        <f t="shared" si="69"/>
        <v>83</v>
      </c>
      <c r="AB111" s="12">
        <f>IF(AA111&lt;&gt;"",IF($H$10="raty równe",MIN(AF110*(1+L111/12), -PMT(L111/12,$H$3-AA110-SUM($AG$28:AG110),AF110,0)),AC111+AD111),"")</f>
        <v>3467.7375767478643</v>
      </c>
      <c r="AC111" s="12">
        <f t="shared" si="70"/>
        <v>2126.6561500209141</v>
      </c>
      <c r="AD111" s="12">
        <f t="shared" si="63"/>
        <v>1341.0814267269502</v>
      </c>
      <c r="AE111" s="53">
        <f t="shared" si="71"/>
        <v>1000</v>
      </c>
      <c r="AF111" s="10">
        <f t="shared" si="72"/>
        <v>284247.93529146846</v>
      </c>
      <c r="AG111" s="54">
        <f>IF(AE111&lt;&gt;"",IF($H$10=listy!$B$4,(NPER(L111/12,-AB111,(AF111+AE111),0)-NPER(L111/12,-AB111,AF111)),AE111/($H$2/$H$3)),"")</f>
        <v>0.46861724089151835</v>
      </c>
      <c r="AH111" s="10">
        <f t="shared" si="64"/>
        <v>2.4232521354861092E-3</v>
      </c>
      <c r="AI111" s="10">
        <f t="shared" si="65"/>
        <v>0.24853145704881485</v>
      </c>
      <c r="AL111" s="9">
        <f t="shared" si="73"/>
        <v>83</v>
      </c>
      <c r="AM111" s="12">
        <f t="shared" si="74"/>
        <v>2575.0861833157051</v>
      </c>
      <c r="AN111" s="12">
        <f t="shared" si="75"/>
        <v>1234.0047565887537</v>
      </c>
      <c r="AO111" s="12">
        <f t="shared" si="76"/>
        <v>1341.0814267269513</v>
      </c>
      <c r="AP111" s="53">
        <f t="shared" si="66"/>
        <v>1892.6513934321592</v>
      </c>
      <c r="AQ111" s="10">
        <f t="shared" si="77"/>
        <v>284247.93529146863</v>
      </c>
      <c r="AR111" s="10">
        <f t="shared" si="78"/>
        <v>2.4232521354861092E-3</v>
      </c>
      <c r="AS111" s="10">
        <f t="shared" si="67"/>
        <v>0.24853145704881485</v>
      </c>
      <c r="AT111" s="91"/>
      <c r="AU111" s="91">
        <f t="shared" si="79"/>
        <v>0</v>
      </c>
      <c r="AV111" s="91">
        <f t="shared" si="80"/>
        <v>0</v>
      </c>
    </row>
    <row r="112" spans="1:48" s="81" customFormat="1" x14ac:dyDescent="0.3">
      <c r="A112" s="75">
        <f t="shared" si="43"/>
        <v>84</v>
      </c>
      <c r="B112" s="76">
        <f t="shared" si="44"/>
        <v>104073.92721641864</v>
      </c>
      <c r="C112" s="76">
        <f t="shared" si="45"/>
        <v>1000</v>
      </c>
      <c r="D112" s="76">
        <f t="shared" si="46"/>
        <v>84000</v>
      </c>
      <c r="E112" s="77">
        <f t="shared" si="47"/>
        <v>3467.74</v>
      </c>
      <c r="F112" s="77">
        <f t="shared" si="48"/>
        <v>1669.529935576714</v>
      </c>
      <c r="G112" s="77">
        <f t="shared" si="49"/>
        <v>1798.2100644232858</v>
      </c>
      <c r="H112" s="76">
        <f t="shared" si="50"/>
        <v>383661.19815512741</v>
      </c>
      <c r="I112" s="78">
        <f t="shared" si="51"/>
        <v>3.7999999999999999E-2</v>
      </c>
      <c r="J112" s="78">
        <f t="shared" si="52"/>
        <v>1.7999999999999999E-2</v>
      </c>
      <c r="K112" s="79">
        <f t="shared" si="53"/>
        <v>2177.2366385437522</v>
      </c>
      <c r="L112" s="78">
        <f t="shared" si="54"/>
        <v>5.5999999999999994E-2</v>
      </c>
      <c r="M112" s="78"/>
      <c r="N112" s="78">
        <f t="shared" si="55"/>
        <v>0.06</v>
      </c>
      <c r="O112" s="80">
        <f t="shared" si="68"/>
        <v>5.0000000000000001E-3</v>
      </c>
      <c r="R112" s="75">
        <f t="shared" si="56"/>
        <v>84</v>
      </c>
      <c r="S112" s="77">
        <f t="shared" si="57"/>
        <v>2818.2575228146388</v>
      </c>
      <c r="T112" s="77">
        <f t="shared" si="41"/>
        <v>1356.8371727889801</v>
      </c>
      <c r="U112" s="77">
        <f t="shared" si="58"/>
        <v>1461.4203500256588</v>
      </c>
      <c r="V112" s="82">
        <f t="shared" si="59"/>
        <v>1000</v>
      </c>
      <c r="W112" s="76">
        <f t="shared" si="60"/>
        <v>310804.66640413791</v>
      </c>
      <c r="X112" s="76">
        <f t="shared" si="61"/>
        <v>649.48247718536095</v>
      </c>
      <c r="Y112" s="76">
        <f t="shared" si="62"/>
        <v>29981.769486591478</v>
      </c>
      <c r="AA112" s="75">
        <f t="shared" si="69"/>
        <v>84</v>
      </c>
      <c r="AB112" s="77">
        <f>IF(AA112&lt;&gt;"",IF($H$10="raty równe",MIN(AF111*(1+L112/12), -PMT(L112/12,$H$3-AA111-SUM($AG$28:AG111),AF111,0)),AC112+AD112),"")</f>
        <v>3467.7375767478661</v>
      </c>
      <c r="AC112" s="77">
        <f t="shared" si="70"/>
        <v>2141.2472120543471</v>
      </c>
      <c r="AD112" s="77">
        <f t="shared" si="63"/>
        <v>1326.4903646935193</v>
      </c>
      <c r="AE112" s="82">
        <f t="shared" si="71"/>
        <v>1000</v>
      </c>
      <c r="AF112" s="76">
        <f t="shared" si="72"/>
        <v>281106.68807941413</v>
      </c>
      <c r="AG112" s="83">
        <f>IF(AE112&lt;&gt;"",IF($H$10=listy!$B$4,(NPER(L112/12,-AB112,(AF112+AE112),0)-NPER(L112/12,-AB112,AF112)),AE112/($H$2/$H$3)),"")</f>
        <v>0.46542740825914564</v>
      </c>
      <c r="AH112" s="76">
        <f t="shared" si="64"/>
        <v>2.4232521336671198E-3</v>
      </c>
      <c r="AI112" s="76">
        <f t="shared" si="65"/>
        <v>0.25219736646772606</v>
      </c>
      <c r="AL112" s="9">
        <f t="shared" si="73"/>
        <v>84</v>
      </c>
      <c r="AM112" s="12">
        <f t="shared" si="74"/>
        <v>2558.0535053949475</v>
      </c>
      <c r="AN112" s="12">
        <f t="shared" si="75"/>
        <v>1231.5631407014273</v>
      </c>
      <c r="AO112" s="12">
        <f t="shared" si="76"/>
        <v>1326.4903646935202</v>
      </c>
      <c r="AP112" s="53">
        <f t="shared" si="66"/>
        <v>1909.6840713529186</v>
      </c>
      <c r="AQ112" s="10">
        <f t="shared" si="77"/>
        <v>281106.68807941425</v>
      </c>
      <c r="AR112" s="10">
        <f t="shared" si="78"/>
        <v>2.4232521336671198E-3</v>
      </c>
      <c r="AS112" s="76">
        <f t="shared" si="67"/>
        <v>0.25219736646772606</v>
      </c>
      <c r="AT112" s="91"/>
      <c r="AU112" s="91">
        <f t="shared" si="79"/>
        <v>0</v>
      </c>
      <c r="AV112" s="91">
        <f t="shared" si="80"/>
        <v>0</v>
      </c>
    </row>
    <row r="113" spans="1:48" x14ac:dyDescent="0.3">
      <c r="A113" s="9">
        <f t="shared" si="43"/>
        <v>85</v>
      </c>
      <c r="B113" s="10">
        <f t="shared" si="44"/>
        <v>105594.29685250072</v>
      </c>
      <c r="C113" s="10">
        <f t="shared" si="45"/>
        <v>1000</v>
      </c>
      <c r="D113" s="10">
        <f t="shared" si="46"/>
        <v>85000</v>
      </c>
      <c r="E113" s="12">
        <f t="shared" si="47"/>
        <v>3467.74</v>
      </c>
      <c r="F113" s="12">
        <f t="shared" si="48"/>
        <v>1677.3210752760722</v>
      </c>
      <c r="G113" s="12">
        <f t="shared" si="49"/>
        <v>1790.4189247239276</v>
      </c>
      <c r="H113" s="10">
        <f t="shared" si="50"/>
        <v>381983.87707985134</v>
      </c>
      <c r="I113" s="11">
        <f t="shared" si="51"/>
        <v>3.7999999999999999E-2</v>
      </c>
      <c r="J113" s="11">
        <f t="shared" si="52"/>
        <v>1.7999999999999999E-2</v>
      </c>
      <c r="K113" s="64">
        <f t="shared" si="53"/>
        <v>2166.4046154664206</v>
      </c>
      <c r="L113" s="50">
        <f t="shared" si="54"/>
        <v>5.5999999999999994E-2</v>
      </c>
      <c r="M113" s="50"/>
      <c r="N113" s="50">
        <f t="shared" si="55"/>
        <v>0.06</v>
      </c>
      <c r="O113" s="21">
        <f t="shared" si="68"/>
        <v>5.0000000000000001E-3</v>
      </c>
      <c r="R113" s="9">
        <f t="shared" si="56"/>
        <v>85</v>
      </c>
      <c r="S113" s="12">
        <f t="shared" si="57"/>
        <v>2809.2189873901511</v>
      </c>
      <c r="T113" s="12">
        <f t="shared" ref="T113:T176" si="81">IF(R113&lt;&gt;"",IF($H$10="raty malejące",W112/($H$3-R112),IF(S113-U113&gt;W112,W112,S113-U113)),"")</f>
        <v>1358.7972108375077</v>
      </c>
      <c r="U113" s="12">
        <f t="shared" si="58"/>
        <v>1450.4217765526435</v>
      </c>
      <c r="V113" s="53">
        <f t="shared" si="59"/>
        <v>1000</v>
      </c>
      <c r="W113" s="10">
        <f t="shared" si="60"/>
        <v>308445.86919330043</v>
      </c>
      <c r="X113" s="10">
        <f t="shared" si="61"/>
        <v>658.52101260984864</v>
      </c>
      <c r="Y113" s="10">
        <f t="shared" si="62"/>
        <v>30790.199346634283</v>
      </c>
      <c r="AA113" s="9">
        <f t="shared" si="69"/>
        <v>85</v>
      </c>
      <c r="AB113" s="12">
        <f>IF(AA113&lt;&gt;"",IF($H$10="raty równe",MIN(AF112*(1+L113/12), -PMT(L113/12,$H$3-AA112-SUM($AG$28:AG112),AF112,0)),AC113+AD113),"")</f>
        <v>3467.7375767478661</v>
      </c>
      <c r="AC113" s="12">
        <f t="shared" si="70"/>
        <v>2155.9063657106003</v>
      </c>
      <c r="AD113" s="12">
        <f t="shared" si="63"/>
        <v>1311.8312110372658</v>
      </c>
      <c r="AE113" s="53">
        <f t="shared" si="71"/>
        <v>1000</v>
      </c>
      <c r="AF113" s="10">
        <f t="shared" si="72"/>
        <v>277950.78171370353</v>
      </c>
      <c r="AG113" s="54">
        <f>IF(AE113&lt;&gt;"",IF($H$10=listy!$B$4,(NPER(L113/12,-AB113,(AF113+AE113),0)-NPER(L113/12,-AB113,AF113)),AE113/($H$2/$H$3)),"")</f>
        <v>0.46226612295578207</v>
      </c>
      <c r="AH113" s="10">
        <f t="shared" si="64"/>
        <v>2.4232521336671198E-3</v>
      </c>
      <c r="AI113" s="10">
        <f t="shared" si="65"/>
        <v>0.25588160543373178</v>
      </c>
      <c r="AL113" s="9">
        <f t="shared" si="73"/>
        <v>85</v>
      </c>
      <c r="AM113" s="12">
        <f t="shared" si="74"/>
        <v>2540.7927582664424</v>
      </c>
      <c r="AN113" s="12">
        <f t="shared" si="75"/>
        <v>1228.9615472291759</v>
      </c>
      <c r="AO113" s="12">
        <f t="shared" si="76"/>
        <v>1311.8312110372665</v>
      </c>
      <c r="AP113" s="53">
        <f t="shared" si="66"/>
        <v>1926.9448184814237</v>
      </c>
      <c r="AQ113" s="10">
        <f t="shared" si="77"/>
        <v>277950.78171370371</v>
      </c>
      <c r="AR113" s="10">
        <f t="shared" si="78"/>
        <v>2.4232521336671198E-3</v>
      </c>
      <c r="AS113" s="10">
        <f t="shared" si="67"/>
        <v>0.25588160543373178</v>
      </c>
      <c r="AT113" s="91"/>
      <c r="AU113" s="91">
        <f t="shared" si="79"/>
        <v>0</v>
      </c>
      <c r="AV113" s="91">
        <f t="shared" si="80"/>
        <v>0</v>
      </c>
    </row>
    <row r="114" spans="1:48" x14ac:dyDescent="0.3">
      <c r="A114" s="9">
        <f t="shared" si="43"/>
        <v>86</v>
      </c>
      <c r="B114" s="10">
        <f t="shared" si="44"/>
        <v>107122.26833676321</v>
      </c>
      <c r="C114" s="10">
        <f t="shared" si="45"/>
        <v>1000</v>
      </c>
      <c r="D114" s="10">
        <f t="shared" si="46"/>
        <v>86000</v>
      </c>
      <c r="E114" s="12">
        <f t="shared" si="47"/>
        <v>3467.74</v>
      </c>
      <c r="F114" s="12">
        <f t="shared" si="48"/>
        <v>1685.1485736273605</v>
      </c>
      <c r="G114" s="12">
        <f t="shared" si="49"/>
        <v>1782.5914263726393</v>
      </c>
      <c r="H114" s="10">
        <f t="shared" si="50"/>
        <v>380298.728506224</v>
      </c>
      <c r="I114" s="11">
        <f t="shared" si="51"/>
        <v>3.7999999999999999E-2</v>
      </c>
      <c r="J114" s="11">
        <f t="shared" si="52"/>
        <v>1.7999999999999999E-2</v>
      </c>
      <c r="K114" s="64">
        <f t="shared" si="53"/>
        <v>2155.626483051165</v>
      </c>
      <c r="L114" s="50">
        <f t="shared" si="54"/>
        <v>5.5999999999999994E-2</v>
      </c>
      <c r="M114" s="50"/>
      <c r="N114" s="50">
        <f t="shared" si="55"/>
        <v>0.06</v>
      </c>
      <c r="O114" s="21">
        <f t="shared" si="68"/>
        <v>5.0000000000000001E-3</v>
      </c>
      <c r="R114" s="9">
        <f t="shared" si="56"/>
        <v>86</v>
      </c>
      <c r="S114" s="12">
        <f t="shared" si="57"/>
        <v>2800.1407631607776</v>
      </c>
      <c r="T114" s="12">
        <f t="shared" si="81"/>
        <v>1360.7267069253755</v>
      </c>
      <c r="U114" s="12">
        <f t="shared" si="58"/>
        <v>1439.4140562354021</v>
      </c>
      <c r="V114" s="53">
        <f t="shared" si="59"/>
        <v>1000</v>
      </c>
      <c r="W114" s="10">
        <f t="shared" si="60"/>
        <v>306085.14248637506</v>
      </c>
      <c r="X114" s="10">
        <f t="shared" si="61"/>
        <v>667.59923683922216</v>
      </c>
      <c r="Y114" s="10">
        <f t="shared" si="62"/>
        <v>31611.749580206673</v>
      </c>
      <c r="AA114" s="9">
        <f t="shared" si="69"/>
        <v>86</v>
      </c>
      <c r="AB114" s="12">
        <f>IF(AA114&lt;&gt;"",IF($H$10="raty równe",MIN(AF113*(1+L114/12), -PMT(L114/12,$H$3-AA113-SUM($AG$28:AG113),AF113,0)),AC114+AD114),"")</f>
        <v>3467.7375767478666</v>
      </c>
      <c r="AC114" s="12">
        <f t="shared" si="70"/>
        <v>2170.6339287505834</v>
      </c>
      <c r="AD114" s="12">
        <f t="shared" si="63"/>
        <v>1297.1036479972829</v>
      </c>
      <c r="AE114" s="53">
        <f t="shared" si="71"/>
        <v>1000</v>
      </c>
      <c r="AF114" s="10">
        <f t="shared" si="72"/>
        <v>274780.14778495295</v>
      </c>
      <c r="AG114" s="54">
        <f>IF(AE114&lt;&gt;"",IF($H$10=listy!$B$4,(NPER(L114/12,-AB114,(AF114+AE114),0)-NPER(L114/12,-AB114,AF114)),AE114/($H$2/$H$3)),"")</f>
        <v>0.4591330372688418</v>
      </c>
      <c r="AH114" s="10">
        <f t="shared" si="64"/>
        <v>2.4232521336671198E-3</v>
      </c>
      <c r="AI114" s="10">
        <f t="shared" si="65"/>
        <v>0.25958426559456754</v>
      </c>
      <c r="AL114" s="9">
        <f t="shared" si="73"/>
        <v>86</v>
      </c>
      <c r="AM114" s="12">
        <f t="shared" si="74"/>
        <v>2523.2995211266398</v>
      </c>
      <c r="AN114" s="12">
        <f t="shared" si="75"/>
        <v>1226.195873129356</v>
      </c>
      <c r="AO114" s="12">
        <f t="shared" si="76"/>
        <v>1297.1036479972838</v>
      </c>
      <c r="AP114" s="53">
        <f t="shared" si="66"/>
        <v>1944.4380556212263</v>
      </c>
      <c r="AQ114" s="10">
        <f t="shared" si="77"/>
        <v>274780.14778495312</v>
      </c>
      <c r="AR114" s="10">
        <f t="shared" si="78"/>
        <v>2.4232521336671198E-3</v>
      </c>
      <c r="AS114" s="10">
        <f t="shared" si="67"/>
        <v>0.25958426559456754</v>
      </c>
      <c r="AT114" s="91"/>
      <c r="AU114" s="91">
        <f t="shared" si="79"/>
        <v>0</v>
      </c>
      <c r="AV114" s="91">
        <f t="shared" si="80"/>
        <v>0</v>
      </c>
    </row>
    <row r="115" spans="1:48" x14ac:dyDescent="0.3">
      <c r="A115" s="9">
        <f t="shared" si="43"/>
        <v>87</v>
      </c>
      <c r="B115" s="10">
        <f t="shared" si="44"/>
        <v>108657.87967844702</v>
      </c>
      <c r="C115" s="10">
        <f t="shared" si="45"/>
        <v>1000</v>
      </c>
      <c r="D115" s="10">
        <f t="shared" si="46"/>
        <v>87000</v>
      </c>
      <c r="E115" s="12">
        <f t="shared" si="47"/>
        <v>3467.74</v>
      </c>
      <c r="F115" s="12">
        <f t="shared" si="48"/>
        <v>1693.0126003042878</v>
      </c>
      <c r="G115" s="12">
        <f t="shared" si="49"/>
        <v>1774.7273996957119</v>
      </c>
      <c r="H115" s="10">
        <f t="shared" si="50"/>
        <v>378605.71590591973</v>
      </c>
      <c r="I115" s="11">
        <f t="shared" si="51"/>
        <v>3.7999999999999999E-2</v>
      </c>
      <c r="J115" s="11">
        <f t="shared" si="52"/>
        <v>1.7999999999999999E-2</v>
      </c>
      <c r="K115" s="64">
        <f t="shared" si="53"/>
        <v>2144.9019731852391</v>
      </c>
      <c r="L115" s="50">
        <f t="shared" si="54"/>
        <v>5.5999999999999994E-2</v>
      </c>
      <c r="M115" s="50"/>
      <c r="N115" s="50">
        <f t="shared" si="55"/>
        <v>0.06</v>
      </c>
      <c r="O115" s="21">
        <f t="shared" si="68"/>
        <v>5.0000000000000001E-3</v>
      </c>
      <c r="R115" s="9">
        <f t="shared" si="56"/>
        <v>87</v>
      </c>
      <c r="S115" s="12">
        <f t="shared" si="57"/>
        <v>2791.0223123608171</v>
      </c>
      <c r="T115" s="12">
        <f t="shared" si="81"/>
        <v>1362.6249807577337</v>
      </c>
      <c r="U115" s="12">
        <f t="shared" si="58"/>
        <v>1428.3973316030833</v>
      </c>
      <c r="V115" s="53">
        <f t="shared" si="59"/>
        <v>1000</v>
      </c>
      <c r="W115" s="10">
        <f t="shared" si="60"/>
        <v>303722.51750561735</v>
      </c>
      <c r="X115" s="10">
        <f t="shared" si="61"/>
        <v>676.71768763918271</v>
      </c>
      <c r="Y115" s="10">
        <f t="shared" si="62"/>
        <v>32446.526015746884</v>
      </c>
      <c r="AA115" s="9">
        <f t="shared" si="69"/>
        <v>87</v>
      </c>
      <c r="AB115" s="12">
        <f>IF(AA115&lt;&gt;"",IF($H$10="raty równe",MIN(AF114*(1+L115/12), -PMT(L115/12,$H$3-AA114-SUM($AG$28:AG114),AF114,0)),AC115+AD115),"")</f>
        <v>3467.7375767478666</v>
      </c>
      <c r="AC115" s="12">
        <f t="shared" si="70"/>
        <v>2185.4302204180863</v>
      </c>
      <c r="AD115" s="12">
        <f t="shared" si="63"/>
        <v>1282.3073563297803</v>
      </c>
      <c r="AE115" s="53">
        <f t="shared" si="71"/>
        <v>1000</v>
      </c>
      <c r="AF115" s="10">
        <f t="shared" si="72"/>
        <v>271594.71756453486</v>
      </c>
      <c r="AG115" s="54">
        <f>IF(AE115&lt;&gt;"",IF($H$10=listy!$B$4,(NPER(L115/12,-AB115,(AF115+AE115),0)-NPER(L115/12,-AB115,AF115)),AE115/($H$2/$H$3)),"")</f>
        <v>0.456027809055783</v>
      </c>
      <c r="AH115" s="10">
        <f t="shared" si="64"/>
        <v>2.4232521336671198E-3</v>
      </c>
      <c r="AI115" s="10">
        <f t="shared" si="65"/>
        <v>0.26330543905620746</v>
      </c>
      <c r="AL115" s="9">
        <f t="shared" si="73"/>
        <v>87</v>
      </c>
      <c r="AM115" s="12">
        <f t="shared" si="74"/>
        <v>2505.5692583828868</v>
      </c>
      <c r="AN115" s="12">
        <f t="shared" si="75"/>
        <v>1223.2619020531058</v>
      </c>
      <c r="AO115" s="12">
        <f t="shared" si="76"/>
        <v>1282.307356329781</v>
      </c>
      <c r="AP115" s="53">
        <f t="shared" si="66"/>
        <v>1962.1683183649793</v>
      </c>
      <c r="AQ115" s="10">
        <f t="shared" si="77"/>
        <v>271594.71756453504</v>
      </c>
      <c r="AR115" s="10">
        <f t="shared" si="78"/>
        <v>2.4232521336671198E-3</v>
      </c>
      <c r="AS115" s="10">
        <f t="shared" si="67"/>
        <v>0.26330543905620746</v>
      </c>
      <c r="AT115" s="91"/>
      <c r="AU115" s="91">
        <f t="shared" si="79"/>
        <v>0</v>
      </c>
      <c r="AV115" s="91">
        <f t="shared" si="80"/>
        <v>0</v>
      </c>
    </row>
    <row r="116" spans="1:48" x14ac:dyDescent="0.3">
      <c r="A116" s="9">
        <f t="shared" si="43"/>
        <v>88</v>
      </c>
      <c r="B116" s="10">
        <f t="shared" si="44"/>
        <v>110201.16907683924</v>
      </c>
      <c r="C116" s="10">
        <f t="shared" si="45"/>
        <v>1000</v>
      </c>
      <c r="D116" s="10">
        <f t="shared" si="46"/>
        <v>88000</v>
      </c>
      <c r="E116" s="12">
        <f t="shared" si="47"/>
        <v>3467.74</v>
      </c>
      <c r="F116" s="12">
        <f t="shared" si="48"/>
        <v>1700.9133257723745</v>
      </c>
      <c r="G116" s="12">
        <f t="shared" si="49"/>
        <v>1766.8266742276253</v>
      </c>
      <c r="H116" s="10">
        <f t="shared" si="50"/>
        <v>376904.80258014734</v>
      </c>
      <c r="I116" s="11">
        <f t="shared" si="51"/>
        <v>3.7999999999999999E-2</v>
      </c>
      <c r="J116" s="11">
        <f t="shared" si="52"/>
        <v>1.7999999999999999E-2</v>
      </c>
      <c r="K116" s="64">
        <f t="shared" si="53"/>
        <v>2134.2308190897907</v>
      </c>
      <c r="L116" s="50">
        <f t="shared" si="54"/>
        <v>5.5999999999999994E-2</v>
      </c>
      <c r="M116" s="50"/>
      <c r="N116" s="50">
        <f t="shared" si="55"/>
        <v>0.06</v>
      </c>
      <c r="O116" s="21">
        <f t="shared" si="68"/>
        <v>5.0000000000000001E-3</v>
      </c>
      <c r="R116" s="9">
        <f t="shared" si="56"/>
        <v>88</v>
      </c>
      <c r="S116" s="12">
        <f t="shared" si="57"/>
        <v>2781.8630866652325</v>
      </c>
      <c r="T116" s="12">
        <f t="shared" si="81"/>
        <v>1364.4913383056851</v>
      </c>
      <c r="U116" s="12">
        <f t="shared" si="58"/>
        <v>1417.3717483595474</v>
      </c>
      <c r="V116" s="53">
        <f t="shared" si="59"/>
        <v>1000</v>
      </c>
      <c r="W116" s="10">
        <f t="shared" si="60"/>
        <v>301358.02616731165</v>
      </c>
      <c r="X116" s="10">
        <f t="shared" si="61"/>
        <v>685.87691333476732</v>
      </c>
      <c r="Y116" s="10">
        <f t="shared" si="62"/>
        <v>33294.635559160386</v>
      </c>
      <c r="AA116" s="9">
        <f t="shared" si="69"/>
        <v>88</v>
      </c>
      <c r="AB116" s="12">
        <f>IF(AA116&lt;&gt;"",IF($H$10="raty równe",MIN(AF115*(1+L116/12), -PMT(L116/12,$H$3-AA115-SUM($AG$28:AG115),AF115,0)),AC116+AD116),"")</f>
        <v>3467.7375767478648</v>
      </c>
      <c r="AC116" s="12">
        <f t="shared" si="70"/>
        <v>2200.2955614467019</v>
      </c>
      <c r="AD116" s="12">
        <f t="shared" si="63"/>
        <v>1267.4420153011627</v>
      </c>
      <c r="AE116" s="53">
        <f t="shared" si="71"/>
        <v>1000</v>
      </c>
      <c r="AF116" s="10">
        <f t="shared" si="72"/>
        <v>268394.42200308817</v>
      </c>
      <c r="AG116" s="54">
        <f>IF(AE116&lt;&gt;"",IF($H$10=listy!$B$4,(NPER(L116/12,-AB116,(AF116+AE116),0)-NPER(L116/12,-AB116,AF116)),AE116/($H$2/$H$3)),"")</f>
        <v>0.45295010163303573</v>
      </c>
      <c r="AH116" s="10">
        <f t="shared" si="64"/>
        <v>2.4232521354861092E-3</v>
      </c>
      <c r="AI116" s="10">
        <f t="shared" si="65"/>
        <v>0.26704521838697459</v>
      </c>
      <c r="AL116" s="9">
        <f t="shared" si="73"/>
        <v>88</v>
      </c>
      <c r="AM116" s="12">
        <f t="shared" si="74"/>
        <v>2487.5973159022551</v>
      </c>
      <c r="AN116" s="12">
        <f t="shared" si="75"/>
        <v>1220.1553006010918</v>
      </c>
      <c r="AO116" s="12">
        <f t="shared" si="76"/>
        <v>1267.4420153011633</v>
      </c>
      <c r="AP116" s="53">
        <f t="shared" si="66"/>
        <v>1980.1402608456092</v>
      </c>
      <c r="AQ116" s="10">
        <f t="shared" si="77"/>
        <v>268394.42200308834</v>
      </c>
      <c r="AR116" s="10">
        <f t="shared" si="78"/>
        <v>2.4232521354861092E-3</v>
      </c>
      <c r="AS116" s="10">
        <f t="shared" si="67"/>
        <v>0.26704521838697459</v>
      </c>
      <c r="AT116" s="91"/>
      <c r="AU116" s="91">
        <f t="shared" si="79"/>
        <v>0</v>
      </c>
      <c r="AV116" s="91">
        <f t="shared" si="80"/>
        <v>0</v>
      </c>
    </row>
    <row r="117" spans="1:48" x14ac:dyDescent="0.3">
      <c r="A117" s="9">
        <f t="shared" si="43"/>
        <v>89</v>
      </c>
      <c r="B117" s="10">
        <f t="shared" si="44"/>
        <v>111752.17492222342</v>
      </c>
      <c r="C117" s="10">
        <f t="shared" si="45"/>
        <v>1000</v>
      </c>
      <c r="D117" s="10">
        <f t="shared" si="46"/>
        <v>89000</v>
      </c>
      <c r="E117" s="12">
        <f t="shared" si="47"/>
        <v>3467.74</v>
      </c>
      <c r="F117" s="12">
        <f t="shared" si="48"/>
        <v>1708.8509212926456</v>
      </c>
      <c r="G117" s="12">
        <f t="shared" si="49"/>
        <v>1758.8890787073542</v>
      </c>
      <c r="H117" s="10">
        <f t="shared" si="50"/>
        <v>375195.95165885467</v>
      </c>
      <c r="I117" s="11">
        <f t="shared" si="51"/>
        <v>3.7999999999999999E-2</v>
      </c>
      <c r="J117" s="11">
        <f t="shared" si="52"/>
        <v>1.7999999999999999E-2</v>
      </c>
      <c r="K117" s="64">
        <f t="shared" si="53"/>
        <v>2123.6127553132246</v>
      </c>
      <c r="L117" s="50">
        <f t="shared" si="54"/>
        <v>5.5999999999999994E-2</v>
      </c>
      <c r="M117" s="50"/>
      <c r="N117" s="50">
        <f t="shared" si="55"/>
        <v>0.06</v>
      </c>
      <c r="O117" s="21">
        <f t="shared" si="68"/>
        <v>5.0000000000000001E-3</v>
      </c>
      <c r="R117" s="9">
        <f t="shared" si="56"/>
        <v>89</v>
      </c>
      <c r="S117" s="12">
        <f t="shared" si="57"/>
        <v>2772.6625269118563</v>
      </c>
      <c r="T117" s="12">
        <f t="shared" si="81"/>
        <v>1366.3250714644021</v>
      </c>
      <c r="U117" s="12">
        <f t="shared" si="58"/>
        <v>1406.3374554474542</v>
      </c>
      <c r="V117" s="53">
        <f t="shared" si="59"/>
        <v>1000</v>
      </c>
      <c r="W117" s="10">
        <f t="shared" si="60"/>
        <v>298991.70109584724</v>
      </c>
      <c r="X117" s="10">
        <f t="shared" si="61"/>
        <v>695.07747308814351</v>
      </c>
      <c r="Y117" s="10">
        <f t="shared" si="62"/>
        <v>34156.186210044332</v>
      </c>
      <c r="AA117" s="9">
        <f t="shared" si="69"/>
        <v>89</v>
      </c>
      <c r="AB117" s="12">
        <f>IF(AA117&lt;&gt;"",IF($H$10="raty równe",MIN(AF116*(1+L117/12), -PMT(L117/12,$H$3-AA116-SUM($AG$28:AG116),AF116,0)),AC117+AD117),"")</f>
        <v>3467.7375767478634</v>
      </c>
      <c r="AC117" s="12">
        <f t="shared" si="70"/>
        <v>2215.2302740667856</v>
      </c>
      <c r="AD117" s="12">
        <f t="shared" si="63"/>
        <v>1252.507302681078</v>
      </c>
      <c r="AE117" s="53">
        <f t="shared" si="71"/>
        <v>1000</v>
      </c>
      <c r="AF117" s="10">
        <f t="shared" si="72"/>
        <v>265179.19172902138</v>
      </c>
      <c r="AG117" s="54">
        <f>IF(AE117&lt;&gt;"",IF($H$10=listy!$B$4,(NPER(L117/12,-AB117,(AF117+AE117),0)-NPER(L117/12,-AB117,AF117)),AE117/($H$2/$H$3)),"")</f>
        <v>0.44989958366710425</v>
      </c>
      <c r="AH117" s="10">
        <f t="shared" si="64"/>
        <v>2.4232521363956039E-3</v>
      </c>
      <c r="AI117" s="10">
        <f t="shared" si="65"/>
        <v>0.27080369661530507</v>
      </c>
      <c r="AL117" s="9">
        <f t="shared" si="73"/>
        <v>89</v>
      </c>
      <c r="AM117" s="12">
        <f t="shared" si="74"/>
        <v>2469.3789171122794</v>
      </c>
      <c r="AN117" s="12">
        <f t="shared" si="75"/>
        <v>1216.8716144312004</v>
      </c>
      <c r="AO117" s="12">
        <f t="shared" si="76"/>
        <v>1252.507302681079</v>
      </c>
      <c r="AP117" s="53">
        <f t="shared" si="66"/>
        <v>1998.358659635584</v>
      </c>
      <c r="AQ117" s="10">
        <f t="shared" si="77"/>
        <v>265179.19172902155</v>
      </c>
      <c r="AR117" s="10">
        <f t="shared" si="78"/>
        <v>2.4232521363956039E-3</v>
      </c>
      <c r="AS117" s="10">
        <f t="shared" si="67"/>
        <v>0.27080369661530507</v>
      </c>
      <c r="AT117" s="91"/>
      <c r="AU117" s="91">
        <f t="shared" si="79"/>
        <v>0</v>
      </c>
      <c r="AV117" s="91">
        <f t="shared" si="80"/>
        <v>0</v>
      </c>
    </row>
    <row r="118" spans="1:48" x14ac:dyDescent="0.3">
      <c r="A118" s="9">
        <f t="shared" si="43"/>
        <v>90</v>
      </c>
      <c r="B118" s="10">
        <f t="shared" si="44"/>
        <v>113310.93579683453</v>
      </c>
      <c r="C118" s="10">
        <f t="shared" si="45"/>
        <v>1000</v>
      </c>
      <c r="D118" s="10">
        <f t="shared" si="46"/>
        <v>90000</v>
      </c>
      <c r="E118" s="12">
        <f t="shared" si="47"/>
        <v>3467.74</v>
      </c>
      <c r="F118" s="12">
        <f t="shared" si="48"/>
        <v>1716.8255589253449</v>
      </c>
      <c r="G118" s="12">
        <f t="shared" si="49"/>
        <v>1750.9144410746549</v>
      </c>
      <c r="H118" s="10">
        <f t="shared" si="50"/>
        <v>373479.12609992933</v>
      </c>
      <c r="I118" s="11">
        <f t="shared" si="51"/>
        <v>3.7999999999999999E-2</v>
      </c>
      <c r="J118" s="11">
        <f t="shared" si="52"/>
        <v>1.7999999999999999E-2</v>
      </c>
      <c r="K118" s="64">
        <f t="shared" si="53"/>
        <v>2113.0475177246017</v>
      </c>
      <c r="L118" s="50">
        <f t="shared" si="54"/>
        <v>5.5999999999999994E-2</v>
      </c>
      <c r="M118" s="50"/>
      <c r="N118" s="50">
        <f t="shared" si="55"/>
        <v>0.06</v>
      </c>
      <c r="O118" s="21">
        <f t="shared" si="68"/>
        <v>5.0000000000000001E-3</v>
      </c>
      <c r="R118" s="9">
        <f t="shared" si="56"/>
        <v>90</v>
      </c>
      <c r="S118" s="12">
        <f t="shared" si="57"/>
        <v>2763.4200628144044</v>
      </c>
      <c r="T118" s="12">
        <f t="shared" si="81"/>
        <v>1368.1254577004509</v>
      </c>
      <c r="U118" s="12">
        <f t="shared" si="58"/>
        <v>1395.2946051139536</v>
      </c>
      <c r="V118" s="53">
        <f t="shared" si="59"/>
        <v>1000</v>
      </c>
      <c r="W118" s="10">
        <f t="shared" si="60"/>
        <v>296623.57563814678</v>
      </c>
      <c r="X118" s="10">
        <f t="shared" si="61"/>
        <v>704.31993718559534</v>
      </c>
      <c r="Y118" s="10">
        <f t="shared" si="62"/>
        <v>35031.287078280147</v>
      </c>
      <c r="AA118" s="9">
        <f t="shared" si="69"/>
        <v>90</v>
      </c>
      <c r="AB118" s="12">
        <f>IF(AA118&lt;&gt;"",IF($H$10="raty równe",MIN(AF117*(1+L118/12), -PMT(L118/12,$H$3-AA117-SUM($AG$28:AG117),AF117,0)),AC118+AD118),"")</f>
        <v>3467.7375767478625</v>
      </c>
      <c r="AC118" s="12">
        <f t="shared" si="70"/>
        <v>2230.2346820124294</v>
      </c>
      <c r="AD118" s="12">
        <f t="shared" si="63"/>
        <v>1237.5028947354328</v>
      </c>
      <c r="AE118" s="53">
        <f t="shared" si="71"/>
        <v>1000</v>
      </c>
      <c r="AF118" s="10">
        <f t="shared" si="72"/>
        <v>261948.95704700897</v>
      </c>
      <c r="AG118" s="54">
        <f>IF(AE118&lt;&gt;"",IF($H$10=listy!$B$4,(NPER(L118/12,-AB118,(AF118+AE118),0)-NPER(L118/12,-AB118,AF118)),AE118/($H$2/$H$3)),"")</f>
        <v>0.44687592906872453</v>
      </c>
      <c r="AH118" s="10">
        <f t="shared" si="64"/>
        <v>2.4232521373050986E-3</v>
      </c>
      <c r="AI118" s="10">
        <f t="shared" si="65"/>
        <v>0.27458096723568665</v>
      </c>
      <c r="AL118" s="9">
        <f t="shared" si="73"/>
        <v>90</v>
      </c>
      <c r="AM118" s="12">
        <f t="shared" si="74"/>
        <v>2450.9091589467657</v>
      </c>
      <c r="AN118" s="12">
        <f t="shared" si="75"/>
        <v>1213.406264211332</v>
      </c>
      <c r="AO118" s="12">
        <f t="shared" si="76"/>
        <v>1237.5028947354338</v>
      </c>
      <c r="AP118" s="53">
        <f t="shared" si="66"/>
        <v>2016.8284178010967</v>
      </c>
      <c r="AQ118" s="10">
        <f t="shared" si="77"/>
        <v>261948.95704700911</v>
      </c>
      <c r="AR118" s="10">
        <f t="shared" si="78"/>
        <v>2.4232521373050986E-3</v>
      </c>
      <c r="AS118" s="10">
        <f t="shared" si="67"/>
        <v>0.27458096723568665</v>
      </c>
      <c r="AT118" s="91"/>
      <c r="AU118" s="91">
        <f t="shared" si="79"/>
        <v>0</v>
      </c>
      <c r="AV118" s="91">
        <f t="shared" si="80"/>
        <v>0</v>
      </c>
    </row>
    <row r="119" spans="1:48" x14ac:dyDescent="0.3">
      <c r="A119" s="9">
        <f t="shared" si="43"/>
        <v>91</v>
      </c>
      <c r="B119" s="10">
        <f t="shared" si="44"/>
        <v>114877.49047581869</v>
      </c>
      <c r="C119" s="10">
        <f t="shared" si="45"/>
        <v>1000</v>
      </c>
      <c r="D119" s="10">
        <f t="shared" si="46"/>
        <v>91000</v>
      </c>
      <c r="E119" s="12">
        <f t="shared" si="47"/>
        <v>3467.74</v>
      </c>
      <c r="F119" s="12">
        <f t="shared" si="48"/>
        <v>1724.837411533663</v>
      </c>
      <c r="G119" s="12">
        <f t="shared" si="49"/>
        <v>1742.9025884663367</v>
      </c>
      <c r="H119" s="10">
        <f t="shared" si="50"/>
        <v>371754.28868839564</v>
      </c>
      <c r="I119" s="11">
        <f t="shared" si="51"/>
        <v>3.7999999999999999E-2</v>
      </c>
      <c r="J119" s="11">
        <f t="shared" si="52"/>
        <v>1.7999999999999999E-2</v>
      </c>
      <c r="K119" s="64">
        <f t="shared" si="53"/>
        <v>2102.5348435070669</v>
      </c>
      <c r="L119" s="50">
        <f t="shared" si="54"/>
        <v>5.5999999999999994E-2</v>
      </c>
      <c r="M119" s="50"/>
      <c r="N119" s="50">
        <f t="shared" si="55"/>
        <v>0.06</v>
      </c>
      <c r="O119" s="21">
        <f t="shared" si="68"/>
        <v>5.0000000000000001E-3</v>
      </c>
      <c r="R119" s="9">
        <f t="shared" si="56"/>
        <v>91</v>
      </c>
      <c r="S119" s="12">
        <f t="shared" si="57"/>
        <v>2754.1351126659183</v>
      </c>
      <c r="T119" s="12">
        <f t="shared" si="81"/>
        <v>1369.8917596879</v>
      </c>
      <c r="U119" s="12">
        <f t="shared" si="58"/>
        <v>1384.2433529780183</v>
      </c>
      <c r="V119" s="53">
        <f t="shared" si="59"/>
        <v>1000</v>
      </c>
      <c r="W119" s="10">
        <f t="shared" si="60"/>
        <v>294253.68387845886</v>
      </c>
      <c r="X119" s="10">
        <f t="shared" si="61"/>
        <v>713.60488733408147</v>
      </c>
      <c r="Y119" s="10">
        <f t="shared" si="62"/>
        <v>35920.048401005632</v>
      </c>
      <c r="AA119" s="9">
        <f t="shared" si="69"/>
        <v>91</v>
      </c>
      <c r="AB119" s="12">
        <f>IF(AA119&lt;&gt;"",IF($H$10="raty równe",MIN(AF118*(1+L119/12), -PMT(L119/12,$H$3-AA118-SUM($AG$28:AG118),AF118,0)),AC119+AD119),"")</f>
        <v>3467.7375767478643</v>
      </c>
      <c r="AC119" s="12">
        <f t="shared" si="70"/>
        <v>2245.3091105284893</v>
      </c>
      <c r="AD119" s="12">
        <f t="shared" si="63"/>
        <v>1222.4284662193752</v>
      </c>
      <c r="AE119" s="53">
        <f t="shared" si="71"/>
        <v>1000</v>
      </c>
      <c r="AF119" s="10">
        <f t="shared" si="72"/>
        <v>258703.64793648047</v>
      </c>
      <c r="AG119" s="54">
        <f>IF(AE119&lt;&gt;"",IF($H$10=listy!$B$4,(NPER(L119/12,-AB119,(AF119+AE119),0)-NPER(L119/12,-AB119,AF119)),AE119/($H$2/$H$3)),"")</f>
        <v>0.44387881688945185</v>
      </c>
      <c r="AH119" s="10">
        <f t="shared" si="64"/>
        <v>2.4232521354861092E-3</v>
      </c>
      <c r="AI119" s="10">
        <f t="shared" si="65"/>
        <v>0.27837712420735117</v>
      </c>
      <c r="AL119" s="9">
        <f t="shared" si="73"/>
        <v>91</v>
      </c>
      <c r="AM119" s="12">
        <f t="shared" si="74"/>
        <v>2432.1830076294323</v>
      </c>
      <c r="AN119" s="12">
        <f t="shared" si="75"/>
        <v>1209.7545414100566</v>
      </c>
      <c r="AO119" s="12">
        <f t="shared" si="76"/>
        <v>1222.4284662193757</v>
      </c>
      <c r="AP119" s="53">
        <f t="shared" si="66"/>
        <v>2035.554569118432</v>
      </c>
      <c r="AQ119" s="10">
        <f t="shared" si="77"/>
        <v>258703.64793648064</v>
      </c>
      <c r="AR119" s="10">
        <f t="shared" si="78"/>
        <v>2.4232521354861092E-3</v>
      </c>
      <c r="AS119" s="10">
        <f t="shared" si="67"/>
        <v>0.27837712420735117</v>
      </c>
      <c r="AT119" s="91"/>
      <c r="AU119" s="91">
        <f t="shared" si="79"/>
        <v>0</v>
      </c>
      <c r="AV119" s="91">
        <f t="shared" si="80"/>
        <v>0</v>
      </c>
    </row>
    <row r="120" spans="1:48" x14ac:dyDescent="0.3">
      <c r="A120" s="9">
        <f t="shared" si="43"/>
        <v>92</v>
      </c>
      <c r="B120" s="10">
        <f t="shared" si="44"/>
        <v>116451.87792819778</v>
      </c>
      <c r="C120" s="10">
        <f t="shared" si="45"/>
        <v>1000</v>
      </c>
      <c r="D120" s="10">
        <f t="shared" si="46"/>
        <v>92000</v>
      </c>
      <c r="E120" s="12">
        <f t="shared" si="47"/>
        <v>3467.74</v>
      </c>
      <c r="F120" s="12">
        <f t="shared" si="48"/>
        <v>1732.886652787487</v>
      </c>
      <c r="G120" s="12">
        <f t="shared" si="49"/>
        <v>1734.8533472125127</v>
      </c>
      <c r="H120" s="10">
        <f t="shared" si="50"/>
        <v>370021.40203560813</v>
      </c>
      <c r="I120" s="11">
        <f t="shared" si="51"/>
        <v>3.7999999999999999E-2</v>
      </c>
      <c r="J120" s="11">
        <f t="shared" si="52"/>
        <v>1.7999999999999999E-2</v>
      </c>
      <c r="K120" s="64">
        <f t="shared" si="53"/>
        <v>2092.0744711513107</v>
      </c>
      <c r="L120" s="50">
        <f t="shared" si="54"/>
        <v>5.5999999999999994E-2</v>
      </c>
      <c r="M120" s="50"/>
      <c r="N120" s="50">
        <f t="shared" si="55"/>
        <v>0.06</v>
      </c>
      <c r="O120" s="21">
        <f t="shared" si="68"/>
        <v>5.0000000000000001E-3</v>
      </c>
      <c r="R120" s="9">
        <f t="shared" si="56"/>
        <v>92</v>
      </c>
      <c r="S120" s="12">
        <f t="shared" si="57"/>
        <v>2744.8070830322567</v>
      </c>
      <c r="T120" s="12">
        <f t="shared" si="81"/>
        <v>1371.6232249327823</v>
      </c>
      <c r="U120" s="12">
        <f t="shared" si="58"/>
        <v>1373.1838580994745</v>
      </c>
      <c r="V120" s="53">
        <f t="shared" si="59"/>
        <v>1000</v>
      </c>
      <c r="W120" s="10">
        <f t="shared" si="60"/>
        <v>291882.0606535261</v>
      </c>
      <c r="X120" s="10">
        <f t="shared" si="61"/>
        <v>722.93291696774304</v>
      </c>
      <c r="Y120" s="10">
        <f t="shared" si="62"/>
        <v>36822.581559978396</v>
      </c>
      <c r="AA120" s="9">
        <f t="shared" si="69"/>
        <v>92</v>
      </c>
      <c r="AB120" s="12">
        <f>IF(AA120&lt;&gt;"",IF($H$10="raty równe",MIN(AF119*(1+L120/12), -PMT(L120/12,$H$3-AA119-SUM($AG$28:AG119),AF119,0)),AC120+AD120),"")</f>
        <v>3467.7375767478661</v>
      </c>
      <c r="AC120" s="12">
        <f t="shared" si="70"/>
        <v>2260.4538863776243</v>
      </c>
      <c r="AD120" s="12">
        <f t="shared" si="63"/>
        <v>1207.2836903702421</v>
      </c>
      <c r="AE120" s="53">
        <f t="shared" si="71"/>
        <v>1000</v>
      </c>
      <c r="AF120" s="10">
        <f t="shared" si="72"/>
        <v>255443.19405010284</v>
      </c>
      <c r="AG120" s="54">
        <f>IF(AE120&lt;&gt;"",IF($H$10=listy!$B$4,(NPER(L120/12,-AB120,(AF120+AE120),0)-NPER(L120/12,-AB120,AF120)),AE120/($H$2/$H$3)),"")</f>
        <v>0.44090793122062166</v>
      </c>
      <c r="AH120" s="10">
        <f t="shared" si="64"/>
        <v>2.4232521336671198E-3</v>
      </c>
      <c r="AI120" s="10">
        <f t="shared" si="65"/>
        <v>0.28219226196205499</v>
      </c>
      <c r="AL120" s="9">
        <f t="shared" si="73"/>
        <v>92</v>
      </c>
      <c r="AM120" s="12">
        <f t="shared" si="74"/>
        <v>2413.1952942877606</v>
      </c>
      <c r="AN120" s="12">
        <f t="shared" si="75"/>
        <v>1205.9116039175176</v>
      </c>
      <c r="AO120" s="12">
        <f t="shared" si="76"/>
        <v>1207.283690370243</v>
      </c>
      <c r="AP120" s="53">
        <f t="shared" si="66"/>
        <v>2054.5422824601055</v>
      </c>
      <c r="AQ120" s="10">
        <f t="shared" si="77"/>
        <v>255443.19405010302</v>
      </c>
      <c r="AR120" s="10">
        <f t="shared" si="78"/>
        <v>2.4232521336671198E-3</v>
      </c>
      <c r="AS120" s="10">
        <f t="shared" si="67"/>
        <v>0.28219226196205499</v>
      </c>
      <c r="AT120" s="91"/>
      <c r="AU120" s="91">
        <f t="shared" si="79"/>
        <v>0</v>
      </c>
      <c r="AV120" s="91">
        <f t="shared" si="80"/>
        <v>0</v>
      </c>
    </row>
    <row r="121" spans="1:48" x14ac:dyDescent="0.3">
      <c r="A121" s="9">
        <f t="shared" si="43"/>
        <v>93</v>
      </c>
      <c r="B121" s="10">
        <f t="shared" si="44"/>
        <v>118034.13731783876</v>
      </c>
      <c r="C121" s="10">
        <f t="shared" si="45"/>
        <v>1000</v>
      </c>
      <c r="D121" s="10">
        <f t="shared" si="46"/>
        <v>93000</v>
      </c>
      <c r="E121" s="12">
        <f t="shared" si="47"/>
        <v>3467.73</v>
      </c>
      <c r="F121" s="12">
        <f t="shared" si="48"/>
        <v>1740.9634571671625</v>
      </c>
      <c r="G121" s="12">
        <f t="shared" si="49"/>
        <v>1726.7665428328376</v>
      </c>
      <c r="H121" s="10">
        <f t="shared" si="50"/>
        <v>368280.43857844098</v>
      </c>
      <c r="I121" s="11">
        <f t="shared" si="51"/>
        <v>3.7999999999999999E-2</v>
      </c>
      <c r="J121" s="11">
        <f t="shared" si="52"/>
        <v>1.7999999999999999E-2</v>
      </c>
      <c r="K121" s="64">
        <f t="shared" si="53"/>
        <v>2081.6661404490656</v>
      </c>
      <c r="L121" s="50">
        <f t="shared" si="54"/>
        <v>5.5999999999999994E-2</v>
      </c>
      <c r="M121" s="50"/>
      <c r="N121" s="50">
        <f t="shared" si="55"/>
        <v>0.06</v>
      </c>
      <c r="O121" s="21">
        <f t="shared" si="68"/>
        <v>5.0000000000000001E-3</v>
      </c>
      <c r="R121" s="9">
        <f t="shared" si="56"/>
        <v>93</v>
      </c>
      <c r="S121" s="12">
        <f t="shared" si="57"/>
        <v>2735.4353684352354</v>
      </c>
      <c r="T121" s="12">
        <f t="shared" si="81"/>
        <v>1373.3190853854471</v>
      </c>
      <c r="U121" s="12">
        <f t="shared" si="58"/>
        <v>1362.1162830497883</v>
      </c>
      <c r="V121" s="53">
        <f t="shared" si="59"/>
        <v>1000</v>
      </c>
      <c r="W121" s="10">
        <f t="shared" si="60"/>
        <v>289508.74156814063</v>
      </c>
      <c r="X121" s="10">
        <f t="shared" si="61"/>
        <v>732.29463156476413</v>
      </c>
      <c r="Y121" s="10">
        <f t="shared" si="62"/>
        <v>37738.989099343045</v>
      </c>
      <c r="AA121" s="9">
        <f t="shared" si="69"/>
        <v>93</v>
      </c>
      <c r="AB121" s="12">
        <f>IF(AA121&lt;&gt;"",IF($H$10="raty równe",MIN(AF120*(1+L121/12), -PMT(L121/12,$H$3-AA120-SUM($AG$28:AG120),AF120,0)),AC121+AD121),"")</f>
        <v>3467.737576747867</v>
      </c>
      <c r="AC121" s="12">
        <f t="shared" si="70"/>
        <v>2275.6693378473874</v>
      </c>
      <c r="AD121" s="12">
        <f t="shared" si="63"/>
        <v>1192.0682389004799</v>
      </c>
      <c r="AE121" s="53">
        <f t="shared" si="71"/>
        <v>1000</v>
      </c>
      <c r="AF121" s="10">
        <f t="shared" si="72"/>
        <v>252167.52471225546</v>
      </c>
      <c r="AG121" s="54">
        <f>IF(AE121&lt;&gt;"",IF($H$10=listy!$B$4,(NPER(L121/12,-AB121,(AF121+AE121),0)-NPER(L121/12,-AB121,AF121)),AE121/($H$2/$H$3)),"")</f>
        <v>0.43796296109476884</v>
      </c>
      <c r="AH121" s="10">
        <f t="shared" si="64"/>
        <v>-7.5767478674606537E-3</v>
      </c>
      <c r="AI121" s="10">
        <f t="shared" si="65"/>
        <v>0.27602647540440456</v>
      </c>
      <c r="AL121" s="9">
        <f t="shared" si="73"/>
        <v>93</v>
      </c>
      <c r="AM121" s="12">
        <f t="shared" si="74"/>
        <v>2393.9407103890321</v>
      </c>
      <c r="AN121" s="12">
        <f t="shared" si="75"/>
        <v>1201.8724714885514</v>
      </c>
      <c r="AO121" s="12">
        <f t="shared" si="76"/>
        <v>1192.0682389004808</v>
      </c>
      <c r="AP121" s="53">
        <f t="shared" si="66"/>
        <v>2073.7968663588349</v>
      </c>
      <c r="AQ121" s="10">
        <f t="shared" si="77"/>
        <v>252167.52471225563</v>
      </c>
      <c r="AR121" s="10">
        <f t="shared" si="78"/>
        <v>-7.5767478674606537E-3</v>
      </c>
      <c r="AS121" s="10">
        <f t="shared" si="67"/>
        <v>0.27602647540440456</v>
      </c>
      <c r="AT121" s="91"/>
      <c r="AU121" s="91">
        <f t="shared" si="79"/>
        <v>0</v>
      </c>
      <c r="AV121" s="91">
        <f t="shared" si="80"/>
        <v>0</v>
      </c>
    </row>
    <row r="122" spans="1:48" x14ac:dyDescent="0.3">
      <c r="A122" s="9">
        <f t="shared" si="43"/>
        <v>94</v>
      </c>
      <c r="B122" s="10">
        <f t="shared" si="44"/>
        <v>119624.30800442793</v>
      </c>
      <c r="C122" s="10">
        <f t="shared" si="45"/>
        <v>1000</v>
      </c>
      <c r="D122" s="10">
        <f t="shared" si="46"/>
        <v>94000</v>
      </c>
      <c r="E122" s="12">
        <f t="shared" si="47"/>
        <v>3467.74</v>
      </c>
      <c r="F122" s="12">
        <f t="shared" si="48"/>
        <v>1749.0979533006087</v>
      </c>
      <c r="G122" s="12">
        <f t="shared" si="49"/>
        <v>1718.6420466993911</v>
      </c>
      <c r="H122" s="10">
        <f t="shared" si="50"/>
        <v>366531.34062514035</v>
      </c>
      <c r="I122" s="11">
        <f t="shared" si="51"/>
        <v>3.7999999999999999E-2</v>
      </c>
      <c r="J122" s="11">
        <f t="shared" si="52"/>
        <v>1.7999999999999999E-2</v>
      </c>
      <c r="K122" s="64">
        <f t="shared" si="53"/>
        <v>2071.3095924866325</v>
      </c>
      <c r="L122" s="50">
        <f t="shared" si="54"/>
        <v>5.5999999999999994E-2</v>
      </c>
      <c r="M122" s="50"/>
      <c r="N122" s="50">
        <f t="shared" si="55"/>
        <v>0.06</v>
      </c>
      <c r="O122" s="21">
        <f t="shared" si="68"/>
        <v>5.0000000000000001E-3</v>
      </c>
      <c r="R122" s="9">
        <f t="shared" si="56"/>
        <v>94</v>
      </c>
      <c r="S122" s="12">
        <f t="shared" si="57"/>
        <v>2726.0193510249865</v>
      </c>
      <c r="T122" s="12">
        <f t="shared" si="81"/>
        <v>1374.9785570403303</v>
      </c>
      <c r="U122" s="12">
        <f t="shared" si="58"/>
        <v>1351.0407939846561</v>
      </c>
      <c r="V122" s="53">
        <f t="shared" si="59"/>
        <v>1000</v>
      </c>
      <c r="W122" s="10">
        <f t="shared" si="60"/>
        <v>287133.76301110029</v>
      </c>
      <c r="X122" s="10">
        <f t="shared" si="61"/>
        <v>741.72064897501332</v>
      </c>
      <c r="Y122" s="10">
        <f t="shared" si="62"/>
        <v>38669.404693814766</v>
      </c>
      <c r="AA122" s="9">
        <f t="shared" si="69"/>
        <v>94</v>
      </c>
      <c r="AB122" s="12">
        <f>IF(AA122&lt;&gt;"",IF($H$10="raty równe",MIN(AF121*(1+L122/12), -PMT(L122/12,$H$3-AA121-SUM($AG$28:AG121),AF121,0)),AC122+AD122),"")</f>
        <v>3467.7375767478652</v>
      </c>
      <c r="AC122" s="12">
        <f t="shared" si="70"/>
        <v>2290.9557947573398</v>
      </c>
      <c r="AD122" s="12">
        <f t="shared" si="63"/>
        <v>1176.7817819905254</v>
      </c>
      <c r="AE122" s="53">
        <f t="shared" si="71"/>
        <v>1000</v>
      </c>
      <c r="AF122" s="10">
        <f t="shared" si="72"/>
        <v>248876.56891749811</v>
      </c>
      <c r="AG122" s="54">
        <f>IF(AE122&lt;&gt;"",IF($H$10=listy!$B$4,(NPER(L122/12,-AB122,(AF122+AE122),0)-NPER(L122/12,-AB122,AF122)),AE122/($H$2/$H$3)),"")</f>
        <v>0.43504360038926393</v>
      </c>
      <c r="AH122" s="10">
        <f t="shared" si="64"/>
        <v>2.4232521345766145E-3</v>
      </c>
      <c r="AI122" s="10">
        <f t="shared" si="65"/>
        <v>0.27982985991600318</v>
      </c>
      <c r="AL122" s="9">
        <f t="shared" si="73"/>
        <v>94</v>
      </c>
      <c r="AM122" s="12">
        <f t="shared" si="74"/>
        <v>2374.4138029900773</v>
      </c>
      <c r="AN122" s="12">
        <f t="shared" si="75"/>
        <v>1197.6320209995513</v>
      </c>
      <c r="AO122" s="12">
        <f t="shared" si="76"/>
        <v>1176.781781990526</v>
      </c>
      <c r="AP122" s="53">
        <f t="shared" si="66"/>
        <v>2093.3237737577879</v>
      </c>
      <c r="AQ122" s="10">
        <f t="shared" si="77"/>
        <v>248876.56891749828</v>
      </c>
      <c r="AR122" s="10">
        <f t="shared" si="78"/>
        <v>2.4232521345766145E-3</v>
      </c>
      <c r="AS122" s="10">
        <f t="shared" si="67"/>
        <v>0.27982985991600318</v>
      </c>
      <c r="AT122" s="91"/>
      <c r="AU122" s="91">
        <f t="shared" si="79"/>
        <v>0</v>
      </c>
      <c r="AV122" s="91">
        <f t="shared" si="80"/>
        <v>0</v>
      </c>
    </row>
    <row r="123" spans="1:48" x14ac:dyDescent="0.3">
      <c r="A123" s="9">
        <f t="shared" si="43"/>
        <v>95</v>
      </c>
      <c r="B123" s="10">
        <f t="shared" si="44"/>
        <v>121222.42954445006</v>
      </c>
      <c r="C123" s="10">
        <f t="shared" si="45"/>
        <v>1000</v>
      </c>
      <c r="D123" s="10">
        <f t="shared" si="46"/>
        <v>95000</v>
      </c>
      <c r="E123" s="12">
        <f t="shared" si="47"/>
        <v>3467.73</v>
      </c>
      <c r="F123" s="12">
        <f t="shared" si="48"/>
        <v>1757.2504104160118</v>
      </c>
      <c r="G123" s="12">
        <f t="shared" si="49"/>
        <v>1710.4795895839882</v>
      </c>
      <c r="H123" s="10">
        <f t="shared" si="50"/>
        <v>364774.09021472436</v>
      </c>
      <c r="I123" s="11">
        <f t="shared" si="51"/>
        <v>3.7999999999999999E-2</v>
      </c>
      <c r="J123" s="11">
        <f t="shared" si="52"/>
        <v>1.7999999999999999E-2</v>
      </c>
      <c r="K123" s="64">
        <f t="shared" si="53"/>
        <v>2061.0045696384414</v>
      </c>
      <c r="L123" s="50">
        <f t="shared" si="54"/>
        <v>5.5999999999999994E-2</v>
      </c>
      <c r="M123" s="50"/>
      <c r="N123" s="50">
        <f t="shared" si="55"/>
        <v>0.06</v>
      </c>
      <c r="O123" s="21">
        <f t="shared" si="68"/>
        <v>5.0000000000000001E-3</v>
      </c>
      <c r="R123" s="9">
        <f t="shared" si="56"/>
        <v>95</v>
      </c>
      <c r="S123" s="12">
        <f t="shared" si="57"/>
        <v>2716.5584002410965</v>
      </c>
      <c r="T123" s="12">
        <f t="shared" si="81"/>
        <v>1376.6008395226286</v>
      </c>
      <c r="U123" s="12">
        <f t="shared" si="58"/>
        <v>1339.9575607184679</v>
      </c>
      <c r="V123" s="53">
        <f t="shared" si="59"/>
        <v>1000</v>
      </c>
      <c r="W123" s="10">
        <f t="shared" si="60"/>
        <v>284757.16217157769</v>
      </c>
      <c r="X123" s="10">
        <f t="shared" si="61"/>
        <v>751.17159975890308</v>
      </c>
      <c r="Y123" s="10">
        <f t="shared" si="62"/>
        <v>39613.92331704274</v>
      </c>
      <c r="AA123" s="9">
        <f t="shared" si="69"/>
        <v>95</v>
      </c>
      <c r="AB123" s="12">
        <f>IF(AA123&lt;&gt;"",IF($H$10="raty równe",MIN(AF122*(1+L123/12), -PMT(L123/12,$H$3-AA122-SUM($AG$28:AG122),AF122,0)),AC123+AD123),"")</f>
        <v>3467.7375767478652</v>
      </c>
      <c r="AC123" s="12">
        <f t="shared" si="70"/>
        <v>2306.3135884662074</v>
      </c>
      <c r="AD123" s="12">
        <f t="shared" si="63"/>
        <v>1161.4239882816578</v>
      </c>
      <c r="AE123" s="53">
        <f t="shared" si="71"/>
        <v>1000</v>
      </c>
      <c r="AF123" s="10">
        <f t="shared" si="72"/>
        <v>245570.2553290319</v>
      </c>
      <c r="AG123" s="54">
        <f>IF(AE123&lt;&gt;"",IF($H$10=listy!$B$4,(NPER(L123/12,-AB123,(AF123+AE123),0)-NPER(L123/12,-AB123,AF123)),AE123/($H$2/$H$3)),"")</f>
        <v>0.43214954773203829</v>
      </c>
      <c r="AH123" s="10">
        <f t="shared" si="64"/>
        <v>-7.5767478656416642E-3</v>
      </c>
      <c r="AI123" s="10">
        <f t="shared" si="65"/>
        <v>0.27365226134994147</v>
      </c>
      <c r="AL123" s="9">
        <f t="shared" si="73"/>
        <v>95</v>
      </c>
      <c r="AM123" s="12">
        <f t="shared" si="74"/>
        <v>2354.6089697918082</v>
      </c>
      <c r="AN123" s="12">
        <f t="shared" si="75"/>
        <v>1193.1849815101498</v>
      </c>
      <c r="AO123" s="12">
        <f t="shared" si="76"/>
        <v>1161.4239882816585</v>
      </c>
      <c r="AP123" s="53">
        <f t="shared" si="66"/>
        <v>2113.128606956057</v>
      </c>
      <c r="AQ123" s="10">
        <f t="shared" si="77"/>
        <v>245570.25532903208</v>
      </c>
      <c r="AR123" s="10">
        <f t="shared" si="78"/>
        <v>-7.5767478656416642E-3</v>
      </c>
      <c r="AS123" s="10">
        <f t="shared" si="67"/>
        <v>0.27365226134994147</v>
      </c>
      <c r="AT123" s="91"/>
      <c r="AU123" s="91">
        <f t="shared" si="79"/>
        <v>0</v>
      </c>
      <c r="AV123" s="91">
        <f t="shared" si="80"/>
        <v>0</v>
      </c>
    </row>
    <row r="124" spans="1:48" s="81" customFormat="1" x14ac:dyDescent="0.3">
      <c r="A124" s="75">
        <f t="shared" si="43"/>
        <v>96</v>
      </c>
      <c r="B124" s="76">
        <f t="shared" si="44"/>
        <v>122828.54169217229</v>
      </c>
      <c r="C124" s="76">
        <f t="shared" si="45"/>
        <v>1000</v>
      </c>
      <c r="D124" s="76">
        <f t="shared" si="46"/>
        <v>96000</v>
      </c>
      <c r="E124" s="77">
        <f t="shared" si="47"/>
        <v>3467.74</v>
      </c>
      <c r="F124" s="77">
        <f t="shared" si="48"/>
        <v>1765.4609123312864</v>
      </c>
      <c r="G124" s="77">
        <f t="shared" si="49"/>
        <v>1702.2790876687134</v>
      </c>
      <c r="H124" s="76">
        <f t="shared" si="50"/>
        <v>363008.62930239306</v>
      </c>
      <c r="I124" s="78">
        <f t="shared" si="51"/>
        <v>3.7999999999999999E-2</v>
      </c>
      <c r="J124" s="78">
        <f t="shared" si="52"/>
        <v>1.7999999999999999E-2</v>
      </c>
      <c r="K124" s="79">
        <f t="shared" si="53"/>
        <v>2050.7508155606379</v>
      </c>
      <c r="L124" s="78">
        <f t="shared" si="54"/>
        <v>5.5999999999999994E-2</v>
      </c>
      <c r="M124" s="78"/>
      <c r="N124" s="78">
        <f t="shared" si="55"/>
        <v>0.06</v>
      </c>
      <c r="O124" s="80">
        <f t="shared" si="68"/>
        <v>5.0000000000000001E-3</v>
      </c>
      <c r="R124" s="75">
        <f t="shared" si="56"/>
        <v>96</v>
      </c>
      <c r="S124" s="77">
        <f t="shared" si="57"/>
        <v>2707.0518724620656</v>
      </c>
      <c r="T124" s="77">
        <f t="shared" si="81"/>
        <v>1378.18511566137</v>
      </c>
      <c r="U124" s="77">
        <f t="shared" si="58"/>
        <v>1328.8667568006956</v>
      </c>
      <c r="V124" s="82">
        <f t="shared" si="59"/>
        <v>1000</v>
      </c>
      <c r="W124" s="76">
        <f t="shared" si="60"/>
        <v>282378.97705591633</v>
      </c>
      <c r="X124" s="76">
        <f t="shared" si="61"/>
        <v>760.68812753793418</v>
      </c>
      <c r="Y124" s="76">
        <f t="shared" si="62"/>
        <v>40572.68106116588</v>
      </c>
      <c r="AA124" s="75">
        <f t="shared" si="69"/>
        <v>96</v>
      </c>
      <c r="AB124" s="77">
        <f>IF(AA124&lt;&gt;"",IF($H$10="raty równe",MIN(AF123*(1+L124/12), -PMT(L124/12,$H$3-AA123-SUM($AG$28:AG123),AF123,0)),AC124+AD124),"")</f>
        <v>3467.7375767478675</v>
      </c>
      <c r="AC124" s="77">
        <f t="shared" si="70"/>
        <v>2321.743051879052</v>
      </c>
      <c r="AD124" s="77">
        <f t="shared" si="63"/>
        <v>1145.9945248688155</v>
      </c>
      <c r="AE124" s="82">
        <f t="shared" si="71"/>
        <v>1000</v>
      </c>
      <c r="AF124" s="76">
        <f t="shared" si="72"/>
        <v>242248.51227715285</v>
      </c>
      <c r="AG124" s="83">
        <f>IF(AE124&lt;&gt;"",IF($H$10=listy!$B$4,(NPER(L124/12,-AB124,(AF124+AE124),0)-NPER(L124/12,-AB124,AF124)),AE124/($H$2/$H$3)),"")</f>
        <v>0.42928050640976778</v>
      </c>
      <c r="AH124" s="76">
        <f t="shared" si="64"/>
        <v>2.4232521318481304E-3</v>
      </c>
      <c r="AI124" s="76">
        <f t="shared" si="65"/>
        <v>0.27744377478853927</v>
      </c>
      <c r="AL124" s="9">
        <f t="shared" si="73"/>
        <v>96</v>
      </c>
      <c r="AM124" s="12">
        <f t="shared" si="74"/>
        <v>2334.5204539891156</v>
      </c>
      <c r="AN124" s="12">
        <f t="shared" si="75"/>
        <v>1188.5259291202995</v>
      </c>
      <c r="AO124" s="12">
        <f t="shared" si="76"/>
        <v>1145.9945248688161</v>
      </c>
      <c r="AP124" s="53">
        <f t="shared" si="66"/>
        <v>2133.2171227587523</v>
      </c>
      <c r="AQ124" s="10">
        <f t="shared" si="77"/>
        <v>242248.51227715303</v>
      </c>
      <c r="AR124" s="10">
        <f t="shared" si="78"/>
        <v>2.4232521318481304E-3</v>
      </c>
      <c r="AS124" s="76">
        <f t="shared" si="67"/>
        <v>0.27744377478853927</v>
      </c>
      <c r="AT124" s="91"/>
      <c r="AU124" s="91">
        <f t="shared" si="79"/>
        <v>0</v>
      </c>
      <c r="AV124" s="91">
        <f t="shared" si="80"/>
        <v>0</v>
      </c>
    </row>
    <row r="125" spans="1:48" x14ac:dyDescent="0.3">
      <c r="A125" s="9">
        <f t="shared" si="43"/>
        <v>97</v>
      </c>
      <c r="B125" s="10">
        <f t="shared" si="44"/>
        <v>124442.68440063314</v>
      </c>
      <c r="C125" s="10">
        <f t="shared" si="45"/>
        <v>1000</v>
      </c>
      <c r="D125" s="10">
        <f t="shared" si="46"/>
        <v>97000</v>
      </c>
      <c r="E125" s="12">
        <f t="shared" si="47"/>
        <v>3467.73</v>
      </c>
      <c r="F125" s="12">
        <f t="shared" si="48"/>
        <v>1773.689729922166</v>
      </c>
      <c r="G125" s="12">
        <f t="shared" si="49"/>
        <v>1694.0402700778341</v>
      </c>
      <c r="H125" s="10">
        <f t="shared" si="50"/>
        <v>361234.9395724709</v>
      </c>
      <c r="I125" s="11">
        <f t="shared" si="51"/>
        <v>3.7999999999999999E-2</v>
      </c>
      <c r="J125" s="11">
        <f t="shared" si="52"/>
        <v>1.7999999999999999E-2</v>
      </c>
      <c r="K125" s="64">
        <f t="shared" si="53"/>
        <v>2040.5480751847147</v>
      </c>
      <c r="L125" s="50">
        <f t="shared" si="54"/>
        <v>5.5999999999999994E-2</v>
      </c>
      <c r="M125" s="50"/>
      <c r="N125" s="50">
        <f t="shared" si="55"/>
        <v>0.06</v>
      </c>
      <c r="O125" s="21">
        <f t="shared" si="68"/>
        <v>5.0000000000000001E-3</v>
      </c>
      <c r="R125" s="9">
        <f t="shared" si="56"/>
        <v>97</v>
      </c>
      <c r="S125" s="12">
        <f t="shared" si="57"/>
        <v>2697.4991106425896</v>
      </c>
      <c r="T125" s="12">
        <f t="shared" si="81"/>
        <v>1379.7305510483136</v>
      </c>
      <c r="U125" s="12">
        <f t="shared" si="58"/>
        <v>1317.768559594276</v>
      </c>
      <c r="V125" s="53">
        <f t="shared" si="59"/>
        <v>1000</v>
      </c>
      <c r="W125" s="10">
        <f t="shared" si="60"/>
        <v>279999.24650486803</v>
      </c>
      <c r="X125" s="10">
        <f t="shared" si="61"/>
        <v>770.23088935740998</v>
      </c>
      <c r="Y125" s="10">
        <f t="shared" si="62"/>
        <v>41545.775355829115</v>
      </c>
      <c r="AA125" s="9">
        <f t="shared" si="69"/>
        <v>97</v>
      </c>
      <c r="AB125" s="12">
        <f>IF(AA125&lt;&gt;"",IF($H$10="raty równe",MIN(AF124*(1+L125/12), -PMT(L125/12,$H$3-AA124-SUM($AG$28:AG124),AF124,0)),AC125+AD125),"")</f>
        <v>3467.737576747867</v>
      </c>
      <c r="AC125" s="12">
        <f t="shared" si="70"/>
        <v>2337.2445194544871</v>
      </c>
      <c r="AD125" s="12">
        <f t="shared" si="63"/>
        <v>1130.4930572933799</v>
      </c>
      <c r="AE125" s="53">
        <f t="shared" si="71"/>
        <v>1000</v>
      </c>
      <c r="AF125" s="10">
        <f t="shared" si="72"/>
        <v>238911.26775769837</v>
      </c>
      <c r="AG125" s="54">
        <f>IF(AE125&lt;&gt;"",IF($H$10=listy!$B$4,(NPER(L125/12,-AB125,(AF125+AE125),0)-NPER(L125/12,-AB125,AF125)),AE125/($H$2/$H$3)),"")</f>
        <v>0.42643618427831598</v>
      </c>
      <c r="AH125" s="10">
        <f t="shared" si="64"/>
        <v>-7.5767478674606537E-3</v>
      </c>
      <c r="AI125" s="10">
        <f t="shared" si="65"/>
        <v>0.27125424579502128</v>
      </c>
      <c r="AL125" s="9">
        <f t="shared" si="73"/>
        <v>97</v>
      </c>
      <c r="AM125" s="12">
        <f t="shared" si="74"/>
        <v>2314.1423389061729</v>
      </c>
      <c r="AN125" s="12">
        <f t="shared" si="75"/>
        <v>1183.6492816127923</v>
      </c>
      <c r="AO125" s="12">
        <f t="shared" si="76"/>
        <v>1130.4930572933806</v>
      </c>
      <c r="AP125" s="53">
        <f t="shared" si="66"/>
        <v>2153.5952378416941</v>
      </c>
      <c r="AQ125" s="10">
        <f t="shared" si="77"/>
        <v>238911.26775769854</v>
      </c>
      <c r="AR125" s="10">
        <f t="shared" si="78"/>
        <v>-7.5767478674606537E-3</v>
      </c>
      <c r="AS125" s="10">
        <f t="shared" si="67"/>
        <v>0.27125424579502128</v>
      </c>
      <c r="AT125" s="91"/>
      <c r="AU125" s="91">
        <f t="shared" si="79"/>
        <v>0</v>
      </c>
      <c r="AV125" s="91">
        <f t="shared" si="80"/>
        <v>0</v>
      </c>
    </row>
    <row r="126" spans="1:48" x14ac:dyDescent="0.3">
      <c r="A126" s="9">
        <f t="shared" si="43"/>
        <v>98</v>
      </c>
      <c r="B126" s="10">
        <f t="shared" si="44"/>
        <v>126064.8978226363</v>
      </c>
      <c r="C126" s="10">
        <f t="shared" si="45"/>
        <v>1000</v>
      </c>
      <c r="D126" s="10">
        <f t="shared" si="46"/>
        <v>98000</v>
      </c>
      <c r="E126" s="12">
        <f t="shared" si="47"/>
        <v>3467.74</v>
      </c>
      <c r="F126" s="12">
        <f t="shared" si="48"/>
        <v>1781.9769486618025</v>
      </c>
      <c r="G126" s="12">
        <f t="shared" si="49"/>
        <v>1685.7630513381973</v>
      </c>
      <c r="H126" s="10">
        <f t="shared" si="50"/>
        <v>359452.96262380912</v>
      </c>
      <c r="I126" s="11">
        <f t="shared" si="51"/>
        <v>3.7999999999999999E-2</v>
      </c>
      <c r="J126" s="11">
        <f t="shared" si="52"/>
        <v>1.7999999999999999E-2</v>
      </c>
      <c r="K126" s="64">
        <f t="shared" si="53"/>
        <v>2030.3960947111595</v>
      </c>
      <c r="L126" s="50">
        <f t="shared" si="54"/>
        <v>5.5999999999999994E-2</v>
      </c>
      <c r="M126" s="50"/>
      <c r="N126" s="50">
        <f t="shared" si="55"/>
        <v>0.06</v>
      </c>
      <c r="O126" s="21">
        <f t="shared" si="68"/>
        <v>5.0000000000000001E-3</v>
      </c>
      <c r="R126" s="9">
        <f t="shared" si="56"/>
        <v>98</v>
      </c>
      <c r="S126" s="12">
        <f t="shared" si="57"/>
        <v>2687.8994439381604</v>
      </c>
      <c r="T126" s="12">
        <f t="shared" si="81"/>
        <v>1381.2362935821097</v>
      </c>
      <c r="U126" s="12">
        <f t="shared" si="58"/>
        <v>1306.6631503560507</v>
      </c>
      <c r="V126" s="53">
        <f t="shared" si="59"/>
        <v>1000</v>
      </c>
      <c r="W126" s="10">
        <f t="shared" si="60"/>
        <v>277618.0102112859</v>
      </c>
      <c r="X126" s="10">
        <f t="shared" si="61"/>
        <v>779.84055606183938</v>
      </c>
      <c r="Y126" s="10">
        <f t="shared" si="62"/>
        <v>42533.344788670096</v>
      </c>
      <c r="AA126" s="9">
        <f t="shared" si="69"/>
        <v>98</v>
      </c>
      <c r="AB126" s="12">
        <f>IF(AA126&lt;&gt;"",IF($H$10="raty równe",MIN(AF125*(1+L126/12), -PMT(L126/12,$H$3-AA125-SUM($AG$28:AG125),AF125,0)),AC126+AD126),"")</f>
        <v>3467.7375767478666</v>
      </c>
      <c r="AC126" s="12">
        <f t="shared" si="70"/>
        <v>2352.8183272119413</v>
      </c>
      <c r="AD126" s="12">
        <f t="shared" si="63"/>
        <v>1114.9192495359255</v>
      </c>
      <c r="AE126" s="53">
        <f t="shared" si="71"/>
        <v>1000</v>
      </c>
      <c r="AF126" s="10">
        <f t="shared" si="72"/>
        <v>235558.44943048642</v>
      </c>
      <c r="AG126" s="54">
        <f>IF(AE126&lt;&gt;"",IF($H$10=listy!$B$4,(NPER(L126/12,-AB126,(AF126+AE126),0)-NPER(L126/12,-AB126,AF126)),AE126/($H$2/$H$3)),"")</f>
        <v>0.42361629367478315</v>
      </c>
      <c r="AH126" s="10">
        <f t="shared" si="64"/>
        <v>2.4232521336671198E-3</v>
      </c>
      <c r="AI126" s="10">
        <f t="shared" si="65"/>
        <v>0.27503376915766348</v>
      </c>
      <c r="AL126" s="9">
        <f t="shared" si="73"/>
        <v>98</v>
      </c>
      <c r="AM126" s="12">
        <f t="shared" si="74"/>
        <v>2293.4685424066461</v>
      </c>
      <c r="AN126" s="12">
        <f t="shared" si="75"/>
        <v>1178.5492928707197</v>
      </c>
      <c r="AO126" s="12">
        <f t="shared" si="76"/>
        <v>1114.9192495359264</v>
      </c>
      <c r="AP126" s="53">
        <f t="shared" si="66"/>
        <v>2174.26903434122</v>
      </c>
      <c r="AQ126" s="10">
        <f t="shared" si="77"/>
        <v>235558.44943048662</v>
      </c>
      <c r="AR126" s="10">
        <f t="shared" si="78"/>
        <v>2.4232521336671198E-3</v>
      </c>
      <c r="AS126" s="10">
        <f t="shared" si="67"/>
        <v>0.27503376915766348</v>
      </c>
      <c r="AT126" s="91"/>
      <c r="AU126" s="91">
        <f t="shared" si="79"/>
        <v>0</v>
      </c>
      <c r="AV126" s="91">
        <f t="shared" si="80"/>
        <v>0</v>
      </c>
    </row>
    <row r="127" spans="1:48" x14ac:dyDescent="0.3">
      <c r="A127" s="9">
        <f t="shared" si="43"/>
        <v>99</v>
      </c>
      <c r="B127" s="10">
        <f t="shared" si="44"/>
        <v>127695.22231174946</v>
      </c>
      <c r="C127" s="10">
        <f t="shared" si="45"/>
        <v>1000</v>
      </c>
      <c r="D127" s="10">
        <f t="shared" si="46"/>
        <v>99000</v>
      </c>
      <c r="E127" s="12">
        <f t="shared" si="47"/>
        <v>3467.73</v>
      </c>
      <c r="F127" s="12">
        <f t="shared" si="48"/>
        <v>1790.282841088891</v>
      </c>
      <c r="G127" s="12">
        <f t="shared" si="49"/>
        <v>1677.447158911109</v>
      </c>
      <c r="H127" s="10">
        <f t="shared" si="50"/>
        <v>357662.67978272022</v>
      </c>
      <c r="I127" s="11">
        <f t="shared" si="51"/>
        <v>3.7999999999999999E-2</v>
      </c>
      <c r="J127" s="11">
        <f t="shared" si="52"/>
        <v>1.7999999999999999E-2</v>
      </c>
      <c r="K127" s="64">
        <f t="shared" si="53"/>
        <v>2020.2946216031439</v>
      </c>
      <c r="L127" s="50">
        <f t="shared" si="54"/>
        <v>5.5999999999999994E-2</v>
      </c>
      <c r="M127" s="50"/>
      <c r="N127" s="50">
        <f t="shared" si="55"/>
        <v>0.06</v>
      </c>
      <c r="O127" s="21">
        <f t="shared" si="68"/>
        <v>5.0000000000000001E-3</v>
      </c>
      <c r="R127" s="9">
        <f t="shared" si="56"/>
        <v>99</v>
      </c>
      <c r="S127" s="12">
        <f t="shared" si="57"/>
        <v>2678.2521873164501</v>
      </c>
      <c r="T127" s="12">
        <f t="shared" si="81"/>
        <v>1382.7014729971161</v>
      </c>
      <c r="U127" s="12">
        <f t="shared" si="58"/>
        <v>1295.550714319334</v>
      </c>
      <c r="V127" s="53">
        <f t="shared" si="59"/>
        <v>1000</v>
      </c>
      <c r="W127" s="10">
        <f t="shared" si="60"/>
        <v>275235.30873828876</v>
      </c>
      <c r="X127" s="10">
        <f t="shared" si="61"/>
        <v>789.47781268354947</v>
      </c>
      <c r="Y127" s="10">
        <f t="shared" si="62"/>
        <v>43535.489325296992</v>
      </c>
      <c r="AA127" s="9">
        <f t="shared" si="69"/>
        <v>99</v>
      </c>
      <c r="AB127" s="12">
        <f>IF(AA127&lt;&gt;"",IF($H$10="raty równe",MIN(AF126*(1+L127/12), -PMT(L127/12,$H$3-AA126-SUM($AG$28:AG126),AF126,0)),AC127+AD127),"")</f>
        <v>3467.7375767478675</v>
      </c>
      <c r="AC127" s="12">
        <f t="shared" si="70"/>
        <v>2368.464812738931</v>
      </c>
      <c r="AD127" s="12">
        <f t="shared" si="63"/>
        <v>1099.2727640089365</v>
      </c>
      <c r="AE127" s="53">
        <f t="shared" si="71"/>
        <v>1000</v>
      </c>
      <c r="AF127" s="10">
        <f t="shared" si="72"/>
        <v>232189.98461774748</v>
      </c>
      <c r="AG127" s="54">
        <f>IF(AE127&lt;&gt;"",IF($H$10=listy!$B$4,(NPER(L127/12,-AB127,(AF127+AE127),0)-NPER(L127/12,-AB127,AF127)),AE127/($H$2/$H$3)),"")</f>
        <v>0.42082055133174379</v>
      </c>
      <c r="AH127" s="10">
        <f t="shared" si="64"/>
        <v>-7.5767478683701484E-3</v>
      </c>
      <c r="AI127" s="10">
        <f t="shared" si="65"/>
        <v>0.26883219013508164</v>
      </c>
      <c r="AL127" s="9">
        <f t="shared" si="73"/>
        <v>99</v>
      </c>
      <c r="AM127" s="12">
        <f t="shared" si="74"/>
        <v>2272.4928110677206</v>
      </c>
      <c r="AN127" s="12">
        <f t="shared" si="75"/>
        <v>1173.2200470587832</v>
      </c>
      <c r="AO127" s="12">
        <f t="shared" si="76"/>
        <v>1099.2727640089374</v>
      </c>
      <c r="AP127" s="53">
        <f t="shared" si="66"/>
        <v>2195.2447656801473</v>
      </c>
      <c r="AQ127" s="10">
        <f t="shared" si="77"/>
        <v>232189.98461774772</v>
      </c>
      <c r="AR127" s="10">
        <f t="shared" si="78"/>
        <v>-7.5767478683701484E-3</v>
      </c>
      <c r="AS127" s="10">
        <f t="shared" si="67"/>
        <v>0.26883219013508164</v>
      </c>
      <c r="AT127" s="91"/>
      <c r="AU127" s="91">
        <f t="shared" si="79"/>
        <v>0</v>
      </c>
      <c r="AV127" s="91">
        <f t="shared" si="80"/>
        <v>0</v>
      </c>
    </row>
    <row r="128" spans="1:48" x14ac:dyDescent="0.3">
      <c r="A128" s="9">
        <f t="shared" si="43"/>
        <v>100</v>
      </c>
      <c r="B128" s="10">
        <f t="shared" si="44"/>
        <v>129333.69842330819</v>
      </c>
      <c r="C128" s="10">
        <f t="shared" si="45"/>
        <v>1000</v>
      </c>
      <c r="D128" s="10">
        <f t="shared" si="46"/>
        <v>100000</v>
      </c>
      <c r="E128" s="12">
        <f t="shared" si="47"/>
        <v>3467.74</v>
      </c>
      <c r="F128" s="12">
        <f t="shared" si="48"/>
        <v>1798.6474943473056</v>
      </c>
      <c r="G128" s="12">
        <f t="shared" si="49"/>
        <v>1669.0925056526942</v>
      </c>
      <c r="H128" s="10">
        <f t="shared" si="50"/>
        <v>355864.03228837292</v>
      </c>
      <c r="I128" s="11">
        <f t="shared" si="51"/>
        <v>3.7999999999999999E-2</v>
      </c>
      <c r="J128" s="11">
        <f t="shared" si="52"/>
        <v>1.7999999999999999E-2</v>
      </c>
      <c r="K128" s="64">
        <f t="shared" si="53"/>
        <v>2010.2434045802431</v>
      </c>
      <c r="L128" s="50">
        <f t="shared" si="54"/>
        <v>5.5999999999999994E-2</v>
      </c>
      <c r="M128" s="50"/>
      <c r="N128" s="50">
        <f t="shared" si="55"/>
        <v>0.06</v>
      </c>
      <c r="O128" s="21">
        <f t="shared" si="68"/>
        <v>5.0000000000000001E-3</v>
      </c>
      <c r="R128" s="9">
        <f t="shared" si="56"/>
        <v>100</v>
      </c>
      <c r="S128" s="12">
        <f t="shared" si="57"/>
        <v>2668.5566411549212</v>
      </c>
      <c r="T128" s="12">
        <f t="shared" si="81"/>
        <v>1384.1252003762404</v>
      </c>
      <c r="U128" s="12">
        <f t="shared" si="58"/>
        <v>1284.4314407786808</v>
      </c>
      <c r="V128" s="53">
        <f t="shared" si="59"/>
        <v>1000</v>
      </c>
      <c r="W128" s="10">
        <f t="shared" si="60"/>
        <v>272851.1835379125</v>
      </c>
      <c r="X128" s="10">
        <f t="shared" si="61"/>
        <v>799.1833588450786</v>
      </c>
      <c r="Y128" s="10">
        <f t="shared" si="62"/>
        <v>44552.350130768551</v>
      </c>
      <c r="AA128" s="9">
        <f t="shared" si="69"/>
        <v>100</v>
      </c>
      <c r="AB128" s="12">
        <f>IF(AA128&lt;&gt;"",IF($H$10="raty równe",MIN(AF127*(1+L128/12), -PMT(L128/12,$H$3-AA127-SUM($AG$28:AG127),AF127,0)),AC128+AD128),"")</f>
        <v>3467.7375767478688</v>
      </c>
      <c r="AC128" s="12">
        <f t="shared" si="70"/>
        <v>2384.1843151983808</v>
      </c>
      <c r="AD128" s="12">
        <f t="shared" si="63"/>
        <v>1083.5532615494881</v>
      </c>
      <c r="AE128" s="53">
        <f t="shared" si="71"/>
        <v>1000</v>
      </c>
      <c r="AF128" s="10">
        <f t="shared" si="72"/>
        <v>228805.80030254909</v>
      </c>
      <c r="AG128" s="54">
        <f>IF(AE128&lt;&gt;"",IF($H$10=listy!$B$4,(NPER(L128/12,-AB128,(AF128+AE128),0)-NPER(L128/12,-AB128,AF128)),AE128/($H$2/$H$3)),"")</f>
        <v>0.41804867829372938</v>
      </c>
      <c r="AH128" s="10">
        <f t="shared" si="64"/>
        <v>2.4232521309386357E-3</v>
      </c>
      <c r="AI128" s="10">
        <f t="shared" si="65"/>
        <v>0.27259960321669563</v>
      </c>
      <c r="AL128" s="9">
        <f t="shared" si="73"/>
        <v>100</v>
      </c>
      <c r="AM128" s="12">
        <f t="shared" si="74"/>
        <v>2251.2087141062134</v>
      </c>
      <c r="AN128" s="12">
        <f t="shared" si="75"/>
        <v>1167.6554525567242</v>
      </c>
      <c r="AO128" s="12">
        <f t="shared" si="76"/>
        <v>1083.5532615494892</v>
      </c>
      <c r="AP128" s="53">
        <f t="shared" si="66"/>
        <v>2216.5288626416555</v>
      </c>
      <c r="AQ128" s="10">
        <f t="shared" si="77"/>
        <v>228805.80030254932</v>
      </c>
      <c r="AR128" s="10">
        <f t="shared" si="78"/>
        <v>2.4232521309386357E-3</v>
      </c>
      <c r="AS128" s="10">
        <f t="shared" si="67"/>
        <v>0.27259960321669563</v>
      </c>
      <c r="AT128" s="91"/>
      <c r="AU128" s="91">
        <f t="shared" si="79"/>
        <v>0</v>
      </c>
      <c r="AV128" s="91">
        <f t="shared" si="80"/>
        <v>0</v>
      </c>
    </row>
    <row r="129" spans="1:48" x14ac:dyDescent="0.3">
      <c r="A129" s="9">
        <f t="shared" si="43"/>
        <v>101</v>
      </c>
      <c r="B129" s="10">
        <f t="shared" si="44"/>
        <v>130980.36691542472</v>
      </c>
      <c r="C129" s="10">
        <f t="shared" si="45"/>
        <v>1000</v>
      </c>
      <c r="D129" s="10">
        <f t="shared" si="46"/>
        <v>101000</v>
      </c>
      <c r="E129" s="12">
        <f t="shared" si="47"/>
        <v>3467.73</v>
      </c>
      <c r="F129" s="12">
        <f t="shared" si="48"/>
        <v>1807.0311826542597</v>
      </c>
      <c r="G129" s="12">
        <f t="shared" si="49"/>
        <v>1660.6988173457403</v>
      </c>
      <c r="H129" s="10">
        <f t="shared" si="50"/>
        <v>354057.00110571866</v>
      </c>
      <c r="I129" s="11">
        <f t="shared" si="51"/>
        <v>3.7999999999999999E-2</v>
      </c>
      <c r="J129" s="11">
        <f t="shared" si="52"/>
        <v>1.7999999999999999E-2</v>
      </c>
      <c r="K129" s="64">
        <f t="shared" si="53"/>
        <v>2000.2421936121827</v>
      </c>
      <c r="L129" s="50">
        <f t="shared" si="54"/>
        <v>5.5999999999999994E-2</v>
      </c>
      <c r="M129" s="50"/>
      <c r="N129" s="50">
        <f t="shared" si="55"/>
        <v>0.06</v>
      </c>
      <c r="O129" s="21">
        <f t="shared" si="68"/>
        <v>5.0000000000000001E-3</v>
      </c>
      <c r="R129" s="9">
        <f t="shared" si="56"/>
        <v>101</v>
      </c>
      <c r="S129" s="12">
        <f t="shared" si="57"/>
        <v>2658.8120908240453</v>
      </c>
      <c r="T129" s="12">
        <f t="shared" si="81"/>
        <v>1385.5065676471204</v>
      </c>
      <c r="U129" s="12">
        <f t="shared" si="58"/>
        <v>1273.3055231769249</v>
      </c>
      <c r="V129" s="53">
        <f t="shared" si="59"/>
        <v>1000</v>
      </c>
      <c r="W129" s="10">
        <f t="shared" si="60"/>
        <v>270465.6769702654</v>
      </c>
      <c r="X129" s="10">
        <f t="shared" si="61"/>
        <v>808.91790917595426</v>
      </c>
      <c r="Y129" s="10">
        <f t="shared" si="62"/>
        <v>45584.029790598346</v>
      </c>
      <c r="AA129" s="9">
        <f t="shared" si="69"/>
        <v>101</v>
      </c>
      <c r="AB129" s="12">
        <f>IF(AA129&lt;&gt;"",IF($H$10="raty równe",MIN(AF128*(1+L129/12), -PMT(L129/12,$H$3-AA128-SUM($AG$28:AG128),AF128,0)),AC129+AD129),"")</f>
        <v>3467.7375767478666</v>
      </c>
      <c r="AC129" s="12">
        <f t="shared" si="70"/>
        <v>2399.977175335971</v>
      </c>
      <c r="AD129" s="12">
        <f t="shared" si="63"/>
        <v>1067.7604014118956</v>
      </c>
      <c r="AE129" s="53">
        <f t="shared" si="71"/>
        <v>1000</v>
      </c>
      <c r="AF129" s="10">
        <f t="shared" si="72"/>
        <v>225405.82312721311</v>
      </c>
      <c r="AG129" s="54">
        <f>IF(AE129&lt;&gt;"",IF($H$10=listy!$B$4,(NPER(L129/12,-AB129,(AF129+AE129),0)-NPER(L129/12,-AB129,AF129)),AE129/($H$2/$H$3)),"")</f>
        <v>0.4153003998354734</v>
      </c>
      <c r="AH129" s="10">
        <f t="shared" si="64"/>
        <v>-7.5767478665511589E-3</v>
      </c>
      <c r="AI129" s="10">
        <f t="shared" si="65"/>
        <v>0.26638585336622794</v>
      </c>
      <c r="AL129" s="9">
        <f t="shared" si="73"/>
        <v>101</v>
      </c>
      <c r="AM129" s="12">
        <f t="shared" si="74"/>
        <v>2229.6096370443643</v>
      </c>
      <c r="AN129" s="12">
        <f t="shared" si="75"/>
        <v>1161.8492356324675</v>
      </c>
      <c r="AO129" s="12">
        <f t="shared" si="76"/>
        <v>1067.7604014118967</v>
      </c>
      <c r="AP129" s="53">
        <f t="shared" si="66"/>
        <v>2238.1279397035019</v>
      </c>
      <c r="AQ129" s="10">
        <f t="shared" si="77"/>
        <v>225405.82312721337</v>
      </c>
      <c r="AR129" s="10">
        <f t="shared" si="78"/>
        <v>-7.5767478665511589E-3</v>
      </c>
      <c r="AS129" s="10">
        <f t="shared" si="67"/>
        <v>0.26638585336622794</v>
      </c>
      <c r="AT129" s="91"/>
      <c r="AU129" s="91">
        <f t="shared" si="79"/>
        <v>0</v>
      </c>
      <c r="AV129" s="91">
        <f t="shared" si="80"/>
        <v>0</v>
      </c>
    </row>
    <row r="130" spans="1:48" x14ac:dyDescent="0.3">
      <c r="A130" s="9">
        <f t="shared" si="43"/>
        <v>102</v>
      </c>
      <c r="B130" s="10">
        <f t="shared" si="44"/>
        <v>132635.26875000182</v>
      </c>
      <c r="C130" s="10">
        <f t="shared" si="45"/>
        <v>1000</v>
      </c>
      <c r="D130" s="10">
        <f t="shared" si="46"/>
        <v>102000</v>
      </c>
      <c r="E130" s="12">
        <f t="shared" si="47"/>
        <v>3467.74</v>
      </c>
      <c r="F130" s="12">
        <f t="shared" si="48"/>
        <v>1815.4739948399795</v>
      </c>
      <c r="G130" s="12">
        <f t="shared" si="49"/>
        <v>1652.2660051600203</v>
      </c>
      <c r="H130" s="10">
        <f t="shared" si="50"/>
        <v>352241.52711087867</v>
      </c>
      <c r="I130" s="11">
        <f t="shared" si="51"/>
        <v>3.7999999999999999E-2</v>
      </c>
      <c r="J130" s="11">
        <f t="shared" si="52"/>
        <v>1.7999999999999999E-2</v>
      </c>
      <c r="K130" s="64">
        <f t="shared" si="53"/>
        <v>1990.2907399126198</v>
      </c>
      <c r="L130" s="50">
        <f t="shared" si="54"/>
        <v>5.5999999999999994E-2</v>
      </c>
      <c r="M130" s="50"/>
      <c r="N130" s="50">
        <f t="shared" si="55"/>
        <v>0.06</v>
      </c>
      <c r="O130" s="21">
        <f t="shared" si="68"/>
        <v>5.0000000000000001E-3</v>
      </c>
      <c r="R130" s="9">
        <f t="shared" si="56"/>
        <v>102</v>
      </c>
      <c r="S130" s="12">
        <f t="shared" si="57"/>
        <v>2649.0178062555569</v>
      </c>
      <c r="T130" s="12">
        <f t="shared" si="81"/>
        <v>1386.8446470609852</v>
      </c>
      <c r="U130" s="12">
        <f t="shared" si="58"/>
        <v>1262.1731591945718</v>
      </c>
      <c r="V130" s="53">
        <f t="shared" si="59"/>
        <v>1000</v>
      </c>
      <c r="W130" s="10">
        <f t="shared" si="60"/>
        <v>268078.83232320443</v>
      </c>
      <c r="X130" s="10">
        <f t="shared" si="61"/>
        <v>818.72219374444285</v>
      </c>
      <c r="Y130" s="10">
        <f t="shared" si="62"/>
        <v>46630.672133295775</v>
      </c>
      <c r="AA130" s="9">
        <f t="shared" si="69"/>
        <v>102</v>
      </c>
      <c r="AB130" s="12">
        <f>IF(AA130&lt;&gt;"",IF($H$10="raty równe",MIN(AF129*(1+L130/12), -PMT(L130/12,$H$3-AA129-SUM($AG$28:AG129),AF129,0)),AC130+AD130),"")</f>
        <v>3467.7375767478675</v>
      </c>
      <c r="AC130" s="12">
        <f t="shared" si="70"/>
        <v>2415.8437354875396</v>
      </c>
      <c r="AD130" s="12">
        <f t="shared" si="63"/>
        <v>1051.8938412603277</v>
      </c>
      <c r="AE130" s="53">
        <f t="shared" si="71"/>
        <v>1000</v>
      </c>
      <c r="AF130" s="10">
        <f t="shared" si="72"/>
        <v>221989.97939172556</v>
      </c>
      <c r="AG130" s="54">
        <f>IF(AE130&lt;&gt;"",IF($H$10=listy!$B$4,(NPER(L130/12,-AB130,(AF130+AE130),0)-NPER(L130/12,-AB130,AF130)),AE130/($H$2/$H$3)),"")</f>
        <v>0.41257544538133573</v>
      </c>
      <c r="AH130" s="10">
        <f t="shared" si="64"/>
        <v>2.4232521318481304E-3</v>
      </c>
      <c r="AI130" s="10">
        <f t="shared" si="65"/>
        <v>0.2701410347649072</v>
      </c>
      <c r="AL130" s="9">
        <f t="shared" si="73"/>
        <v>102</v>
      </c>
      <c r="AM130" s="12">
        <f t="shared" si="74"/>
        <v>2207.6887751022236</v>
      </c>
      <c r="AN130" s="12">
        <f t="shared" si="75"/>
        <v>1155.7949338418946</v>
      </c>
      <c r="AO130" s="12">
        <f t="shared" si="76"/>
        <v>1051.8938412603291</v>
      </c>
      <c r="AP130" s="53">
        <f t="shared" si="66"/>
        <v>2260.0488016456443</v>
      </c>
      <c r="AQ130" s="10">
        <f t="shared" si="77"/>
        <v>221989.97939172585</v>
      </c>
      <c r="AR130" s="10">
        <f t="shared" si="78"/>
        <v>2.4232521318481304E-3</v>
      </c>
      <c r="AS130" s="10">
        <f t="shared" si="67"/>
        <v>0.2701410347649072</v>
      </c>
      <c r="AT130" s="91"/>
      <c r="AU130" s="91">
        <f t="shared" si="79"/>
        <v>0</v>
      </c>
      <c r="AV130" s="91">
        <f t="shared" si="80"/>
        <v>0</v>
      </c>
    </row>
    <row r="131" spans="1:48" x14ac:dyDescent="0.3">
      <c r="A131" s="9">
        <f t="shared" si="43"/>
        <v>103</v>
      </c>
      <c r="B131" s="10">
        <f t="shared" si="44"/>
        <v>134298.44509375183</v>
      </c>
      <c r="C131" s="10">
        <f t="shared" si="45"/>
        <v>1000</v>
      </c>
      <c r="D131" s="10">
        <f t="shared" si="46"/>
        <v>103000</v>
      </c>
      <c r="E131" s="12">
        <f t="shared" si="47"/>
        <v>3467.73</v>
      </c>
      <c r="F131" s="12">
        <f t="shared" si="48"/>
        <v>1823.9362068158996</v>
      </c>
      <c r="G131" s="12">
        <f t="shared" si="49"/>
        <v>1643.7937931841004</v>
      </c>
      <c r="H131" s="10">
        <f t="shared" si="50"/>
        <v>350417.59090406279</v>
      </c>
      <c r="I131" s="11">
        <f t="shared" si="51"/>
        <v>3.7999999999999999E-2</v>
      </c>
      <c r="J131" s="11">
        <f t="shared" si="52"/>
        <v>1.7999999999999999E-2</v>
      </c>
      <c r="K131" s="64">
        <f t="shared" si="53"/>
        <v>1980.3887959329554</v>
      </c>
      <c r="L131" s="50">
        <f t="shared" si="54"/>
        <v>5.5999999999999994E-2</v>
      </c>
      <c r="M131" s="50"/>
      <c r="N131" s="50">
        <f t="shared" si="55"/>
        <v>0.06</v>
      </c>
      <c r="O131" s="21">
        <f t="shared" si="68"/>
        <v>5.0000000000000001E-3</v>
      </c>
      <c r="R131" s="9">
        <f t="shared" si="56"/>
        <v>103</v>
      </c>
      <c r="S131" s="12">
        <f t="shared" si="57"/>
        <v>2639.1730414950448</v>
      </c>
      <c r="T131" s="12">
        <f t="shared" si="81"/>
        <v>1388.1384906534242</v>
      </c>
      <c r="U131" s="12">
        <f t="shared" si="58"/>
        <v>1251.0345508416206</v>
      </c>
      <c r="V131" s="53">
        <f t="shared" si="59"/>
        <v>1000</v>
      </c>
      <c r="W131" s="10">
        <f t="shared" si="60"/>
        <v>265690.69383255101</v>
      </c>
      <c r="X131" s="10">
        <f t="shared" si="61"/>
        <v>828.55695850495476</v>
      </c>
      <c r="Y131" s="10">
        <f t="shared" si="62"/>
        <v>47692.382452467202</v>
      </c>
      <c r="AA131" s="9">
        <f t="shared" si="69"/>
        <v>103</v>
      </c>
      <c r="AB131" s="12">
        <f>IF(AA131&lt;&gt;"",IF($H$10="raty równe",MIN(AF130*(1+L131/12), -PMT(L131/12,$H$3-AA130-SUM($AG$28:AG130),AF130,0)),AC131+AD131),"")</f>
        <v>3467.7375767478666</v>
      </c>
      <c r="AC131" s="12">
        <f t="shared" si="70"/>
        <v>2431.7843395864811</v>
      </c>
      <c r="AD131" s="12">
        <f t="shared" si="63"/>
        <v>1035.9532371613857</v>
      </c>
      <c r="AE131" s="53">
        <f t="shared" si="71"/>
        <v>1000</v>
      </c>
      <c r="AF131" s="10">
        <f t="shared" si="72"/>
        <v>218558.19505213908</v>
      </c>
      <c r="AG131" s="54">
        <f>IF(AE131&lt;&gt;"",IF($H$10=listy!$B$4,(NPER(L131/12,-AB131,(AF131+AE131),0)-NPER(L131/12,-AB131,AF131)),AE131/($H$2/$H$3)),"")</f>
        <v>0.40987354842803825</v>
      </c>
      <c r="AH131" s="10">
        <f t="shared" si="64"/>
        <v>-7.5767478665511589E-3</v>
      </c>
      <c r="AI131" s="10">
        <f t="shared" si="65"/>
        <v>0.26391499207218055</v>
      </c>
      <c r="AL131" s="9">
        <f t="shared" si="73"/>
        <v>103</v>
      </c>
      <c r="AM131" s="12">
        <f t="shared" si="74"/>
        <v>2185.4391263027433</v>
      </c>
      <c r="AN131" s="12">
        <f t="shared" si="75"/>
        <v>1149.4858891413562</v>
      </c>
      <c r="AO131" s="12">
        <f t="shared" si="76"/>
        <v>1035.9532371613871</v>
      </c>
      <c r="AP131" s="53">
        <f t="shared" si="66"/>
        <v>2282.2984504451229</v>
      </c>
      <c r="AQ131" s="10">
        <f t="shared" si="77"/>
        <v>218558.19505213937</v>
      </c>
      <c r="AR131" s="10">
        <f t="shared" si="78"/>
        <v>-7.5767478665511589E-3</v>
      </c>
      <c r="AS131" s="10">
        <f t="shared" si="67"/>
        <v>0.26391499207218055</v>
      </c>
      <c r="AT131" s="91"/>
      <c r="AU131" s="91">
        <f t="shared" si="79"/>
        <v>0</v>
      </c>
      <c r="AV131" s="91">
        <f t="shared" si="80"/>
        <v>0</v>
      </c>
    </row>
    <row r="132" spans="1:48" x14ac:dyDescent="0.3">
      <c r="A132" s="9">
        <f t="shared" si="43"/>
        <v>104</v>
      </c>
      <c r="B132" s="10">
        <f t="shared" si="44"/>
        <v>135969.93731922057</v>
      </c>
      <c r="C132" s="10">
        <f t="shared" si="45"/>
        <v>1000</v>
      </c>
      <c r="D132" s="10">
        <f t="shared" si="46"/>
        <v>104000</v>
      </c>
      <c r="E132" s="12">
        <f t="shared" si="47"/>
        <v>3467.74</v>
      </c>
      <c r="F132" s="12">
        <f t="shared" si="48"/>
        <v>1832.4579091143735</v>
      </c>
      <c r="G132" s="12">
        <f t="shared" si="49"/>
        <v>1635.2820908856263</v>
      </c>
      <c r="H132" s="10">
        <f t="shared" si="50"/>
        <v>348585.13299494842</v>
      </c>
      <c r="I132" s="11">
        <f t="shared" si="51"/>
        <v>3.7999999999999999E-2</v>
      </c>
      <c r="J132" s="11">
        <f t="shared" si="52"/>
        <v>1.7999999999999999E-2</v>
      </c>
      <c r="K132" s="64">
        <f t="shared" si="53"/>
        <v>1970.5361153561746</v>
      </c>
      <c r="L132" s="50">
        <f t="shared" si="54"/>
        <v>5.5999999999999994E-2</v>
      </c>
      <c r="M132" s="50"/>
      <c r="N132" s="50">
        <f t="shared" si="55"/>
        <v>0.06</v>
      </c>
      <c r="O132" s="21">
        <f t="shared" si="68"/>
        <v>5.0000000000000001E-3</v>
      </c>
      <c r="R132" s="9">
        <f t="shared" si="56"/>
        <v>104</v>
      </c>
      <c r="S132" s="12">
        <f t="shared" si="57"/>
        <v>2629.2770342382182</v>
      </c>
      <c r="T132" s="12">
        <f t="shared" si="81"/>
        <v>1389.3871296863138</v>
      </c>
      <c r="U132" s="12">
        <f t="shared" si="58"/>
        <v>1239.8899045519045</v>
      </c>
      <c r="V132" s="53">
        <f t="shared" si="59"/>
        <v>1000</v>
      </c>
      <c r="W132" s="10">
        <f t="shared" si="60"/>
        <v>263301.30670286471</v>
      </c>
      <c r="X132" s="10">
        <f t="shared" si="61"/>
        <v>838.46296576178156</v>
      </c>
      <c r="Y132" s="10">
        <f t="shared" si="62"/>
        <v>48769.30733049132</v>
      </c>
      <c r="AA132" s="9">
        <f t="shared" si="69"/>
        <v>104</v>
      </c>
      <c r="AB132" s="12">
        <f>IF(AA132&lt;&gt;"",IF($H$10="raty równe",MIN(AF131*(1+L132/12), -PMT(L132/12,$H$3-AA131-SUM($AG$28:AG131),AF131,0)),AC132+AD132),"")</f>
        <v>3467.737576747867</v>
      </c>
      <c r="AC132" s="12">
        <f t="shared" si="70"/>
        <v>2447.7993331712182</v>
      </c>
      <c r="AD132" s="12">
        <f t="shared" si="63"/>
        <v>1019.9382435766489</v>
      </c>
      <c r="AE132" s="53">
        <f t="shared" si="71"/>
        <v>1000</v>
      </c>
      <c r="AF132" s="10">
        <f t="shared" si="72"/>
        <v>215110.39571896786</v>
      </c>
      <c r="AG132" s="54">
        <f>IF(AE132&lt;&gt;"",IF($H$10=listy!$B$4,(NPER(L132/12,-AB132,(AF132+AE132),0)-NPER(L132/12,-AB132,AF132)),AE132/($H$2/$H$3)),"")</f>
        <v>0.40719444646745728</v>
      </c>
      <c r="AH132" s="10">
        <f t="shared" si="64"/>
        <v>2.4232521327576251E-3</v>
      </c>
      <c r="AI132" s="10">
        <f t="shared" si="65"/>
        <v>0.26765781916529907</v>
      </c>
      <c r="AL132" s="9">
        <f t="shared" si="73"/>
        <v>104</v>
      </c>
      <c r="AM132" s="12">
        <f t="shared" si="74"/>
        <v>2162.8534842748936</v>
      </c>
      <c r="AN132" s="12">
        <f t="shared" si="75"/>
        <v>1142.9152406982435</v>
      </c>
      <c r="AO132" s="12">
        <f t="shared" si="76"/>
        <v>1019.9382435766503</v>
      </c>
      <c r="AP132" s="53">
        <f t="shared" si="66"/>
        <v>2304.8840924729734</v>
      </c>
      <c r="AQ132" s="10">
        <f t="shared" si="77"/>
        <v>215110.39571896818</v>
      </c>
      <c r="AR132" s="10">
        <f t="shared" si="78"/>
        <v>2.4232521327576251E-3</v>
      </c>
      <c r="AS132" s="10">
        <f t="shared" si="67"/>
        <v>0.26765781916529907</v>
      </c>
      <c r="AT132" s="91"/>
      <c r="AU132" s="91">
        <f t="shared" si="79"/>
        <v>0</v>
      </c>
      <c r="AV132" s="91">
        <f t="shared" si="80"/>
        <v>0</v>
      </c>
    </row>
    <row r="133" spans="1:48" x14ac:dyDescent="0.3">
      <c r="A133" s="9">
        <f t="shared" si="43"/>
        <v>105</v>
      </c>
      <c r="B133" s="10">
        <f t="shared" si="44"/>
        <v>137649.78700581664</v>
      </c>
      <c r="C133" s="10">
        <f t="shared" si="45"/>
        <v>1000</v>
      </c>
      <c r="D133" s="10">
        <f t="shared" si="46"/>
        <v>105000</v>
      </c>
      <c r="E133" s="12">
        <f t="shared" si="47"/>
        <v>3467.73</v>
      </c>
      <c r="F133" s="12">
        <f t="shared" si="48"/>
        <v>1840.9993793569076</v>
      </c>
      <c r="G133" s="12">
        <f t="shared" si="49"/>
        <v>1626.7306206430924</v>
      </c>
      <c r="H133" s="10">
        <f t="shared" si="50"/>
        <v>346744.13361559151</v>
      </c>
      <c r="I133" s="11">
        <f t="shared" si="51"/>
        <v>3.7999999999999999E-2</v>
      </c>
      <c r="J133" s="11">
        <f t="shared" si="52"/>
        <v>1.7999999999999999E-2</v>
      </c>
      <c r="K133" s="64">
        <f t="shared" si="53"/>
        <v>1960.732453090721</v>
      </c>
      <c r="L133" s="50">
        <f t="shared" si="54"/>
        <v>5.5999999999999994E-2</v>
      </c>
      <c r="M133" s="50"/>
      <c r="N133" s="50">
        <f t="shared" si="55"/>
        <v>0.06</v>
      </c>
      <c r="O133" s="21">
        <f t="shared" si="68"/>
        <v>5.0000000000000001E-3</v>
      </c>
      <c r="R133" s="9">
        <f t="shared" si="56"/>
        <v>105</v>
      </c>
      <c r="S133" s="12">
        <f t="shared" si="57"/>
        <v>2619.3290053501346</v>
      </c>
      <c r="T133" s="12">
        <f t="shared" si="81"/>
        <v>1390.5895740700994</v>
      </c>
      <c r="U133" s="12">
        <f t="shared" si="58"/>
        <v>1228.7394312800352</v>
      </c>
      <c r="V133" s="53">
        <f t="shared" si="59"/>
        <v>1000</v>
      </c>
      <c r="W133" s="10">
        <f t="shared" si="60"/>
        <v>260910.71712879461</v>
      </c>
      <c r="X133" s="10">
        <f t="shared" si="61"/>
        <v>848.40099464986497</v>
      </c>
      <c r="Y133" s="10">
        <f t="shared" si="62"/>
        <v>49861.554861793637</v>
      </c>
      <c r="AA133" s="9">
        <f t="shared" si="69"/>
        <v>105</v>
      </c>
      <c r="AB133" s="12">
        <f>IF(AA133&lt;&gt;"",IF($H$10="raty równe",MIN(AF132*(1+L133/12), -PMT(L133/12,$H$3-AA132-SUM($AG$28:AG132),AF132,0)),AC133+AD133),"")</f>
        <v>3467.7375767478693</v>
      </c>
      <c r="AC133" s="12">
        <f t="shared" si="70"/>
        <v>2463.8890633926862</v>
      </c>
      <c r="AD133" s="12">
        <f t="shared" si="63"/>
        <v>1003.8485133551832</v>
      </c>
      <c r="AE133" s="53">
        <f t="shared" si="71"/>
        <v>1000</v>
      </c>
      <c r="AF133" s="10">
        <f t="shared" si="72"/>
        <v>211646.50665557518</v>
      </c>
      <c r="AG133" s="54">
        <f>IF(AE133&lt;&gt;"",IF($H$10=listy!$B$4,(NPER(L133/12,-AB133,(AF133+AE133),0)-NPER(L133/12,-AB133,AF133)),AE133/($H$2/$H$3)),"")</f>
        <v>0.40453788091238607</v>
      </c>
      <c r="AH133" s="10">
        <f t="shared" si="64"/>
        <v>-7.5767478701891378E-3</v>
      </c>
      <c r="AI133" s="10">
        <f t="shared" si="65"/>
        <v>0.26141936039093638</v>
      </c>
      <c r="AL133" s="9">
        <f t="shared" si="73"/>
        <v>105</v>
      </c>
      <c r="AM133" s="12">
        <f t="shared" si="74"/>
        <v>2139.9244307392892</v>
      </c>
      <c r="AN133" s="12">
        <f t="shared" si="75"/>
        <v>1136.0759173841043</v>
      </c>
      <c r="AO133" s="12">
        <f t="shared" si="76"/>
        <v>1003.8485133551848</v>
      </c>
      <c r="AP133" s="53">
        <f t="shared" si="66"/>
        <v>2327.8131460085806</v>
      </c>
      <c r="AQ133" s="10">
        <f t="shared" si="77"/>
        <v>211646.5066555755</v>
      </c>
      <c r="AR133" s="10">
        <f t="shared" si="78"/>
        <v>-7.5767478701891378E-3</v>
      </c>
      <c r="AS133" s="10">
        <f t="shared" si="67"/>
        <v>0.26141936039093638</v>
      </c>
      <c r="AT133" s="91"/>
      <c r="AU133" s="91">
        <f t="shared" si="79"/>
        <v>0</v>
      </c>
      <c r="AV133" s="91">
        <f t="shared" si="80"/>
        <v>0</v>
      </c>
    </row>
    <row r="134" spans="1:48" x14ac:dyDescent="0.3">
      <c r="A134" s="9">
        <f t="shared" si="43"/>
        <v>106</v>
      </c>
      <c r="B134" s="10">
        <f t="shared" si="44"/>
        <v>139338.0359408457</v>
      </c>
      <c r="C134" s="10">
        <f t="shared" si="45"/>
        <v>1000</v>
      </c>
      <c r="D134" s="10">
        <f t="shared" si="46"/>
        <v>106000</v>
      </c>
      <c r="E134" s="12">
        <f t="shared" si="47"/>
        <v>3467.74</v>
      </c>
      <c r="F134" s="12">
        <f t="shared" si="48"/>
        <v>1849.6007097939064</v>
      </c>
      <c r="G134" s="12">
        <f t="shared" si="49"/>
        <v>1618.1392902060934</v>
      </c>
      <c r="H134" s="10">
        <f t="shared" si="50"/>
        <v>344894.53290579759</v>
      </c>
      <c r="I134" s="11">
        <f t="shared" si="51"/>
        <v>3.7999999999999999E-2</v>
      </c>
      <c r="J134" s="11">
        <f t="shared" si="52"/>
        <v>1.7999999999999999E-2</v>
      </c>
      <c r="K134" s="64">
        <f t="shared" si="53"/>
        <v>1950.9775652643996</v>
      </c>
      <c r="L134" s="50">
        <f t="shared" si="54"/>
        <v>5.5999999999999994E-2</v>
      </c>
      <c r="M134" s="50"/>
      <c r="N134" s="50">
        <f t="shared" si="55"/>
        <v>0.06</v>
      </c>
      <c r="O134" s="21">
        <f t="shared" si="68"/>
        <v>5.0000000000000001E-3</v>
      </c>
      <c r="R134" s="9">
        <f t="shared" si="56"/>
        <v>106</v>
      </c>
      <c r="S134" s="12">
        <f t="shared" si="57"/>
        <v>2609.3281583666112</v>
      </c>
      <c r="T134" s="12">
        <f t="shared" si="81"/>
        <v>1391.7448117655697</v>
      </c>
      <c r="U134" s="12">
        <f t="shared" si="58"/>
        <v>1217.5833466010415</v>
      </c>
      <c r="V134" s="53">
        <f t="shared" si="59"/>
        <v>1000</v>
      </c>
      <c r="W134" s="10">
        <f t="shared" si="60"/>
        <v>258518.97231702905</v>
      </c>
      <c r="X134" s="10">
        <f t="shared" si="61"/>
        <v>858.41184163338858</v>
      </c>
      <c r="Y134" s="10">
        <f t="shared" si="62"/>
        <v>50969.274477735984</v>
      </c>
      <c r="AA134" s="9">
        <f t="shared" si="69"/>
        <v>106</v>
      </c>
      <c r="AB134" s="12">
        <f>IF(AA134&lt;&gt;"",IF($H$10="raty równe",MIN(AF133*(1+L134/12), -PMT(L134/12,$H$3-AA133-SUM($AG$28:AG133),AF133,0)),AC134+AD134),"")</f>
        <v>3467.7375767478702</v>
      </c>
      <c r="AC134" s="12">
        <f t="shared" si="70"/>
        <v>2480.0538790218529</v>
      </c>
      <c r="AD134" s="12">
        <f t="shared" si="63"/>
        <v>987.68369772601739</v>
      </c>
      <c r="AE134" s="53">
        <f t="shared" si="71"/>
        <v>1000</v>
      </c>
      <c r="AF134" s="10">
        <f t="shared" si="72"/>
        <v>208166.45277655334</v>
      </c>
      <c r="AG134" s="54">
        <f>IF(AE134&lt;&gt;"",IF($H$10=listy!$B$4,(NPER(L134/12,-AB134,(AF134+AE134),0)-NPER(L134/12,-AB134,AF134)),AE134/($H$2/$H$3)),"")</f>
        <v>0.40190359702334888</v>
      </c>
      <c r="AH134" s="10">
        <f t="shared" si="64"/>
        <v>2.423252130029141E-3</v>
      </c>
      <c r="AI134" s="10">
        <f t="shared" si="65"/>
        <v>0.2651497093229202</v>
      </c>
      <c r="AL134" s="9">
        <f t="shared" si="73"/>
        <v>106</v>
      </c>
      <c r="AM134" s="12">
        <f t="shared" si="74"/>
        <v>2116.644327659822</v>
      </c>
      <c r="AN134" s="12">
        <f t="shared" si="75"/>
        <v>1128.9606299338029</v>
      </c>
      <c r="AO134" s="12">
        <f t="shared" si="76"/>
        <v>987.68369772601898</v>
      </c>
      <c r="AP134" s="53">
        <f t="shared" si="66"/>
        <v>2351.0932490880477</v>
      </c>
      <c r="AQ134" s="10">
        <f t="shared" si="77"/>
        <v>208166.45277655366</v>
      </c>
      <c r="AR134" s="10">
        <f t="shared" si="78"/>
        <v>2.423252130029141E-3</v>
      </c>
      <c r="AS134" s="10">
        <f t="shared" si="67"/>
        <v>0.2651497093229202</v>
      </c>
      <c r="AT134" s="91"/>
      <c r="AU134" s="91">
        <f t="shared" si="79"/>
        <v>0</v>
      </c>
      <c r="AV134" s="91">
        <f t="shared" si="80"/>
        <v>0</v>
      </c>
    </row>
    <row r="135" spans="1:48" x14ac:dyDescent="0.3">
      <c r="A135" s="9">
        <f t="shared" si="43"/>
        <v>107</v>
      </c>
      <c r="B135" s="10">
        <f t="shared" si="44"/>
        <v>141034.72612054992</v>
      </c>
      <c r="C135" s="10">
        <f t="shared" si="45"/>
        <v>1000</v>
      </c>
      <c r="D135" s="10">
        <f t="shared" si="46"/>
        <v>107000</v>
      </c>
      <c r="E135" s="12">
        <f t="shared" si="47"/>
        <v>3467.73</v>
      </c>
      <c r="F135" s="12">
        <f t="shared" si="48"/>
        <v>1858.2221797729449</v>
      </c>
      <c r="G135" s="12">
        <f t="shared" si="49"/>
        <v>1609.5078202270552</v>
      </c>
      <c r="H135" s="10">
        <f t="shared" si="50"/>
        <v>343036.31072602462</v>
      </c>
      <c r="I135" s="11">
        <f t="shared" si="51"/>
        <v>3.7999999999999999E-2</v>
      </c>
      <c r="J135" s="11">
        <f t="shared" si="52"/>
        <v>1.7999999999999999E-2</v>
      </c>
      <c r="K135" s="64">
        <f t="shared" si="53"/>
        <v>1941.2712092183083</v>
      </c>
      <c r="L135" s="50">
        <f t="shared" si="54"/>
        <v>5.5999999999999994E-2</v>
      </c>
      <c r="M135" s="50"/>
      <c r="N135" s="50">
        <f t="shared" si="55"/>
        <v>0.06</v>
      </c>
      <c r="O135" s="21">
        <f t="shared" si="68"/>
        <v>5.0000000000000001E-3</v>
      </c>
      <c r="R135" s="9">
        <f t="shared" si="56"/>
        <v>107</v>
      </c>
      <c r="S135" s="12">
        <f t="shared" si="57"/>
        <v>2599.2736789770311</v>
      </c>
      <c r="T135" s="12">
        <f t="shared" si="81"/>
        <v>1392.8518081642289</v>
      </c>
      <c r="U135" s="12">
        <f t="shared" si="58"/>
        <v>1206.4218708128021</v>
      </c>
      <c r="V135" s="53">
        <f t="shared" si="59"/>
        <v>1000</v>
      </c>
      <c r="W135" s="10">
        <f t="shared" si="60"/>
        <v>256126.12050886481</v>
      </c>
      <c r="X135" s="10">
        <f t="shared" si="61"/>
        <v>868.4563210229685</v>
      </c>
      <c r="Y135" s="10">
        <f t="shared" si="62"/>
        <v>52092.577171147626</v>
      </c>
      <c r="AA135" s="9">
        <f t="shared" si="69"/>
        <v>107</v>
      </c>
      <c r="AB135" s="12">
        <f>IF(AA135&lt;&gt;"",IF($H$10="raty równe",MIN(AF134*(1+L135/12), -PMT(L135/12,$H$3-AA134-SUM($AG$28:AG134),AF134,0)),AC135+AD135),"")</f>
        <v>3467.7375767478698</v>
      </c>
      <c r="AC135" s="12">
        <f t="shared" si="70"/>
        <v>2496.2941304572878</v>
      </c>
      <c r="AD135" s="12">
        <f t="shared" si="63"/>
        <v>971.44344629058207</v>
      </c>
      <c r="AE135" s="53">
        <f t="shared" si="71"/>
        <v>1000</v>
      </c>
      <c r="AF135" s="10">
        <f t="shared" si="72"/>
        <v>204670.15864609607</v>
      </c>
      <c r="AG135" s="54">
        <f>IF(AE135&lt;&gt;"",IF($H$10=listy!$B$4,(NPER(L135/12,-AB135,(AF135+AE135),0)-NPER(L135/12,-AB135,AF135)),AE135/($H$2/$H$3)),"")</f>
        <v>0.39929134383753251</v>
      </c>
      <c r="AH135" s="10">
        <f t="shared" si="64"/>
        <v>-7.5767478701891378E-3</v>
      </c>
      <c r="AI135" s="10">
        <f t="shared" si="65"/>
        <v>0.25889870999934561</v>
      </c>
      <c r="AL135" s="9">
        <f t="shared" si="73"/>
        <v>107</v>
      </c>
      <c r="AM135" s="12">
        <f t="shared" si="74"/>
        <v>2093.0053090438855</v>
      </c>
      <c r="AN135" s="12">
        <f t="shared" si="75"/>
        <v>1121.5618627533017</v>
      </c>
      <c r="AO135" s="12">
        <f t="shared" si="76"/>
        <v>971.44344629058367</v>
      </c>
      <c r="AP135" s="53">
        <f t="shared" si="66"/>
        <v>2374.7322677039842</v>
      </c>
      <c r="AQ135" s="10">
        <f t="shared" si="77"/>
        <v>204670.15864609639</v>
      </c>
      <c r="AR135" s="10">
        <f t="shared" si="78"/>
        <v>-7.5767478701891378E-3</v>
      </c>
      <c r="AS135" s="10">
        <f t="shared" si="67"/>
        <v>0.25889870999934561</v>
      </c>
      <c r="AT135" s="91"/>
      <c r="AU135" s="91">
        <f t="shared" si="79"/>
        <v>0</v>
      </c>
      <c r="AV135" s="91">
        <f t="shared" si="80"/>
        <v>0</v>
      </c>
    </row>
    <row r="136" spans="1:48" s="81" customFormat="1" x14ac:dyDescent="0.3">
      <c r="A136" s="75">
        <f t="shared" si="43"/>
        <v>108</v>
      </c>
      <c r="B136" s="76">
        <f t="shared" si="44"/>
        <v>142739.89975115267</v>
      </c>
      <c r="C136" s="76">
        <f t="shared" si="45"/>
        <v>1000</v>
      </c>
      <c r="D136" s="76">
        <f t="shared" si="46"/>
        <v>108000</v>
      </c>
      <c r="E136" s="77">
        <f t="shared" si="47"/>
        <v>3467.74</v>
      </c>
      <c r="F136" s="77">
        <f t="shared" si="48"/>
        <v>1866.9038832785518</v>
      </c>
      <c r="G136" s="77">
        <f t="shared" si="49"/>
        <v>1600.836116721448</v>
      </c>
      <c r="H136" s="76">
        <f t="shared" si="50"/>
        <v>341169.40684274607</v>
      </c>
      <c r="I136" s="78">
        <f t="shared" si="51"/>
        <v>3.7999999999999999E-2</v>
      </c>
      <c r="J136" s="78">
        <f t="shared" si="52"/>
        <v>1.7999999999999999E-2</v>
      </c>
      <c r="K136" s="79">
        <f t="shared" si="53"/>
        <v>1931.6131435008047</v>
      </c>
      <c r="L136" s="78">
        <f t="shared" si="54"/>
        <v>5.5999999999999994E-2</v>
      </c>
      <c r="M136" s="78"/>
      <c r="N136" s="78">
        <f t="shared" si="55"/>
        <v>0.06</v>
      </c>
      <c r="O136" s="80">
        <f t="shared" si="68"/>
        <v>5.0000000000000001E-3</v>
      </c>
      <c r="R136" s="75">
        <f t="shared" si="56"/>
        <v>108</v>
      </c>
      <c r="S136" s="77">
        <f t="shared" si="57"/>
        <v>2589.164734487716</v>
      </c>
      <c r="T136" s="77">
        <f t="shared" si="81"/>
        <v>1393.9095054463471</v>
      </c>
      <c r="U136" s="77">
        <f t="shared" si="58"/>
        <v>1195.2552290413689</v>
      </c>
      <c r="V136" s="82">
        <f t="shared" si="59"/>
        <v>1000</v>
      </c>
      <c r="W136" s="76">
        <f t="shared" si="60"/>
        <v>253732.21100341846</v>
      </c>
      <c r="X136" s="76">
        <f t="shared" si="61"/>
        <v>878.57526551228375</v>
      </c>
      <c r="Y136" s="76">
        <f t="shared" si="62"/>
        <v>53231.615322515645</v>
      </c>
      <c r="AA136" s="75">
        <f t="shared" si="69"/>
        <v>108</v>
      </c>
      <c r="AB136" s="77">
        <f>IF(AA136&lt;&gt;"",IF($H$10="raty równe",MIN(AF135*(1+L136/12), -PMT(L136/12,$H$3-AA135-SUM($AG$28:AG135),AF135,0)),AC136+AD136),"")</f>
        <v>3467.7375767478725</v>
      </c>
      <c r="AC136" s="77">
        <f t="shared" si="70"/>
        <v>2512.6101697327576</v>
      </c>
      <c r="AD136" s="77">
        <f t="shared" si="63"/>
        <v>955.12740701511484</v>
      </c>
      <c r="AE136" s="82">
        <f t="shared" si="71"/>
        <v>1000</v>
      </c>
      <c r="AF136" s="76">
        <f t="shared" si="72"/>
        <v>201157.5484763633</v>
      </c>
      <c r="AG136" s="83">
        <f>IF(AE136&lt;&gt;"",IF($H$10=listy!$B$4,(NPER(L136/12,-AB136,(AF136+AE136),0)-NPER(L136/12,-AB136,AF136)),AE136/($H$2/$H$3)),"")</f>
        <v>0.39670087409811572</v>
      </c>
      <c r="AH136" s="76">
        <f t="shared" si="64"/>
        <v>2.4232521273006569E-3</v>
      </c>
      <c r="AI136" s="76">
        <f t="shared" si="65"/>
        <v>0.26261645567664299</v>
      </c>
      <c r="AL136" s="9">
        <f t="shared" si="73"/>
        <v>108</v>
      </c>
      <c r="AM136" s="12">
        <f t="shared" si="74"/>
        <v>2068.9992723726805</v>
      </c>
      <c r="AN136" s="12">
        <f t="shared" si="75"/>
        <v>1113.8718653575643</v>
      </c>
      <c r="AO136" s="12">
        <f t="shared" si="76"/>
        <v>955.12740701511632</v>
      </c>
      <c r="AP136" s="53">
        <f t="shared" si="66"/>
        <v>2398.738304375192</v>
      </c>
      <c r="AQ136" s="10">
        <f t="shared" si="77"/>
        <v>201157.54847636362</v>
      </c>
      <c r="AR136" s="10">
        <f t="shared" si="78"/>
        <v>2.4232521273006569E-3</v>
      </c>
      <c r="AS136" s="76">
        <f t="shared" si="67"/>
        <v>0.26261645567664299</v>
      </c>
      <c r="AT136" s="91"/>
      <c r="AU136" s="91">
        <f t="shared" si="79"/>
        <v>0</v>
      </c>
      <c r="AV136" s="91">
        <f t="shared" si="80"/>
        <v>0</v>
      </c>
    </row>
    <row r="137" spans="1:48" x14ac:dyDescent="0.3">
      <c r="A137" s="9">
        <f t="shared" si="43"/>
        <v>109</v>
      </c>
      <c r="B137" s="10">
        <f t="shared" si="44"/>
        <v>144453.59924990841</v>
      </c>
      <c r="C137" s="10">
        <f t="shared" si="45"/>
        <v>1000</v>
      </c>
      <c r="D137" s="10">
        <f t="shared" si="46"/>
        <v>109000</v>
      </c>
      <c r="E137" s="12">
        <f t="shared" si="47"/>
        <v>3467.73</v>
      </c>
      <c r="F137" s="12">
        <f t="shared" si="48"/>
        <v>1875.6061014005186</v>
      </c>
      <c r="G137" s="12">
        <f t="shared" si="49"/>
        <v>1592.1238985994814</v>
      </c>
      <c r="H137" s="10">
        <f t="shared" si="50"/>
        <v>339293.80074134556</v>
      </c>
      <c r="I137" s="11">
        <f t="shared" si="51"/>
        <v>3.7999999999999999E-2</v>
      </c>
      <c r="J137" s="11">
        <f t="shared" si="52"/>
        <v>1.7999999999999999E-2</v>
      </c>
      <c r="K137" s="64">
        <f t="shared" si="53"/>
        <v>1922.0031278614974</v>
      </c>
      <c r="L137" s="50">
        <f t="shared" si="54"/>
        <v>5.5999999999999994E-2</v>
      </c>
      <c r="M137" s="50"/>
      <c r="N137" s="50">
        <f t="shared" si="55"/>
        <v>0.06</v>
      </c>
      <c r="O137" s="21">
        <f t="shared" si="68"/>
        <v>5.0000000000000001E-3</v>
      </c>
      <c r="R137" s="9">
        <f t="shared" si="56"/>
        <v>109</v>
      </c>
      <c r="S137" s="12">
        <f t="shared" si="57"/>
        <v>2579.0004732649645</v>
      </c>
      <c r="T137" s="12">
        <f t="shared" si="81"/>
        <v>1394.9168219156784</v>
      </c>
      <c r="U137" s="12">
        <f t="shared" si="58"/>
        <v>1184.0836513492861</v>
      </c>
      <c r="V137" s="53">
        <f t="shared" si="59"/>
        <v>1000</v>
      </c>
      <c r="W137" s="10">
        <f t="shared" si="60"/>
        <v>251337.29418150277</v>
      </c>
      <c r="X137" s="10">
        <f t="shared" si="61"/>
        <v>888.72952673503505</v>
      </c>
      <c r="Y137" s="10">
        <f t="shared" si="62"/>
        <v>54386.502925863249</v>
      </c>
      <c r="AA137" s="9">
        <f t="shared" si="69"/>
        <v>109</v>
      </c>
      <c r="AB137" s="12">
        <f>IF(AA137&lt;&gt;"",IF($H$10="raty równe",MIN(AF136*(1+L137/12), -PMT(L137/12,$H$3-AA136-SUM($AG$28:AG136),AF136,0)),AC137+AD137),"")</f>
        <v>3467.737576747872</v>
      </c>
      <c r="AC137" s="12">
        <f t="shared" si="70"/>
        <v>2529.0023505248432</v>
      </c>
      <c r="AD137" s="12">
        <f t="shared" si="63"/>
        <v>938.73522622302869</v>
      </c>
      <c r="AE137" s="53">
        <f t="shared" si="71"/>
        <v>1000</v>
      </c>
      <c r="AF137" s="10">
        <f t="shared" si="72"/>
        <v>197628.54612583845</v>
      </c>
      <c r="AG137" s="54">
        <f>IF(AE137&lt;&gt;"",IF($H$10=listy!$B$4,(NPER(L137/12,-AB137,(AF137+AE137),0)-NPER(L137/12,-AB137,AF137)),AE137/($H$2/$H$3)),"")</f>
        <v>0.39413194418723663</v>
      </c>
      <c r="AH137" s="10">
        <f t="shared" si="64"/>
        <v>-7.5767478720081272E-3</v>
      </c>
      <c r="AI137" s="10">
        <f t="shared" si="65"/>
        <v>0.25635279008301803</v>
      </c>
      <c r="AL137" s="9">
        <f t="shared" si="73"/>
        <v>109</v>
      </c>
      <c r="AM137" s="12">
        <f t="shared" si="74"/>
        <v>2044.6178696419918</v>
      </c>
      <c r="AN137" s="12">
        <f t="shared" si="75"/>
        <v>1105.8826434189616</v>
      </c>
      <c r="AO137" s="12">
        <f t="shared" si="76"/>
        <v>938.73522622303017</v>
      </c>
      <c r="AP137" s="53">
        <f t="shared" si="66"/>
        <v>2423.1197071058796</v>
      </c>
      <c r="AQ137" s="10">
        <f t="shared" si="77"/>
        <v>197628.54612583877</v>
      </c>
      <c r="AR137" s="10">
        <f t="shared" si="78"/>
        <v>-7.5767478720081272E-3</v>
      </c>
      <c r="AS137" s="10">
        <f t="shared" si="67"/>
        <v>0.25635279008301803</v>
      </c>
      <c r="AT137" s="91"/>
      <c r="AU137" s="91">
        <f t="shared" si="79"/>
        <v>0</v>
      </c>
      <c r="AV137" s="91">
        <f t="shared" si="80"/>
        <v>0</v>
      </c>
    </row>
    <row r="138" spans="1:48" x14ac:dyDescent="0.3">
      <c r="A138" s="9">
        <f t="shared" si="43"/>
        <v>110</v>
      </c>
      <c r="B138" s="10">
        <f t="shared" si="44"/>
        <v>146175.86724615793</v>
      </c>
      <c r="C138" s="10">
        <f t="shared" si="45"/>
        <v>1000</v>
      </c>
      <c r="D138" s="10">
        <f t="shared" si="46"/>
        <v>110000</v>
      </c>
      <c r="E138" s="12">
        <f t="shared" si="47"/>
        <v>3467.74</v>
      </c>
      <c r="F138" s="12">
        <f t="shared" si="48"/>
        <v>1884.3689298737206</v>
      </c>
      <c r="G138" s="12">
        <f t="shared" si="49"/>
        <v>1583.3710701262792</v>
      </c>
      <c r="H138" s="10">
        <f t="shared" si="50"/>
        <v>337409.43181147182</v>
      </c>
      <c r="I138" s="11">
        <f t="shared" si="51"/>
        <v>3.7999999999999999E-2</v>
      </c>
      <c r="J138" s="11">
        <f t="shared" si="52"/>
        <v>1.7999999999999999E-2</v>
      </c>
      <c r="K138" s="64">
        <f t="shared" si="53"/>
        <v>1912.4409232452713</v>
      </c>
      <c r="L138" s="50">
        <f t="shared" si="54"/>
        <v>5.5999999999999994E-2</v>
      </c>
      <c r="M138" s="50"/>
      <c r="N138" s="50">
        <f t="shared" si="55"/>
        <v>0.06</v>
      </c>
      <c r="O138" s="21">
        <f t="shared" si="68"/>
        <v>5.0000000000000001E-3</v>
      </c>
      <c r="R138" s="9">
        <f t="shared" si="56"/>
        <v>110</v>
      </c>
      <c r="S138" s="12">
        <f t="shared" si="57"/>
        <v>2568.7800241568357</v>
      </c>
      <c r="T138" s="12">
        <f t="shared" si="81"/>
        <v>1395.8726513098229</v>
      </c>
      <c r="U138" s="12">
        <f t="shared" si="58"/>
        <v>1172.9073728470128</v>
      </c>
      <c r="V138" s="53">
        <f t="shared" si="59"/>
        <v>1000</v>
      </c>
      <c r="W138" s="10">
        <f t="shared" si="60"/>
        <v>248941.42153019295</v>
      </c>
      <c r="X138" s="10">
        <f t="shared" si="61"/>
        <v>898.9599758431641</v>
      </c>
      <c r="Y138" s="10">
        <f t="shared" si="62"/>
        <v>55557.395416335727</v>
      </c>
      <c r="AA138" s="9">
        <f t="shared" si="69"/>
        <v>110</v>
      </c>
      <c r="AB138" s="12">
        <f>IF(AA138&lt;&gt;"",IF($H$10="raty równe",MIN(AF137*(1+L138/12), -PMT(L138/12,$H$3-AA137-SUM($AG$28:AG137),AF137,0)),AC138+AD138),"")</f>
        <v>3467.7375767478716</v>
      </c>
      <c r="AC138" s="12">
        <f t="shared" si="70"/>
        <v>2545.4710281606258</v>
      </c>
      <c r="AD138" s="12">
        <f t="shared" si="63"/>
        <v>922.26654858724589</v>
      </c>
      <c r="AE138" s="53">
        <f t="shared" si="71"/>
        <v>1000</v>
      </c>
      <c r="AF138" s="10">
        <f t="shared" si="72"/>
        <v>194083.07509767782</v>
      </c>
      <c r="AG138" s="54">
        <f>IF(AE138&lt;&gt;"",IF($H$10=listy!$B$4,(NPER(L138/12,-AB138,(AF138+AE138),0)-NPER(L138/12,-AB138,AF138)),AE138/($H$2/$H$3)),"")</f>
        <v>0.39158431405817851</v>
      </c>
      <c r="AH138" s="10">
        <f t="shared" si="64"/>
        <v>2.4232521282101516E-3</v>
      </c>
      <c r="AI138" s="10">
        <f t="shared" si="65"/>
        <v>0.26005780616164326</v>
      </c>
      <c r="AL138" s="9">
        <f t="shared" si="73"/>
        <v>110</v>
      </c>
      <c r="AM138" s="12">
        <f t="shared" si="74"/>
        <v>2019.8524979926121</v>
      </c>
      <c r="AN138" s="12">
        <f t="shared" si="75"/>
        <v>1097.5859494053648</v>
      </c>
      <c r="AO138" s="12">
        <f t="shared" si="76"/>
        <v>922.26654858724748</v>
      </c>
      <c r="AP138" s="53">
        <f t="shared" si="66"/>
        <v>2447.8850787552592</v>
      </c>
      <c r="AQ138" s="10">
        <f t="shared" si="77"/>
        <v>194083.07509767814</v>
      </c>
      <c r="AR138" s="10">
        <f t="shared" si="78"/>
        <v>2.4232521282101516E-3</v>
      </c>
      <c r="AS138" s="10">
        <f t="shared" si="67"/>
        <v>0.26005780616164326</v>
      </c>
      <c r="AT138" s="91"/>
      <c r="AU138" s="91">
        <f t="shared" si="79"/>
        <v>0</v>
      </c>
      <c r="AV138" s="91">
        <f t="shared" si="80"/>
        <v>0</v>
      </c>
    </row>
    <row r="139" spans="1:48" x14ac:dyDescent="0.3">
      <c r="A139" s="9">
        <f t="shared" si="43"/>
        <v>111</v>
      </c>
      <c r="B139" s="10">
        <f t="shared" si="44"/>
        <v>147906.7465823887</v>
      </c>
      <c r="C139" s="10">
        <f t="shared" si="45"/>
        <v>1000</v>
      </c>
      <c r="D139" s="10">
        <f t="shared" si="46"/>
        <v>111000</v>
      </c>
      <c r="E139" s="12">
        <f t="shared" si="47"/>
        <v>3467.73</v>
      </c>
      <c r="F139" s="12">
        <f t="shared" si="48"/>
        <v>1893.152651546465</v>
      </c>
      <c r="G139" s="12">
        <f t="shared" si="49"/>
        <v>1574.577348453535</v>
      </c>
      <c r="H139" s="10">
        <f t="shared" si="50"/>
        <v>335516.27915992535</v>
      </c>
      <c r="I139" s="11">
        <f t="shared" si="51"/>
        <v>3.7999999999999999E-2</v>
      </c>
      <c r="J139" s="11">
        <f t="shared" si="52"/>
        <v>1.7999999999999999E-2</v>
      </c>
      <c r="K139" s="64">
        <f t="shared" si="53"/>
        <v>1902.9262917863398</v>
      </c>
      <c r="L139" s="50">
        <f t="shared" si="54"/>
        <v>5.5999999999999994E-2</v>
      </c>
      <c r="M139" s="50"/>
      <c r="N139" s="50">
        <f t="shared" si="55"/>
        <v>0.06</v>
      </c>
      <c r="O139" s="21">
        <f t="shared" si="68"/>
        <v>5.0000000000000001E-3</v>
      </c>
      <c r="R139" s="9">
        <f t="shared" si="56"/>
        <v>111</v>
      </c>
      <c r="S139" s="12">
        <f t="shared" si="57"/>
        <v>2558.5024958926915</v>
      </c>
      <c r="T139" s="12">
        <f t="shared" si="81"/>
        <v>1396.7758620851246</v>
      </c>
      <c r="U139" s="12">
        <f t="shared" si="58"/>
        <v>1161.7266338075669</v>
      </c>
      <c r="V139" s="53">
        <f t="shared" si="59"/>
        <v>1000</v>
      </c>
      <c r="W139" s="10">
        <f t="shared" si="60"/>
        <v>246544.64566810781</v>
      </c>
      <c r="X139" s="10">
        <f t="shared" si="61"/>
        <v>909.22750410730805</v>
      </c>
      <c r="Y139" s="10">
        <f t="shared" si="62"/>
        <v>56744.409897524711</v>
      </c>
      <c r="AA139" s="9">
        <f t="shared" si="69"/>
        <v>111</v>
      </c>
      <c r="AB139" s="12">
        <f>IF(AA139&lt;&gt;"",IF($H$10="raty równe",MIN(AF138*(1+L139/12), -PMT(L139/12,$H$3-AA138-SUM($AG$28:AG138),AF138,0)),AC139+AD139),"")</f>
        <v>3467.7375767478702</v>
      </c>
      <c r="AC139" s="12">
        <f t="shared" si="70"/>
        <v>2562.0165596253737</v>
      </c>
      <c r="AD139" s="12">
        <f t="shared" si="63"/>
        <v>905.72101712249639</v>
      </c>
      <c r="AE139" s="53">
        <f t="shared" si="71"/>
        <v>1000</v>
      </c>
      <c r="AF139" s="10">
        <f t="shared" si="72"/>
        <v>190521.05853805246</v>
      </c>
      <c r="AG139" s="54">
        <f>IF(AE139&lt;&gt;"",IF($H$10=listy!$B$4,(NPER(L139/12,-AB139,(AF139+AE139),0)-NPER(L139/12,-AB139,AF139)),AE139/($H$2/$H$3)),"")</f>
        <v>0.38905774717069619</v>
      </c>
      <c r="AH139" s="10">
        <f t="shared" si="64"/>
        <v>-7.5767478701891378E-3</v>
      </c>
      <c r="AI139" s="10">
        <f t="shared" si="65"/>
        <v>0.25378134732226232</v>
      </c>
      <c r="AL139" s="9">
        <f t="shared" si="73"/>
        <v>111</v>
      </c>
      <c r="AM139" s="12">
        <f t="shared" si="74"/>
        <v>1994.6942899083292</v>
      </c>
      <c r="AN139" s="12">
        <f t="shared" si="75"/>
        <v>1088.9732727858313</v>
      </c>
      <c r="AO139" s="12">
        <f t="shared" si="76"/>
        <v>905.72101712249787</v>
      </c>
      <c r="AP139" s="53">
        <f t="shared" si="66"/>
        <v>2473.0432868395405</v>
      </c>
      <c r="AQ139" s="10">
        <f t="shared" si="77"/>
        <v>190521.05853805278</v>
      </c>
      <c r="AR139" s="10">
        <f t="shared" si="78"/>
        <v>-7.5767478701891378E-3</v>
      </c>
      <c r="AS139" s="10">
        <f t="shared" si="67"/>
        <v>0.25378134732226232</v>
      </c>
      <c r="AT139" s="91"/>
      <c r="AU139" s="91">
        <f t="shared" si="79"/>
        <v>0</v>
      </c>
      <c r="AV139" s="91">
        <f t="shared" si="80"/>
        <v>0</v>
      </c>
    </row>
    <row r="140" spans="1:48" x14ac:dyDescent="0.3">
      <c r="A140" s="9">
        <f t="shared" si="43"/>
        <v>112</v>
      </c>
      <c r="B140" s="10">
        <f t="shared" si="44"/>
        <v>149646.28031530062</v>
      </c>
      <c r="C140" s="10">
        <f t="shared" si="45"/>
        <v>1000</v>
      </c>
      <c r="D140" s="10">
        <f t="shared" si="46"/>
        <v>112000</v>
      </c>
      <c r="E140" s="12">
        <f t="shared" si="47"/>
        <v>3467.74</v>
      </c>
      <c r="F140" s="12">
        <f t="shared" si="48"/>
        <v>1901.9973639203483</v>
      </c>
      <c r="G140" s="12">
        <f t="shared" si="49"/>
        <v>1565.7426360796514</v>
      </c>
      <c r="H140" s="10">
        <f t="shared" si="50"/>
        <v>333614.28179600503</v>
      </c>
      <c r="I140" s="11">
        <f t="shared" si="51"/>
        <v>3.7999999999999999E-2</v>
      </c>
      <c r="J140" s="11">
        <f t="shared" si="52"/>
        <v>1.7999999999999999E-2</v>
      </c>
      <c r="K140" s="64">
        <f t="shared" si="53"/>
        <v>1893.4589968023286</v>
      </c>
      <c r="L140" s="50">
        <f t="shared" si="54"/>
        <v>5.5999999999999994E-2</v>
      </c>
      <c r="M140" s="50"/>
      <c r="N140" s="50">
        <f t="shared" si="55"/>
        <v>0.06</v>
      </c>
      <c r="O140" s="21">
        <f t="shared" si="68"/>
        <v>5.0000000000000001E-3</v>
      </c>
      <c r="R140" s="9">
        <f t="shared" si="56"/>
        <v>112</v>
      </c>
      <c r="S140" s="12">
        <f t="shared" si="57"/>
        <v>2548.1669764594699</v>
      </c>
      <c r="T140" s="12">
        <f t="shared" si="81"/>
        <v>1397.6252966749669</v>
      </c>
      <c r="U140" s="12">
        <f t="shared" si="58"/>
        <v>1150.541679784503</v>
      </c>
      <c r="V140" s="53">
        <f t="shared" si="59"/>
        <v>1000</v>
      </c>
      <c r="W140" s="10">
        <f t="shared" si="60"/>
        <v>244147.02037143285</v>
      </c>
      <c r="X140" s="10">
        <f t="shared" si="61"/>
        <v>919.5730235405299</v>
      </c>
      <c r="Y140" s="10">
        <f t="shared" si="62"/>
        <v>57947.704970552855</v>
      </c>
      <c r="AA140" s="9">
        <f t="shared" si="69"/>
        <v>112</v>
      </c>
      <c r="AB140" s="12">
        <f>IF(AA140&lt;&gt;"",IF($H$10="raty równe",MIN(AF139*(1+L140/12), -PMT(L140/12,$H$3-AA139-SUM($AG$28:AG139),AF139,0)),AC140+AD140),"")</f>
        <v>3467.7375767478707</v>
      </c>
      <c r="AC140" s="12">
        <f t="shared" si="70"/>
        <v>2578.6393035702927</v>
      </c>
      <c r="AD140" s="12">
        <f t="shared" si="63"/>
        <v>889.09827317757799</v>
      </c>
      <c r="AE140" s="53">
        <f t="shared" si="71"/>
        <v>1000</v>
      </c>
      <c r="AF140" s="10">
        <f t="shared" si="72"/>
        <v>186942.41923448216</v>
      </c>
      <c r="AG140" s="54">
        <f>IF(AE140&lt;&gt;"",IF($H$10=listy!$B$4,(NPER(L140/12,-AB140,(AF140+AE140),0)-NPER(L140/12,-AB140,AF140)),AE140/($H$2/$H$3)),"")</f>
        <v>0.38655201042673326</v>
      </c>
      <c r="AH140" s="10">
        <f t="shared" si="64"/>
        <v>2.4232521291196463E-3</v>
      </c>
      <c r="AI140" s="10">
        <f t="shared" si="65"/>
        <v>0.25747350618799325</v>
      </c>
      <c r="AL140" s="9">
        <f t="shared" si="73"/>
        <v>112</v>
      </c>
      <c r="AM140" s="12">
        <f t="shared" si="74"/>
        <v>1969.1341029580008</v>
      </c>
      <c r="AN140" s="12">
        <f t="shared" si="75"/>
        <v>1080.0358297804214</v>
      </c>
      <c r="AO140" s="12">
        <f t="shared" si="76"/>
        <v>889.09827317757947</v>
      </c>
      <c r="AP140" s="53">
        <f t="shared" si="66"/>
        <v>2498.6034737898699</v>
      </c>
      <c r="AQ140" s="10">
        <f t="shared" si="77"/>
        <v>186942.41923448248</v>
      </c>
      <c r="AR140" s="10">
        <f t="shared" si="78"/>
        <v>2.4232521291196463E-3</v>
      </c>
      <c r="AS140" s="10">
        <f t="shared" si="67"/>
        <v>0.25747350618799325</v>
      </c>
      <c r="AT140" s="91"/>
      <c r="AU140" s="91">
        <f t="shared" si="79"/>
        <v>0</v>
      </c>
      <c r="AV140" s="91">
        <f t="shared" si="80"/>
        <v>0</v>
      </c>
    </row>
    <row r="141" spans="1:48" x14ac:dyDescent="0.3">
      <c r="A141" s="9">
        <f t="shared" si="43"/>
        <v>113</v>
      </c>
      <c r="B141" s="10">
        <f t="shared" si="44"/>
        <v>151394.51171687711</v>
      </c>
      <c r="C141" s="10">
        <f t="shared" si="45"/>
        <v>1000</v>
      </c>
      <c r="D141" s="10">
        <f t="shared" si="46"/>
        <v>113000</v>
      </c>
      <c r="E141" s="12">
        <f t="shared" si="47"/>
        <v>3467.73</v>
      </c>
      <c r="F141" s="12">
        <f t="shared" si="48"/>
        <v>1910.8633516186433</v>
      </c>
      <c r="G141" s="12">
        <f t="shared" si="49"/>
        <v>1556.8666483813568</v>
      </c>
      <c r="H141" s="10">
        <f t="shared" si="50"/>
        <v>331703.41844438639</v>
      </c>
      <c r="I141" s="11">
        <f t="shared" si="51"/>
        <v>3.7999999999999999E-2</v>
      </c>
      <c r="J141" s="11">
        <f t="shared" si="52"/>
        <v>1.7999999999999999E-2</v>
      </c>
      <c r="K141" s="64">
        <f t="shared" si="53"/>
        <v>1884.0388027883866</v>
      </c>
      <c r="L141" s="50">
        <f t="shared" si="54"/>
        <v>5.5999999999999994E-2</v>
      </c>
      <c r="M141" s="50"/>
      <c r="N141" s="50">
        <f t="shared" si="55"/>
        <v>0.06</v>
      </c>
      <c r="O141" s="21">
        <f t="shared" si="68"/>
        <v>5.0000000000000001E-3</v>
      </c>
      <c r="R141" s="9">
        <f t="shared" si="56"/>
        <v>113</v>
      </c>
      <c r="S141" s="12">
        <f t="shared" si="57"/>
        <v>2537.7725324535886</v>
      </c>
      <c r="T141" s="12">
        <f t="shared" si="81"/>
        <v>1398.4197707202354</v>
      </c>
      <c r="U141" s="12">
        <f t="shared" si="58"/>
        <v>1139.3527617333532</v>
      </c>
      <c r="V141" s="53">
        <f t="shared" si="59"/>
        <v>1000</v>
      </c>
      <c r="W141" s="10">
        <f t="shared" si="60"/>
        <v>241748.60060071261</v>
      </c>
      <c r="X141" s="10">
        <f t="shared" si="61"/>
        <v>929.95746754641095</v>
      </c>
      <c r="Y141" s="10">
        <f t="shared" si="62"/>
        <v>59167.400962952022</v>
      </c>
      <c r="AA141" s="9">
        <f t="shared" si="69"/>
        <v>113</v>
      </c>
      <c r="AB141" s="12">
        <f>IF(AA141&lt;&gt;"",IF($H$10="raty równe",MIN(AF140*(1+L141/12), -PMT(L141/12,$H$3-AA140-SUM($AG$28:AG140),AF140,0)),AC141+AD141),"")</f>
        <v>3467.7375767478725</v>
      </c>
      <c r="AC141" s="12">
        <f t="shared" si="70"/>
        <v>2595.3396203202892</v>
      </c>
      <c r="AD141" s="12">
        <f t="shared" si="63"/>
        <v>872.39795642758327</v>
      </c>
      <c r="AE141" s="53">
        <f t="shared" si="71"/>
        <v>1000</v>
      </c>
      <c r="AF141" s="10">
        <f t="shared" si="72"/>
        <v>183347.07961416186</v>
      </c>
      <c r="AG141" s="54">
        <f>IF(AE141&lt;&gt;"",IF($H$10=listy!$B$4,(NPER(L141/12,-AB141,(AF141+AE141),0)-NPER(L141/12,-AB141,AF141)),AE141/($H$2/$H$3)),"")</f>
        <v>0.38406687410829221</v>
      </c>
      <c r="AH141" s="10">
        <f t="shared" si="64"/>
        <v>-7.5767478729176219E-3</v>
      </c>
      <c r="AI141" s="10">
        <f t="shared" si="65"/>
        <v>0.25118412584601557</v>
      </c>
      <c r="AL141" s="9">
        <f t="shared" si="73"/>
        <v>113</v>
      </c>
      <c r="AM141" s="12">
        <f t="shared" si="74"/>
        <v>1943.1625090567918</v>
      </c>
      <c r="AN141" s="12">
        <f t="shared" si="75"/>
        <v>1070.7645526292072</v>
      </c>
      <c r="AO141" s="12">
        <f t="shared" si="76"/>
        <v>872.39795642758475</v>
      </c>
      <c r="AP141" s="53">
        <f t="shared" si="66"/>
        <v>2524.5750676910807</v>
      </c>
      <c r="AQ141" s="10">
        <f t="shared" si="77"/>
        <v>183347.07961416221</v>
      </c>
      <c r="AR141" s="10">
        <f t="shared" si="78"/>
        <v>-7.5767478729176219E-3</v>
      </c>
      <c r="AS141" s="10">
        <f t="shared" si="67"/>
        <v>0.25118412584601557</v>
      </c>
      <c r="AT141" s="91"/>
      <c r="AU141" s="91">
        <f t="shared" si="79"/>
        <v>0</v>
      </c>
      <c r="AV141" s="91">
        <f t="shared" si="80"/>
        <v>0</v>
      </c>
    </row>
    <row r="142" spans="1:48" x14ac:dyDescent="0.3">
      <c r="A142" s="9">
        <f t="shared" si="43"/>
        <v>114</v>
      </c>
      <c r="B142" s="10">
        <f t="shared" si="44"/>
        <v>153151.48427546147</v>
      </c>
      <c r="C142" s="10">
        <f t="shared" si="45"/>
        <v>1000</v>
      </c>
      <c r="D142" s="10">
        <f t="shared" si="46"/>
        <v>114000</v>
      </c>
      <c r="E142" s="12">
        <f t="shared" si="47"/>
        <v>3467.74</v>
      </c>
      <c r="F142" s="12">
        <f t="shared" si="48"/>
        <v>1919.7907139261968</v>
      </c>
      <c r="G142" s="12">
        <f t="shared" si="49"/>
        <v>1547.949286073803</v>
      </c>
      <c r="H142" s="10">
        <f t="shared" si="50"/>
        <v>329783.6277304602</v>
      </c>
      <c r="I142" s="11">
        <f t="shared" si="51"/>
        <v>3.7999999999999999E-2</v>
      </c>
      <c r="J142" s="11">
        <f t="shared" si="52"/>
        <v>1.7999999999999999E-2</v>
      </c>
      <c r="K142" s="64">
        <f t="shared" si="53"/>
        <v>1874.6654754113306</v>
      </c>
      <c r="L142" s="50">
        <f t="shared" si="54"/>
        <v>5.5999999999999994E-2</v>
      </c>
      <c r="M142" s="50"/>
      <c r="N142" s="50">
        <f t="shared" si="55"/>
        <v>0.06</v>
      </c>
      <c r="O142" s="21">
        <f t="shared" si="68"/>
        <v>5.0000000000000001E-3</v>
      </c>
      <c r="R142" s="9">
        <f t="shared" si="56"/>
        <v>114</v>
      </c>
      <c r="S142" s="12">
        <f t="shared" si="57"/>
        <v>2527.3182084073387</v>
      </c>
      <c r="T142" s="12">
        <f t="shared" si="81"/>
        <v>1399.1580722706801</v>
      </c>
      <c r="U142" s="12">
        <f t="shared" si="58"/>
        <v>1128.1601361366586</v>
      </c>
      <c r="V142" s="53">
        <f t="shared" si="59"/>
        <v>1000</v>
      </c>
      <c r="W142" s="10">
        <f t="shared" si="60"/>
        <v>239349.44252844193</v>
      </c>
      <c r="X142" s="10">
        <f t="shared" si="61"/>
        <v>940.42179159266107</v>
      </c>
      <c r="Y142" s="10">
        <f t="shared" si="62"/>
        <v>60403.659759359442</v>
      </c>
      <c r="AA142" s="9">
        <f t="shared" si="69"/>
        <v>114</v>
      </c>
      <c r="AB142" s="12">
        <f>IF(AA142&lt;&gt;"",IF($H$10="raty równe",MIN(AF141*(1+L142/12), -PMT(L142/12,$H$3-AA141-SUM($AG$28:AG141),AF141,0)),AC142+AD142),"")</f>
        <v>3467.7375767478725</v>
      </c>
      <c r="AC142" s="12">
        <f t="shared" si="70"/>
        <v>2612.1178718817837</v>
      </c>
      <c r="AD142" s="12">
        <f t="shared" si="63"/>
        <v>855.61970486608868</v>
      </c>
      <c r="AE142" s="53">
        <f t="shared" si="71"/>
        <v>1000</v>
      </c>
      <c r="AF142" s="10">
        <f t="shared" si="72"/>
        <v>179734.96174228008</v>
      </c>
      <c r="AG142" s="54">
        <f>IF(AE142&lt;&gt;"",IF($H$10=listy!$B$4,(NPER(L142/12,-AB142,(AF142+AE142),0)-NPER(L142/12,-AB142,AF142)),AE142/($H$2/$H$3)),"")</f>
        <v>0.38160211181622117</v>
      </c>
      <c r="AH142" s="10">
        <f t="shared" si="64"/>
        <v>2.4232521273006569E-3</v>
      </c>
      <c r="AI142" s="10">
        <f t="shared" si="65"/>
        <v>0.25486329860254631</v>
      </c>
      <c r="AL142" s="9">
        <f t="shared" si="73"/>
        <v>114</v>
      </c>
      <c r="AM142" s="12">
        <f t="shared" si="74"/>
        <v>1916.7697832200656</v>
      </c>
      <c r="AN142" s="12">
        <f t="shared" si="75"/>
        <v>1061.1500783539755</v>
      </c>
      <c r="AO142" s="12">
        <f t="shared" si="76"/>
        <v>855.61970486609016</v>
      </c>
      <c r="AP142" s="53">
        <f t="shared" si="66"/>
        <v>2550.9677935278069</v>
      </c>
      <c r="AQ142" s="10">
        <f t="shared" si="77"/>
        <v>179734.96174228043</v>
      </c>
      <c r="AR142" s="10">
        <f t="shared" si="78"/>
        <v>2.4232521273006569E-3</v>
      </c>
      <c r="AS142" s="10">
        <f t="shared" si="67"/>
        <v>0.25486329860254631</v>
      </c>
      <c r="AT142" s="91"/>
      <c r="AU142" s="91">
        <f t="shared" si="79"/>
        <v>0</v>
      </c>
      <c r="AV142" s="91">
        <f t="shared" si="80"/>
        <v>0</v>
      </c>
    </row>
    <row r="143" spans="1:48" x14ac:dyDescent="0.3">
      <c r="A143" s="9">
        <f t="shared" si="43"/>
        <v>115</v>
      </c>
      <c r="B143" s="10">
        <f t="shared" si="44"/>
        <v>154917.24169683876</v>
      </c>
      <c r="C143" s="10">
        <f t="shared" si="45"/>
        <v>1000</v>
      </c>
      <c r="D143" s="10">
        <f t="shared" si="46"/>
        <v>115000</v>
      </c>
      <c r="E143" s="12">
        <f t="shared" si="47"/>
        <v>3467.73</v>
      </c>
      <c r="F143" s="12">
        <f t="shared" si="48"/>
        <v>1928.7397372578528</v>
      </c>
      <c r="G143" s="12">
        <f t="shared" si="49"/>
        <v>1538.9902627421473</v>
      </c>
      <c r="H143" s="10">
        <f t="shared" si="50"/>
        <v>327854.88799320237</v>
      </c>
      <c r="I143" s="11">
        <f t="shared" si="51"/>
        <v>3.7999999999999999E-2</v>
      </c>
      <c r="J143" s="11">
        <f t="shared" si="52"/>
        <v>1.7999999999999999E-2</v>
      </c>
      <c r="K143" s="64">
        <f t="shared" si="53"/>
        <v>1865.3387815038118</v>
      </c>
      <c r="L143" s="50">
        <f t="shared" si="54"/>
        <v>5.5999999999999994E-2</v>
      </c>
      <c r="M143" s="50"/>
      <c r="N143" s="50">
        <f t="shared" si="55"/>
        <v>0.06</v>
      </c>
      <c r="O143" s="21">
        <f t="shared" si="68"/>
        <v>5.0000000000000001E-3</v>
      </c>
      <c r="R143" s="9">
        <f t="shared" si="56"/>
        <v>115</v>
      </c>
      <c r="S143" s="12">
        <f t="shared" si="57"/>
        <v>2516.8030260885434</v>
      </c>
      <c r="T143" s="12">
        <f t="shared" si="81"/>
        <v>1399.8389609558146</v>
      </c>
      <c r="U143" s="12">
        <f t="shared" si="58"/>
        <v>1116.9640651327288</v>
      </c>
      <c r="V143" s="53">
        <f t="shared" si="59"/>
        <v>1000</v>
      </c>
      <c r="W143" s="10">
        <f t="shared" si="60"/>
        <v>236949.60356748611</v>
      </c>
      <c r="X143" s="10">
        <f t="shared" si="61"/>
        <v>950.92697391145612</v>
      </c>
      <c r="Y143" s="10">
        <f t="shared" si="62"/>
        <v>61656.605032067688</v>
      </c>
      <c r="AA143" s="9">
        <f t="shared" si="69"/>
        <v>115</v>
      </c>
      <c r="AB143" s="12">
        <f>IF(AA143&lt;&gt;"",IF($H$10="raty równe",MIN(AF142*(1+L143/12), -PMT(L143/12,$H$3-AA142-SUM($AG$28:AG142),AF142,0)),AC143+AD143),"")</f>
        <v>3467.7375767478748</v>
      </c>
      <c r="AC143" s="12">
        <f t="shared" si="70"/>
        <v>2628.9744219505678</v>
      </c>
      <c r="AD143" s="12">
        <f t="shared" si="63"/>
        <v>838.76315479730692</v>
      </c>
      <c r="AE143" s="53">
        <f t="shared" si="71"/>
        <v>1000</v>
      </c>
      <c r="AF143" s="10">
        <f t="shared" si="72"/>
        <v>176105.9873203295</v>
      </c>
      <c r="AG143" s="54">
        <f>IF(AE143&lt;&gt;"",IF($H$10=listy!$B$4,(NPER(L143/12,-AB143,(AF143+AE143),0)-NPER(L143/12,-AB143,AF143)),AE143/($H$2/$H$3)),"")</f>
        <v>0.37915750041018015</v>
      </c>
      <c r="AH143" s="10">
        <f t="shared" si="64"/>
        <v>-7.576747875646106E-3</v>
      </c>
      <c r="AI143" s="10">
        <f t="shared" si="65"/>
        <v>0.24856086721991288</v>
      </c>
      <c r="AL143" s="9">
        <f t="shared" si="73"/>
        <v>115</v>
      </c>
      <c r="AM143" s="12">
        <f t="shared" si="74"/>
        <v>1889.9458917817462</v>
      </c>
      <c r="AN143" s="12">
        <f t="shared" si="75"/>
        <v>1051.1827369844377</v>
      </c>
      <c r="AO143" s="12">
        <f t="shared" si="76"/>
        <v>838.76315479730863</v>
      </c>
      <c r="AP143" s="53">
        <f t="shared" si="66"/>
        <v>2577.7916849661287</v>
      </c>
      <c r="AQ143" s="10">
        <f t="shared" si="77"/>
        <v>176105.98732032988</v>
      </c>
      <c r="AR143" s="10">
        <f t="shared" si="78"/>
        <v>-7.576747875646106E-3</v>
      </c>
      <c r="AS143" s="10">
        <f t="shared" si="67"/>
        <v>0.24856086721991288</v>
      </c>
      <c r="AT143" s="91"/>
      <c r="AU143" s="91">
        <f t="shared" si="79"/>
        <v>0</v>
      </c>
      <c r="AV143" s="91">
        <f t="shared" si="80"/>
        <v>0</v>
      </c>
    </row>
    <row r="144" spans="1:48" x14ac:dyDescent="0.3">
      <c r="A144" s="9">
        <f t="shared" si="43"/>
        <v>116</v>
      </c>
      <c r="B144" s="10">
        <f t="shared" si="44"/>
        <v>156691.82790532292</v>
      </c>
      <c r="C144" s="10">
        <f t="shared" si="45"/>
        <v>1000</v>
      </c>
      <c r="D144" s="10">
        <f t="shared" si="46"/>
        <v>116000</v>
      </c>
      <c r="E144" s="12">
        <f t="shared" si="47"/>
        <v>3467.74</v>
      </c>
      <c r="F144" s="12">
        <f t="shared" si="48"/>
        <v>1937.7505226983887</v>
      </c>
      <c r="G144" s="12">
        <f t="shared" si="49"/>
        <v>1529.989477301611</v>
      </c>
      <c r="H144" s="10">
        <f t="shared" si="50"/>
        <v>325917.13747050398</v>
      </c>
      <c r="I144" s="11">
        <f t="shared" si="51"/>
        <v>3.7999999999999999E-2</v>
      </c>
      <c r="J144" s="11">
        <f t="shared" si="52"/>
        <v>1.7999999999999999E-2</v>
      </c>
      <c r="K144" s="64">
        <f t="shared" si="53"/>
        <v>1856.0584890585194</v>
      </c>
      <c r="L144" s="50">
        <f t="shared" si="54"/>
        <v>5.5999999999999994E-2</v>
      </c>
      <c r="M144" s="50"/>
      <c r="N144" s="50">
        <f t="shared" si="55"/>
        <v>0.06</v>
      </c>
      <c r="O144" s="21">
        <f t="shared" si="68"/>
        <v>5.0000000000000001E-3</v>
      </c>
      <c r="R144" s="9">
        <f t="shared" si="56"/>
        <v>116</v>
      </c>
      <c r="S144" s="12">
        <f t="shared" si="57"/>
        <v>2506.2259837722081</v>
      </c>
      <c r="T144" s="12">
        <f t="shared" si="81"/>
        <v>1400.4611671239397</v>
      </c>
      <c r="U144" s="12">
        <f t="shared" si="58"/>
        <v>1105.7648166482684</v>
      </c>
      <c r="V144" s="53">
        <f t="shared" si="59"/>
        <v>1000</v>
      </c>
      <c r="W144" s="10">
        <f t="shared" si="60"/>
        <v>234549.14240036218</v>
      </c>
      <c r="X144" s="10">
        <f t="shared" si="61"/>
        <v>961.51401622779167</v>
      </c>
      <c r="Y144" s="10">
        <f t="shared" si="62"/>
        <v>62926.402073455807</v>
      </c>
      <c r="AA144" s="9">
        <f t="shared" si="69"/>
        <v>116</v>
      </c>
      <c r="AB144" s="12">
        <f>IF(AA144&lt;&gt;"",IF($H$10="raty równe",MIN(AF143*(1+L144/12), -PMT(L144/12,$H$3-AA143-SUM($AG$28:AG143),AF143,0)),AC144+AD144),"")</f>
        <v>3467.7375767478729</v>
      </c>
      <c r="AC144" s="12">
        <f t="shared" si="70"/>
        <v>2645.9096359196687</v>
      </c>
      <c r="AD144" s="12">
        <f t="shared" si="63"/>
        <v>821.82794082820419</v>
      </c>
      <c r="AE144" s="53">
        <f t="shared" si="71"/>
        <v>1000</v>
      </c>
      <c r="AF144" s="10">
        <f t="shared" si="72"/>
        <v>172460.07768440983</v>
      </c>
      <c r="AG144" s="54">
        <f>IF(AE144&lt;&gt;"",IF($H$10=listy!$B$4,(NPER(L144/12,-AB144,(AF144+AE144),0)-NPER(L144/12,-AB144,AF144)),AE144/($H$2/$H$3)),"")</f>
        <v>0.37673281995054708</v>
      </c>
      <c r="AH144" s="10">
        <f t="shared" si="64"/>
        <v>2.4232521263911622E-3</v>
      </c>
      <c r="AI144" s="10">
        <f t="shared" si="65"/>
        <v>0.25222692368240363</v>
      </c>
      <c r="AL144" s="9">
        <f t="shared" si="73"/>
        <v>116</v>
      </c>
      <c r="AM144" s="12">
        <f t="shared" si="74"/>
        <v>1862.6804800471618</v>
      </c>
      <c r="AN144" s="12">
        <f t="shared" si="75"/>
        <v>1040.8525392189558</v>
      </c>
      <c r="AO144" s="12">
        <f t="shared" si="76"/>
        <v>821.82794082820601</v>
      </c>
      <c r="AP144" s="53">
        <f t="shared" si="66"/>
        <v>2605.0570967007116</v>
      </c>
      <c r="AQ144" s="10">
        <f t="shared" si="77"/>
        <v>172460.07768441021</v>
      </c>
      <c r="AR144" s="10">
        <f t="shared" si="78"/>
        <v>2.4232521263911622E-3</v>
      </c>
      <c r="AS144" s="10">
        <f t="shared" si="67"/>
        <v>0.25222692368240363</v>
      </c>
      <c r="AT144" s="91"/>
      <c r="AU144" s="91">
        <f t="shared" si="79"/>
        <v>0</v>
      </c>
      <c r="AV144" s="91">
        <f t="shared" si="80"/>
        <v>0</v>
      </c>
    </row>
    <row r="145" spans="1:48" x14ac:dyDescent="0.3">
      <c r="A145" s="9">
        <f t="shared" si="43"/>
        <v>117</v>
      </c>
      <c r="B145" s="10">
        <f t="shared" si="44"/>
        <v>158475.28704484951</v>
      </c>
      <c r="C145" s="10">
        <f t="shared" si="45"/>
        <v>1000</v>
      </c>
      <c r="D145" s="10">
        <f t="shared" si="46"/>
        <v>117000</v>
      </c>
      <c r="E145" s="12">
        <f t="shared" si="47"/>
        <v>3467.73</v>
      </c>
      <c r="F145" s="12">
        <f t="shared" si="48"/>
        <v>1946.7833584709817</v>
      </c>
      <c r="G145" s="12">
        <f t="shared" si="49"/>
        <v>1520.9466415290183</v>
      </c>
      <c r="H145" s="10">
        <f t="shared" si="50"/>
        <v>323970.35411203298</v>
      </c>
      <c r="I145" s="11">
        <f t="shared" si="51"/>
        <v>3.7999999999999999E-2</v>
      </c>
      <c r="J145" s="11">
        <f t="shared" si="52"/>
        <v>1.7999999999999999E-2</v>
      </c>
      <c r="K145" s="64">
        <f t="shared" si="53"/>
        <v>1846.8243672224075</v>
      </c>
      <c r="L145" s="50">
        <f t="shared" si="54"/>
        <v>5.5999999999999994E-2</v>
      </c>
      <c r="M145" s="50"/>
      <c r="N145" s="50">
        <f t="shared" si="55"/>
        <v>0.06</v>
      </c>
      <c r="O145" s="21">
        <f t="shared" si="68"/>
        <v>5.0000000000000001E-3</v>
      </c>
      <c r="R145" s="9">
        <f t="shared" si="56"/>
        <v>117</v>
      </c>
      <c r="S145" s="12">
        <f t="shared" si="57"/>
        <v>2495.5860554827964</v>
      </c>
      <c r="T145" s="12">
        <f t="shared" si="81"/>
        <v>1401.0233909477731</v>
      </c>
      <c r="U145" s="12">
        <f t="shared" si="58"/>
        <v>1094.5626645350233</v>
      </c>
      <c r="V145" s="53">
        <f t="shared" si="59"/>
        <v>1000</v>
      </c>
      <c r="W145" s="10">
        <f t="shared" si="60"/>
        <v>232148.1190094144</v>
      </c>
      <c r="X145" s="10">
        <f t="shared" si="61"/>
        <v>972.14394451720318</v>
      </c>
      <c r="Y145" s="10">
        <f t="shared" si="62"/>
        <v>64213.178028340277</v>
      </c>
      <c r="AA145" s="9">
        <f t="shared" si="69"/>
        <v>117</v>
      </c>
      <c r="AB145" s="12">
        <f>IF(AA145&lt;&gt;"",IF($H$10="raty równe",MIN(AF144*(1+L145/12), -PMT(L145/12,$H$3-AA144-SUM($AG$28:AG144),AF144,0)),AC145+AD145),"")</f>
        <v>3467.7375767478725</v>
      </c>
      <c r="AC145" s="12">
        <f t="shared" si="70"/>
        <v>2662.9238808872933</v>
      </c>
      <c r="AD145" s="12">
        <f t="shared" si="63"/>
        <v>804.81369586057917</v>
      </c>
      <c r="AE145" s="53">
        <f t="shared" si="71"/>
        <v>1000</v>
      </c>
      <c r="AF145" s="10">
        <f t="shared" si="72"/>
        <v>168797.15380352252</v>
      </c>
      <c r="AG145" s="54">
        <f>IF(AE145&lt;&gt;"",IF($H$10=listy!$B$4,(NPER(L145/12,-AB145,(AF145+AE145),0)-NPER(L145/12,-AB145,AF145)),AE145/($H$2/$H$3)),"")</f>
        <v>0.37432785364084964</v>
      </c>
      <c r="AH145" s="10">
        <f t="shared" si="64"/>
        <v>-7.5767478729176219E-3</v>
      </c>
      <c r="AI145" s="10">
        <f t="shared" si="65"/>
        <v>0.24591131042789799</v>
      </c>
      <c r="AL145" s="9">
        <f t="shared" si="73"/>
        <v>117</v>
      </c>
      <c r="AM145" s="12">
        <f t="shared" si="74"/>
        <v>1834.962859348444</v>
      </c>
      <c r="AN145" s="12">
        <f t="shared" si="75"/>
        <v>1030.149163487863</v>
      </c>
      <c r="AO145" s="12">
        <f t="shared" si="76"/>
        <v>804.81369586058088</v>
      </c>
      <c r="AP145" s="53">
        <f t="shared" si="66"/>
        <v>2632.7747173994285</v>
      </c>
      <c r="AQ145" s="10">
        <f t="shared" si="77"/>
        <v>168797.15380352293</v>
      </c>
      <c r="AR145" s="10">
        <f t="shared" si="78"/>
        <v>-7.5767478729176219E-3</v>
      </c>
      <c r="AS145" s="10">
        <f t="shared" si="67"/>
        <v>0.24591131042789799</v>
      </c>
      <c r="AT145" s="91"/>
      <c r="AU145" s="91">
        <f t="shared" si="79"/>
        <v>0</v>
      </c>
      <c r="AV145" s="91">
        <f t="shared" si="80"/>
        <v>0</v>
      </c>
    </row>
    <row r="146" spans="1:48" x14ac:dyDescent="0.3">
      <c r="A146" s="9">
        <f t="shared" si="43"/>
        <v>118</v>
      </c>
      <c r="B146" s="10">
        <f t="shared" si="44"/>
        <v>160267.66348007374</v>
      </c>
      <c r="C146" s="10">
        <f t="shared" si="45"/>
        <v>1000</v>
      </c>
      <c r="D146" s="10">
        <f t="shared" si="46"/>
        <v>118000</v>
      </c>
      <c r="E146" s="12">
        <f t="shared" si="47"/>
        <v>3467.74</v>
      </c>
      <c r="F146" s="12">
        <f t="shared" si="48"/>
        <v>1955.8783474771792</v>
      </c>
      <c r="G146" s="12">
        <f t="shared" si="49"/>
        <v>1511.8616525228206</v>
      </c>
      <c r="H146" s="10">
        <f t="shared" si="50"/>
        <v>322014.4757645558</v>
      </c>
      <c r="I146" s="11">
        <f t="shared" si="51"/>
        <v>3.7999999999999999E-2</v>
      </c>
      <c r="J146" s="11">
        <f t="shared" si="52"/>
        <v>1.7999999999999999E-2</v>
      </c>
      <c r="K146" s="64">
        <f t="shared" si="53"/>
        <v>1837.6361862909534</v>
      </c>
      <c r="L146" s="50">
        <f t="shared" si="54"/>
        <v>5.5999999999999994E-2</v>
      </c>
      <c r="M146" s="50"/>
      <c r="N146" s="50">
        <f t="shared" si="55"/>
        <v>0.06</v>
      </c>
      <c r="O146" s="21">
        <f t="shared" si="68"/>
        <v>5.0000000000000001E-3</v>
      </c>
      <c r="R146" s="9">
        <f t="shared" si="56"/>
        <v>118</v>
      </c>
      <c r="S146" s="12">
        <f t="shared" si="57"/>
        <v>2484.8821902057107</v>
      </c>
      <c r="T146" s="12">
        <f t="shared" si="81"/>
        <v>1401.5243014951104</v>
      </c>
      <c r="U146" s="12">
        <f t="shared" si="58"/>
        <v>1083.3578887106003</v>
      </c>
      <c r="V146" s="53">
        <f t="shared" si="59"/>
        <v>1000</v>
      </c>
      <c r="W146" s="10">
        <f t="shared" si="60"/>
        <v>229746.59470791928</v>
      </c>
      <c r="X146" s="10">
        <f t="shared" si="61"/>
        <v>982.8578097942891</v>
      </c>
      <c r="Y146" s="10">
        <f t="shared" si="62"/>
        <v>65517.101728276262</v>
      </c>
      <c r="AA146" s="9">
        <f t="shared" si="69"/>
        <v>118</v>
      </c>
      <c r="AB146" s="12">
        <f>IF(AA146&lt;&gt;"",IF($H$10="raty równe",MIN(AF145*(1+L146/12), -PMT(L146/12,$H$3-AA145-SUM($AG$28:AG145),AF145,0)),AC146+AD146),"")</f>
        <v>3467.7375767478738</v>
      </c>
      <c r="AC146" s="12">
        <f t="shared" si="70"/>
        <v>2680.017525664769</v>
      </c>
      <c r="AD146" s="12">
        <f t="shared" si="63"/>
        <v>787.72005108310498</v>
      </c>
      <c r="AE146" s="53">
        <f t="shared" si="71"/>
        <v>1000</v>
      </c>
      <c r="AF146" s="10">
        <f t="shared" si="72"/>
        <v>165117.13627785776</v>
      </c>
      <c r="AG146" s="54">
        <f>IF(AE146&lt;&gt;"",IF($H$10=listy!$B$4,(NPER(L146/12,-AB146,(AF146+AE146),0)-NPER(L146/12,-AB146,AF146)),AE146/($H$2/$H$3)),"")</f>
        <v>0.37194238777172473</v>
      </c>
      <c r="AH146" s="10">
        <f t="shared" si="64"/>
        <v>2.4232521263911622E-3</v>
      </c>
      <c r="AI146" s="10">
        <f t="shared" si="65"/>
        <v>0.24956411910642862</v>
      </c>
      <c r="AL146" s="9">
        <f t="shared" si="73"/>
        <v>118</v>
      </c>
      <c r="AM146" s="12">
        <f t="shared" si="74"/>
        <v>1806.7819934684826</v>
      </c>
      <c r="AN146" s="12">
        <f t="shared" si="75"/>
        <v>1019.0619423853756</v>
      </c>
      <c r="AO146" s="12">
        <f t="shared" si="76"/>
        <v>787.72005108310702</v>
      </c>
      <c r="AP146" s="53">
        <f t="shared" si="66"/>
        <v>2660.9555832793908</v>
      </c>
      <c r="AQ146" s="10">
        <f t="shared" si="77"/>
        <v>165117.13627785817</v>
      </c>
      <c r="AR146" s="10">
        <f t="shared" si="78"/>
        <v>2.4232521263911622E-3</v>
      </c>
      <c r="AS146" s="10">
        <f t="shared" si="67"/>
        <v>0.24956411910642862</v>
      </c>
      <c r="AT146" s="91"/>
      <c r="AU146" s="91">
        <f t="shared" si="79"/>
        <v>0</v>
      </c>
      <c r="AV146" s="91">
        <f t="shared" si="80"/>
        <v>0</v>
      </c>
    </row>
    <row r="147" spans="1:48" x14ac:dyDescent="0.3">
      <c r="A147" s="9">
        <f t="shared" si="43"/>
        <v>119</v>
      </c>
      <c r="B147" s="10">
        <f t="shared" si="44"/>
        <v>162069.00179747408</v>
      </c>
      <c r="C147" s="10">
        <f t="shared" si="45"/>
        <v>1000</v>
      </c>
      <c r="D147" s="10">
        <f t="shared" si="46"/>
        <v>119000</v>
      </c>
      <c r="E147" s="12">
        <f t="shared" si="47"/>
        <v>3467.73</v>
      </c>
      <c r="F147" s="12">
        <f t="shared" si="48"/>
        <v>1964.9957797654065</v>
      </c>
      <c r="G147" s="12">
        <f t="shared" si="49"/>
        <v>1502.7342202345935</v>
      </c>
      <c r="H147" s="10">
        <f t="shared" si="50"/>
        <v>320049.47998479038</v>
      </c>
      <c r="I147" s="11">
        <f t="shared" si="51"/>
        <v>3.7999999999999999E-2</v>
      </c>
      <c r="J147" s="11">
        <f t="shared" si="52"/>
        <v>1.7999999999999999E-2</v>
      </c>
      <c r="K147" s="64">
        <f t="shared" si="53"/>
        <v>1828.4937177024415</v>
      </c>
      <c r="L147" s="50">
        <f t="shared" si="54"/>
        <v>5.5999999999999994E-2</v>
      </c>
      <c r="M147" s="50"/>
      <c r="N147" s="50">
        <f t="shared" si="55"/>
        <v>0.06</v>
      </c>
      <c r="O147" s="21">
        <f t="shared" si="68"/>
        <v>5.0000000000000001E-3</v>
      </c>
      <c r="R147" s="9">
        <f t="shared" si="56"/>
        <v>119</v>
      </c>
      <c r="S147" s="12">
        <f t="shared" si="57"/>
        <v>2474.1133110664491</v>
      </c>
      <c r="T147" s="12">
        <f t="shared" si="81"/>
        <v>1401.9625357628258</v>
      </c>
      <c r="U147" s="12">
        <f t="shared" si="58"/>
        <v>1072.1507753036233</v>
      </c>
      <c r="V147" s="53">
        <f t="shared" si="59"/>
        <v>1000</v>
      </c>
      <c r="W147" s="10">
        <f t="shared" si="60"/>
        <v>227344.63217215645</v>
      </c>
      <c r="X147" s="10">
        <f t="shared" si="61"/>
        <v>993.61668893355045</v>
      </c>
      <c r="Y147" s="10">
        <f t="shared" si="62"/>
        <v>66838.303925851185</v>
      </c>
      <c r="AA147" s="9">
        <f t="shared" si="69"/>
        <v>119</v>
      </c>
      <c r="AB147" s="12">
        <f>IF(AA147&lt;&gt;"",IF($H$10="raty równe",MIN(AF146*(1+L147/12), -PMT(L147/12,$H$3-AA146-SUM($AG$28:AG146),AF146,0)),AC147+AD147),"")</f>
        <v>3467.7375767478757</v>
      </c>
      <c r="AC147" s="12">
        <f t="shared" si="70"/>
        <v>2697.1909407845396</v>
      </c>
      <c r="AD147" s="12">
        <f t="shared" si="63"/>
        <v>770.54663596333614</v>
      </c>
      <c r="AE147" s="53">
        <f t="shared" si="71"/>
        <v>1000</v>
      </c>
      <c r="AF147" s="10">
        <f t="shared" si="72"/>
        <v>161419.94533707321</v>
      </c>
      <c r="AG147" s="54">
        <f>IF(AE147&lt;&gt;"",IF($H$10=listy!$B$4,(NPER(L147/12,-AB147,(AF147+AE147),0)-NPER(L147/12,-AB147,AF147)),AE147/($H$2/$H$3)),"")</f>
        <v>0.36957621166636301</v>
      </c>
      <c r="AH147" s="10">
        <f t="shared" si="64"/>
        <v>-7.576747875646106E-3</v>
      </c>
      <c r="AI147" s="10">
        <f t="shared" si="65"/>
        <v>0.24323519182631465</v>
      </c>
      <c r="AL147" s="9">
        <f t="shared" si="73"/>
        <v>119</v>
      </c>
      <c r="AM147" s="12">
        <f t="shared" si="74"/>
        <v>1778.126484397204</v>
      </c>
      <c r="AN147" s="12">
        <f t="shared" si="75"/>
        <v>1007.579848433866</v>
      </c>
      <c r="AO147" s="12">
        <f t="shared" si="76"/>
        <v>770.54663596333796</v>
      </c>
      <c r="AP147" s="53">
        <f t="shared" si="66"/>
        <v>2689.6110923506712</v>
      </c>
      <c r="AQ147" s="10">
        <f t="shared" si="77"/>
        <v>161419.94533707362</v>
      </c>
      <c r="AR147" s="10">
        <f t="shared" si="78"/>
        <v>-7.576747875646106E-3</v>
      </c>
      <c r="AS147" s="10">
        <f t="shared" si="67"/>
        <v>0.24323519182631465</v>
      </c>
      <c r="AT147" s="91"/>
      <c r="AU147" s="91">
        <f t="shared" si="79"/>
        <v>0</v>
      </c>
      <c r="AV147" s="91">
        <f t="shared" si="80"/>
        <v>0</v>
      </c>
    </row>
    <row r="148" spans="1:48" s="81" customFormat="1" x14ac:dyDescent="0.3">
      <c r="A148" s="75">
        <f t="shared" si="43"/>
        <v>120</v>
      </c>
      <c r="B148" s="76">
        <f t="shared" si="44"/>
        <v>163879.34680646143</v>
      </c>
      <c r="C148" s="76">
        <f t="shared" si="45"/>
        <v>1000</v>
      </c>
      <c r="D148" s="76">
        <f t="shared" si="46"/>
        <v>120000</v>
      </c>
      <c r="E148" s="77">
        <f t="shared" si="47"/>
        <v>3467.74</v>
      </c>
      <c r="F148" s="77">
        <f t="shared" si="48"/>
        <v>1974.1757600709782</v>
      </c>
      <c r="G148" s="77">
        <f t="shared" si="49"/>
        <v>1493.5642399290216</v>
      </c>
      <c r="H148" s="76">
        <f t="shared" si="50"/>
        <v>318075.30422471941</v>
      </c>
      <c r="I148" s="78">
        <f t="shared" si="51"/>
        <v>3.7999999999999999E-2</v>
      </c>
      <c r="J148" s="78">
        <f t="shared" si="52"/>
        <v>1.7999999999999999E-2</v>
      </c>
      <c r="K148" s="79">
        <f t="shared" si="53"/>
        <v>1819.3967340322804</v>
      </c>
      <c r="L148" s="78">
        <f t="shared" si="54"/>
        <v>5.5999999999999994E-2</v>
      </c>
      <c r="M148" s="78"/>
      <c r="N148" s="78">
        <f t="shared" si="55"/>
        <v>0.06</v>
      </c>
      <c r="O148" s="80">
        <f t="shared" si="68"/>
        <v>5.0000000000000001E-3</v>
      </c>
      <c r="R148" s="75">
        <f t="shared" si="56"/>
        <v>120</v>
      </c>
      <c r="S148" s="77">
        <f t="shared" si="57"/>
        <v>2463.2783144758519</v>
      </c>
      <c r="T148" s="77">
        <f t="shared" si="81"/>
        <v>1402.3366976724553</v>
      </c>
      <c r="U148" s="77">
        <f t="shared" si="58"/>
        <v>1060.9416168033965</v>
      </c>
      <c r="V148" s="82">
        <f t="shared" si="59"/>
        <v>1000</v>
      </c>
      <c r="W148" s="76">
        <f t="shared" si="60"/>
        <v>224942.29547448398</v>
      </c>
      <c r="X148" s="76">
        <f t="shared" si="61"/>
        <v>1004.4616855241479</v>
      </c>
      <c r="Y148" s="76">
        <f t="shared" si="62"/>
        <v>68176.957131004587</v>
      </c>
      <c r="AA148" s="75">
        <f t="shared" si="69"/>
        <v>120</v>
      </c>
      <c r="AB148" s="77">
        <f>IF(AA148&lt;&gt;"",IF($H$10="raty równe",MIN(AF147*(1+L148/12), -PMT(L148/12,$H$3-AA147-SUM($AG$28:AG147),AF147,0)),AC148+AD148),"")</f>
        <v>3467.7375767478761</v>
      </c>
      <c r="AC148" s="77">
        <f t="shared" si="70"/>
        <v>2714.4444985082014</v>
      </c>
      <c r="AD148" s="77">
        <f t="shared" si="63"/>
        <v>753.29307823967486</v>
      </c>
      <c r="AE148" s="82">
        <f t="shared" si="71"/>
        <v>1000</v>
      </c>
      <c r="AF148" s="76">
        <f t="shared" si="72"/>
        <v>157705.500838565</v>
      </c>
      <c r="AG148" s="83">
        <f>IF(AE148&lt;&gt;"",IF($H$10=listy!$B$4,(NPER(L148/12,-AB148,(AF148+AE148),0)-NPER(L148/12,-AB148,AF148)),AE148/($H$2/$H$3)),"")</f>
        <v>0.36722911762660004</v>
      </c>
      <c r="AH148" s="76">
        <f t="shared" si="64"/>
        <v>2.4232521236626781E-3</v>
      </c>
      <c r="AI148" s="76">
        <f t="shared" si="65"/>
        <v>0.24687461990910886</v>
      </c>
      <c r="AL148" s="9">
        <f t="shared" si="73"/>
        <v>120</v>
      </c>
      <c r="AM148" s="12">
        <f t="shared" si="74"/>
        <v>1748.9845573815521</v>
      </c>
      <c r="AN148" s="12">
        <f t="shared" si="75"/>
        <v>995.69147914187522</v>
      </c>
      <c r="AO148" s="12">
        <f t="shared" si="76"/>
        <v>753.2930782396769</v>
      </c>
      <c r="AP148" s="53">
        <f t="shared" si="66"/>
        <v>2718.7530193663242</v>
      </c>
      <c r="AQ148" s="10">
        <f t="shared" si="77"/>
        <v>157705.50083856541</v>
      </c>
      <c r="AR148" s="10">
        <f t="shared" si="78"/>
        <v>2.4232521236626781E-3</v>
      </c>
      <c r="AS148" s="76">
        <f t="shared" si="67"/>
        <v>0.24687461990910886</v>
      </c>
      <c r="AT148" s="91"/>
      <c r="AU148" s="91">
        <f t="shared" si="79"/>
        <v>0</v>
      </c>
      <c r="AV148" s="91">
        <f t="shared" si="80"/>
        <v>0</v>
      </c>
    </row>
    <row r="149" spans="1:48" x14ac:dyDescent="0.3">
      <c r="A149" s="9">
        <f t="shared" si="43"/>
        <v>121</v>
      </c>
      <c r="B149" s="10">
        <f t="shared" si="44"/>
        <v>165698.74354049371</v>
      </c>
      <c r="C149" s="10">
        <f t="shared" si="45"/>
        <v>1000</v>
      </c>
      <c r="D149" s="10">
        <f t="shared" si="46"/>
        <v>121000</v>
      </c>
      <c r="E149" s="12">
        <f t="shared" si="47"/>
        <v>3467.73</v>
      </c>
      <c r="F149" s="12">
        <f t="shared" si="48"/>
        <v>1983.3785802846428</v>
      </c>
      <c r="G149" s="12">
        <f t="shared" si="49"/>
        <v>1484.3514197153572</v>
      </c>
      <c r="H149" s="10">
        <f t="shared" si="50"/>
        <v>316091.92564443476</v>
      </c>
      <c r="I149" s="11">
        <f t="shared" si="51"/>
        <v>3.7999999999999999E-2</v>
      </c>
      <c r="J149" s="11">
        <f t="shared" si="52"/>
        <v>1.7999999999999999E-2</v>
      </c>
      <c r="K149" s="64">
        <f t="shared" si="53"/>
        <v>1810.3450089873436</v>
      </c>
      <c r="L149" s="50">
        <f t="shared" si="54"/>
        <v>5.5999999999999994E-2</v>
      </c>
      <c r="M149" s="50"/>
      <c r="N149" s="50">
        <f t="shared" si="55"/>
        <v>0.06</v>
      </c>
      <c r="O149" s="21">
        <f t="shared" si="68"/>
        <v>5.0000000000000001E-3</v>
      </c>
      <c r="R149" s="9">
        <f t="shared" si="56"/>
        <v>121</v>
      </c>
      <c r="S149" s="12">
        <f t="shared" si="57"/>
        <v>2452.3760692397268</v>
      </c>
      <c r="T149" s="12">
        <f t="shared" si="81"/>
        <v>1402.6453570254682</v>
      </c>
      <c r="U149" s="12">
        <f t="shared" si="58"/>
        <v>1049.7307122142586</v>
      </c>
      <c r="V149" s="53">
        <f t="shared" si="59"/>
        <v>1000</v>
      </c>
      <c r="W149" s="10">
        <f t="shared" si="60"/>
        <v>222539.65011745851</v>
      </c>
      <c r="X149" s="10">
        <f t="shared" si="61"/>
        <v>1015.3539307602728</v>
      </c>
      <c r="Y149" s="10">
        <f t="shared" si="62"/>
        <v>69533.195847419876</v>
      </c>
      <c r="AA149" s="9">
        <f t="shared" si="69"/>
        <v>121</v>
      </c>
      <c r="AB149" s="12">
        <f>IF(AA149&lt;&gt;"",IF($H$10="raty równe",MIN(AF148*(1+L149/12), -PMT(L149/12,$H$3-AA148-SUM($AG$28:AG148),AF148,0)),AC149+AD149),"")</f>
        <v>3467.7375767478752</v>
      </c>
      <c r="AC149" s="12">
        <f t="shared" si="70"/>
        <v>2731.7785728345721</v>
      </c>
      <c r="AD149" s="12">
        <f t="shared" si="63"/>
        <v>735.95900391330326</v>
      </c>
      <c r="AE149" s="53">
        <f t="shared" si="71"/>
        <v>1000</v>
      </c>
      <c r="AF149" s="10">
        <f t="shared" si="72"/>
        <v>153973.72226573044</v>
      </c>
      <c r="AG149" s="54">
        <f>IF(AE149&lt;&gt;"",IF($H$10=listy!$B$4,(NPER(L149/12,-AB149,(AF149+AE149),0)-NPER(L149/12,-AB149,AF149)),AE149/($H$2/$H$3)),"")</f>
        <v>0.36490090088052085</v>
      </c>
      <c r="AH149" s="10">
        <f t="shared" si="64"/>
        <v>-7.576747875646106E-3</v>
      </c>
      <c r="AI149" s="10">
        <f t="shared" si="65"/>
        <v>0.24053224513300828</v>
      </c>
      <c r="AL149" s="9">
        <f t="shared" si="73"/>
        <v>121</v>
      </c>
      <c r="AM149" s="12">
        <f t="shared" si="74"/>
        <v>1719.3440452279649</v>
      </c>
      <c r="AN149" s="12">
        <f t="shared" si="75"/>
        <v>983.38504131465982</v>
      </c>
      <c r="AO149" s="12">
        <f t="shared" si="76"/>
        <v>735.95900391330508</v>
      </c>
      <c r="AP149" s="53">
        <f t="shared" si="66"/>
        <v>2748.3935315199105</v>
      </c>
      <c r="AQ149" s="10">
        <f t="shared" si="77"/>
        <v>153973.72226573082</v>
      </c>
      <c r="AR149" s="10">
        <f t="shared" si="78"/>
        <v>-7.576747875646106E-3</v>
      </c>
      <c r="AS149" s="10">
        <f t="shared" si="67"/>
        <v>0.24053224513300828</v>
      </c>
      <c r="AT149" s="91"/>
      <c r="AU149" s="91">
        <f t="shared" si="79"/>
        <v>0</v>
      </c>
      <c r="AV149" s="91">
        <f t="shared" si="80"/>
        <v>0</v>
      </c>
    </row>
    <row r="150" spans="1:48" x14ac:dyDescent="0.3">
      <c r="A150" s="9">
        <f t="shared" si="43"/>
        <v>122</v>
      </c>
      <c r="B150" s="10">
        <f t="shared" si="44"/>
        <v>167527.23725819617</v>
      </c>
      <c r="C150" s="10">
        <f t="shared" si="45"/>
        <v>1000</v>
      </c>
      <c r="D150" s="10">
        <f t="shared" si="46"/>
        <v>122000</v>
      </c>
      <c r="E150" s="12">
        <f t="shared" si="47"/>
        <v>3467.74</v>
      </c>
      <c r="F150" s="12">
        <f t="shared" si="48"/>
        <v>1992.6443469926378</v>
      </c>
      <c r="G150" s="12">
        <f t="shared" si="49"/>
        <v>1475.095653007362</v>
      </c>
      <c r="H150" s="10">
        <f t="shared" si="50"/>
        <v>314099.2812974421</v>
      </c>
      <c r="I150" s="11">
        <f t="shared" si="51"/>
        <v>3.7999999999999999E-2</v>
      </c>
      <c r="J150" s="11">
        <f t="shared" si="52"/>
        <v>1.7999999999999999E-2</v>
      </c>
      <c r="K150" s="64">
        <f t="shared" si="53"/>
        <v>1801.3383174003418</v>
      </c>
      <c r="L150" s="50">
        <f t="shared" si="54"/>
        <v>5.5999999999999994E-2</v>
      </c>
      <c r="M150" s="50"/>
      <c r="N150" s="50">
        <f t="shared" si="55"/>
        <v>0.06</v>
      </c>
      <c r="O150" s="21">
        <f t="shared" si="68"/>
        <v>5.0000000000000001E-3</v>
      </c>
      <c r="R150" s="9">
        <f t="shared" si="56"/>
        <v>122</v>
      </c>
      <c r="S150" s="12">
        <f t="shared" si="57"/>
        <v>2441.4054156310667</v>
      </c>
      <c r="T150" s="12">
        <f t="shared" si="81"/>
        <v>1402.8870484162605</v>
      </c>
      <c r="U150" s="12">
        <f t="shared" si="58"/>
        <v>1038.5183672148062</v>
      </c>
      <c r="V150" s="53">
        <f t="shared" si="59"/>
        <v>1000</v>
      </c>
      <c r="W150" s="10">
        <f t="shared" si="60"/>
        <v>220136.76306904227</v>
      </c>
      <c r="X150" s="10">
        <f t="shared" si="61"/>
        <v>1026.3345843689331</v>
      </c>
      <c r="Y150" s="10">
        <f t="shared" si="62"/>
        <v>70907.1964110259</v>
      </c>
      <c r="AA150" s="9">
        <f t="shared" si="69"/>
        <v>122</v>
      </c>
      <c r="AB150" s="12">
        <f>IF(AA150&lt;&gt;"",IF($H$10="raty równe",MIN(AF149*(1+L150/12), -PMT(L150/12,$H$3-AA149-SUM($AG$28:AG149),AF149,0)),AC150+AD150),"")</f>
        <v>3467.7375767478748</v>
      </c>
      <c r="AC150" s="12">
        <f t="shared" si="70"/>
        <v>2749.1935395077994</v>
      </c>
      <c r="AD150" s="12">
        <f t="shared" si="63"/>
        <v>718.54403724007534</v>
      </c>
      <c r="AE150" s="53">
        <f t="shared" si="71"/>
        <v>1000</v>
      </c>
      <c r="AF150" s="10">
        <f t="shared" si="72"/>
        <v>150224.52872622263</v>
      </c>
      <c r="AG150" s="54">
        <f>IF(AE150&lt;&gt;"",IF($H$10=listy!$B$4,(NPER(L150/12,-AB150,(AF150+AE150),0)-NPER(L150/12,-AB150,AF150)),AE150/($H$2/$H$3)),"")</f>
        <v>0.36259135953093846</v>
      </c>
      <c r="AH150" s="10">
        <f t="shared" si="64"/>
        <v>2.4232521245721728E-3</v>
      </c>
      <c r="AI150" s="10">
        <f t="shared" si="65"/>
        <v>0.24415815848324546</v>
      </c>
      <c r="AL150" s="9">
        <f t="shared" si="73"/>
        <v>122</v>
      </c>
      <c r="AM150" s="12">
        <f t="shared" si="74"/>
        <v>1689.1923718133778</v>
      </c>
      <c r="AN150" s="12">
        <f t="shared" si="75"/>
        <v>970.64833457330076</v>
      </c>
      <c r="AO150" s="12">
        <f t="shared" si="76"/>
        <v>718.54403724007705</v>
      </c>
      <c r="AP150" s="53">
        <f t="shared" si="66"/>
        <v>2778.5452049344976</v>
      </c>
      <c r="AQ150" s="10">
        <f t="shared" si="77"/>
        <v>150224.52872622301</v>
      </c>
      <c r="AR150" s="10">
        <f t="shared" si="78"/>
        <v>2.4232521245721728E-3</v>
      </c>
      <c r="AS150" s="10">
        <f t="shared" si="67"/>
        <v>0.24415815848324546</v>
      </c>
      <c r="AT150" s="91"/>
      <c r="AU150" s="91">
        <f t="shared" si="79"/>
        <v>0</v>
      </c>
      <c r="AV150" s="91">
        <f t="shared" si="80"/>
        <v>0</v>
      </c>
    </row>
    <row r="151" spans="1:48" x14ac:dyDescent="0.3">
      <c r="A151" s="9">
        <f t="shared" si="43"/>
        <v>123</v>
      </c>
      <c r="B151" s="10">
        <f t="shared" si="44"/>
        <v>169364.87344448714</v>
      </c>
      <c r="C151" s="10">
        <f t="shared" si="45"/>
        <v>1000</v>
      </c>
      <c r="D151" s="10">
        <f t="shared" si="46"/>
        <v>123000</v>
      </c>
      <c r="E151" s="12">
        <f t="shared" si="47"/>
        <v>3467.73</v>
      </c>
      <c r="F151" s="12">
        <f t="shared" si="48"/>
        <v>2001.9333539452705</v>
      </c>
      <c r="G151" s="12">
        <f t="shared" si="49"/>
        <v>1465.7966460547295</v>
      </c>
      <c r="H151" s="10">
        <f t="shared" si="50"/>
        <v>312097.34794349683</v>
      </c>
      <c r="I151" s="11">
        <f t="shared" si="51"/>
        <v>3.7999999999999999E-2</v>
      </c>
      <c r="J151" s="11">
        <f t="shared" si="52"/>
        <v>1.7999999999999999E-2</v>
      </c>
      <c r="K151" s="64">
        <f t="shared" si="53"/>
        <v>1792.3764352242213</v>
      </c>
      <c r="L151" s="50">
        <f t="shared" si="54"/>
        <v>5.5999999999999994E-2</v>
      </c>
      <c r="M151" s="50"/>
      <c r="N151" s="50">
        <f t="shared" si="55"/>
        <v>0.06</v>
      </c>
      <c r="O151" s="21">
        <f t="shared" si="68"/>
        <v>5.0000000000000001E-3</v>
      </c>
      <c r="R151" s="9">
        <f t="shared" si="56"/>
        <v>123</v>
      </c>
      <c r="S151" s="12">
        <f t="shared" si="57"/>
        <v>2430.365164422954</v>
      </c>
      <c r="T151" s="12">
        <f t="shared" si="81"/>
        <v>1403.0602701007567</v>
      </c>
      <c r="U151" s="12">
        <f t="shared" si="58"/>
        <v>1027.3048943221972</v>
      </c>
      <c r="V151" s="53">
        <f t="shared" si="59"/>
        <v>1000</v>
      </c>
      <c r="W151" s="10">
        <f t="shared" si="60"/>
        <v>217733.70279894152</v>
      </c>
      <c r="X151" s="10">
        <f t="shared" si="61"/>
        <v>1037.3648355770456</v>
      </c>
      <c r="Y151" s="10">
        <f t="shared" si="62"/>
        <v>72299.097228658065</v>
      </c>
      <c r="AA151" s="9">
        <f t="shared" si="69"/>
        <v>123</v>
      </c>
      <c r="AB151" s="12">
        <f>IF(AA151&lt;&gt;"",IF($H$10="raty równe",MIN(AF150*(1+L151/12), -PMT(L151/12,$H$3-AA150-SUM($AG$28:AG150),AF150,0)),AC151+AD151),"")</f>
        <v>3467.7375767478757</v>
      </c>
      <c r="AC151" s="12">
        <f t="shared" si="70"/>
        <v>2766.6897760255033</v>
      </c>
      <c r="AD151" s="12">
        <f t="shared" si="63"/>
        <v>701.04780072237224</v>
      </c>
      <c r="AE151" s="53">
        <f t="shared" si="71"/>
        <v>1000</v>
      </c>
      <c r="AF151" s="10">
        <f t="shared" si="72"/>
        <v>146457.83895019713</v>
      </c>
      <c r="AG151" s="54">
        <f>IF(AE151&lt;&gt;"",IF($H$10=listy!$B$4,(NPER(L151/12,-AB151,(AF151+AE151),0)-NPER(L151/12,-AB151,AF151)),AE151/($H$2/$H$3)),"")</f>
        <v>0.36030029450503065</v>
      </c>
      <c r="AH151" s="10">
        <f t="shared" si="64"/>
        <v>-7.576747875646106E-3</v>
      </c>
      <c r="AI151" s="10">
        <f t="shared" si="65"/>
        <v>0.23780220140001554</v>
      </c>
      <c r="AL151" s="9">
        <f t="shared" si="73"/>
        <v>123</v>
      </c>
      <c r="AM151" s="12">
        <f t="shared" si="74"/>
        <v>1658.5165347578045</v>
      </c>
      <c r="AN151" s="12">
        <f t="shared" si="75"/>
        <v>957.46873403543043</v>
      </c>
      <c r="AO151" s="12">
        <f t="shared" si="76"/>
        <v>701.04780072237406</v>
      </c>
      <c r="AP151" s="53">
        <f t="shared" si="66"/>
        <v>2809.2210419900707</v>
      </c>
      <c r="AQ151" s="10">
        <f t="shared" si="77"/>
        <v>146457.8389501975</v>
      </c>
      <c r="AR151" s="10">
        <f t="shared" si="78"/>
        <v>-7.576747875646106E-3</v>
      </c>
      <c r="AS151" s="10">
        <f t="shared" si="67"/>
        <v>0.23780220140001554</v>
      </c>
      <c r="AT151" s="91"/>
      <c r="AU151" s="91">
        <f t="shared" si="79"/>
        <v>0</v>
      </c>
      <c r="AV151" s="91">
        <f t="shared" si="80"/>
        <v>0</v>
      </c>
    </row>
    <row r="152" spans="1:48" x14ac:dyDescent="0.3">
      <c r="A152" s="9">
        <f t="shared" si="43"/>
        <v>124</v>
      </c>
      <c r="B152" s="10">
        <f t="shared" si="44"/>
        <v>171211.69781170954</v>
      </c>
      <c r="C152" s="10">
        <f t="shared" si="45"/>
        <v>1000</v>
      </c>
      <c r="D152" s="10">
        <f t="shared" si="46"/>
        <v>124000</v>
      </c>
      <c r="E152" s="12">
        <f t="shared" si="47"/>
        <v>3467.74</v>
      </c>
      <c r="F152" s="12">
        <f t="shared" si="48"/>
        <v>2011.2857095970148</v>
      </c>
      <c r="G152" s="12">
        <f t="shared" si="49"/>
        <v>1456.454290402985</v>
      </c>
      <c r="H152" s="10">
        <f t="shared" si="50"/>
        <v>310086.06223389984</v>
      </c>
      <c r="I152" s="11">
        <f t="shared" si="51"/>
        <v>3.7999999999999999E-2</v>
      </c>
      <c r="J152" s="11">
        <f t="shared" si="52"/>
        <v>1.7999999999999999E-2</v>
      </c>
      <c r="K152" s="64">
        <f t="shared" si="53"/>
        <v>1783.4591395265886</v>
      </c>
      <c r="L152" s="50">
        <f t="shared" si="54"/>
        <v>5.5999999999999994E-2</v>
      </c>
      <c r="M152" s="50"/>
      <c r="N152" s="50">
        <f t="shared" si="55"/>
        <v>0.06</v>
      </c>
      <c r="O152" s="21">
        <f t="shared" si="68"/>
        <v>5.0000000000000001E-3</v>
      </c>
      <c r="R152" s="9">
        <f t="shared" si="56"/>
        <v>124</v>
      </c>
      <c r="S152" s="12">
        <f t="shared" si="57"/>
        <v>2419.2540958801387</v>
      </c>
      <c r="T152" s="12">
        <f t="shared" si="81"/>
        <v>1403.1634828184119</v>
      </c>
      <c r="U152" s="12">
        <f t="shared" si="58"/>
        <v>1016.0906130617269</v>
      </c>
      <c r="V152" s="53">
        <f t="shared" si="59"/>
        <v>1000</v>
      </c>
      <c r="W152" s="10">
        <f t="shared" si="60"/>
        <v>215330.53931612312</v>
      </c>
      <c r="X152" s="10">
        <f t="shared" si="61"/>
        <v>1048.4859041198611</v>
      </c>
      <c r="Y152" s="10">
        <f t="shared" si="62"/>
        <v>73709.078618921209</v>
      </c>
      <c r="AA152" s="9">
        <f t="shared" si="69"/>
        <v>124</v>
      </c>
      <c r="AB152" s="12">
        <f>IF(AA152&lt;&gt;"",IF($H$10="raty równe",MIN(AF151*(1+L152/12), -PMT(L152/12,$H$3-AA151-SUM($AG$28:AG151),AF151,0)),AC152+AD152),"")</f>
        <v>3467.7375767478734</v>
      </c>
      <c r="AC152" s="12">
        <f t="shared" si="70"/>
        <v>2784.2676616469535</v>
      </c>
      <c r="AD152" s="12">
        <f t="shared" si="63"/>
        <v>683.46991510091982</v>
      </c>
      <c r="AE152" s="53">
        <f t="shared" si="71"/>
        <v>1000</v>
      </c>
      <c r="AF152" s="10">
        <f t="shared" si="72"/>
        <v>142673.57128855019</v>
      </c>
      <c r="AG152" s="54">
        <f>IF(AE152&lt;&gt;"",IF($H$10=listy!$B$4,(NPER(L152/12,-AB152,(AF152+AE152),0)-NPER(L152/12,-AB152,AF152)),AE152/($H$2/$H$3)),"")</f>
        <v>0.3580275095053338</v>
      </c>
      <c r="AH152" s="10">
        <f t="shared" si="64"/>
        <v>2.4232521263911622E-3</v>
      </c>
      <c r="AI152" s="10">
        <f t="shared" si="65"/>
        <v>0.24141446453340676</v>
      </c>
      <c r="AL152" s="9">
        <f t="shared" si="73"/>
        <v>124</v>
      </c>
      <c r="AM152" s="12">
        <f t="shared" si="74"/>
        <v>1627.3030872083323</v>
      </c>
      <c r="AN152" s="12">
        <f t="shared" si="75"/>
        <v>943.83317210741063</v>
      </c>
      <c r="AO152" s="12">
        <f t="shared" si="76"/>
        <v>683.46991510092164</v>
      </c>
      <c r="AP152" s="53">
        <f t="shared" si="66"/>
        <v>2840.4344895395411</v>
      </c>
      <c r="AQ152" s="10">
        <f t="shared" si="77"/>
        <v>142673.57128855056</v>
      </c>
      <c r="AR152" s="10">
        <f t="shared" si="78"/>
        <v>2.4232521263911622E-3</v>
      </c>
      <c r="AS152" s="10">
        <f t="shared" si="67"/>
        <v>0.24141446453340676</v>
      </c>
      <c r="AT152" s="91"/>
      <c r="AU152" s="91">
        <f t="shared" si="79"/>
        <v>0</v>
      </c>
      <c r="AV152" s="91">
        <f t="shared" si="80"/>
        <v>0</v>
      </c>
    </row>
    <row r="153" spans="1:48" x14ac:dyDescent="0.3">
      <c r="A153" s="9">
        <f t="shared" si="43"/>
        <v>125</v>
      </c>
      <c r="B153" s="10">
        <f t="shared" si="44"/>
        <v>173067.75630076806</v>
      </c>
      <c r="C153" s="10">
        <f t="shared" si="45"/>
        <v>1000</v>
      </c>
      <c r="D153" s="10">
        <f t="shared" si="46"/>
        <v>125000</v>
      </c>
      <c r="E153" s="12">
        <f t="shared" si="47"/>
        <v>3467.73</v>
      </c>
      <c r="F153" s="12">
        <f t="shared" si="48"/>
        <v>2020.6617095751342</v>
      </c>
      <c r="G153" s="12">
        <f t="shared" si="49"/>
        <v>1447.0682904248658</v>
      </c>
      <c r="H153" s="10">
        <f t="shared" si="50"/>
        <v>308065.40052432468</v>
      </c>
      <c r="I153" s="11">
        <f t="shared" si="51"/>
        <v>3.7999999999999999E-2</v>
      </c>
      <c r="J153" s="11">
        <f t="shared" si="52"/>
        <v>1.7999999999999999E-2</v>
      </c>
      <c r="K153" s="64">
        <f t="shared" si="53"/>
        <v>1774.5862084841681</v>
      </c>
      <c r="L153" s="50">
        <f t="shared" si="54"/>
        <v>5.5999999999999994E-2</v>
      </c>
      <c r="M153" s="50"/>
      <c r="N153" s="50">
        <f t="shared" si="55"/>
        <v>0.06</v>
      </c>
      <c r="O153" s="21">
        <f t="shared" si="68"/>
        <v>5.0000000000000001E-3</v>
      </c>
      <c r="R153" s="9">
        <f t="shared" si="56"/>
        <v>125</v>
      </c>
      <c r="S153" s="12">
        <f t="shared" si="57"/>
        <v>2408.0709587071447</v>
      </c>
      <c r="T153" s="12">
        <f t="shared" si="81"/>
        <v>1403.1951085652368</v>
      </c>
      <c r="U153" s="12">
        <f t="shared" si="58"/>
        <v>1004.8758501419078</v>
      </c>
      <c r="V153" s="53">
        <f t="shared" si="59"/>
        <v>1000</v>
      </c>
      <c r="W153" s="10">
        <f t="shared" si="60"/>
        <v>212927.34420755788</v>
      </c>
      <c r="X153" s="10">
        <f t="shared" si="61"/>
        <v>1059.6590412928549</v>
      </c>
      <c r="Y153" s="10">
        <f t="shared" si="62"/>
        <v>75137.283053308653</v>
      </c>
      <c r="AA153" s="9">
        <f t="shared" si="69"/>
        <v>125</v>
      </c>
      <c r="AB153" s="12">
        <f>IF(AA153&lt;&gt;"",IF($H$10="raty równe",MIN(AF152*(1+L153/12), -PMT(L153/12,$H$3-AA152-SUM($AG$28:AG152),AF152,0)),AC153+AD153),"")</f>
        <v>3467.7375767478734</v>
      </c>
      <c r="AC153" s="12">
        <f t="shared" si="70"/>
        <v>2801.9275774013058</v>
      </c>
      <c r="AD153" s="12">
        <f t="shared" si="63"/>
        <v>665.80999934656745</v>
      </c>
      <c r="AE153" s="53">
        <f t="shared" si="71"/>
        <v>1000</v>
      </c>
      <c r="AF153" s="10">
        <f t="shared" si="72"/>
        <v>138871.64371114888</v>
      </c>
      <c r="AG153" s="54">
        <f>IF(AE153&lt;&gt;"",IF($H$10=listy!$B$4,(NPER(L153/12,-AB153,(AF153+AE153),0)-NPER(L153/12,-AB153,AF153)),AE153/($H$2/$H$3)),"")</f>
        <v>0.35577281096111335</v>
      </c>
      <c r="AH153" s="10">
        <f t="shared" si="64"/>
        <v>-7.5767478738271166E-3</v>
      </c>
      <c r="AI153" s="10">
        <f t="shared" si="65"/>
        <v>0.23504478898224665</v>
      </c>
      <c r="AL153" s="9">
        <f t="shared" si="73"/>
        <v>125</v>
      </c>
      <c r="AM153" s="12">
        <f t="shared" si="74"/>
        <v>1595.5381186809066</v>
      </c>
      <c r="AN153" s="12">
        <f t="shared" si="75"/>
        <v>929.72811933433729</v>
      </c>
      <c r="AO153" s="12">
        <f t="shared" si="76"/>
        <v>665.80999934656927</v>
      </c>
      <c r="AP153" s="53">
        <f t="shared" si="66"/>
        <v>2872.1994580669671</v>
      </c>
      <c r="AQ153" s="10">
        <f t="shared" si="77"/>
        <v>138871.64371114926</v>
      </c>
      <c r="AR153" s="10">
        <f t="shared" si="78"/>
        <v>-7.5767478738271166E-3</v>
      </c>
      <c r="AS153" s="10">
        <f t="shared" si="67"/>
        <v>0.23504478898224665</v>
      </c>
      <c r="AT153" s="91"/>
      <c r="AU153" s="91">
        <f t="shared" si="79"/>
        <v>0</v>
      </c>
      <c r="AV153" s="91">
        <f t="shared" si="80"/>
        <v>0</v>
      </c>
    </row>
    <row r="154" spans="1:48" x14ac:dyDescent="0.3">
      <c r="A154" s="9">
        <f t="shared" si="43"/>
        <v>126</v>
      </c>
      <c r="B154" s="10">
        <f t="shared" si="44"/>
        <v>174933.09508227187</v>
      </c>
      <c r="C154" s="10">
        <f t="shared" si="45"/>
        <v>1000</v>
      </c>
      <c r="D154" s="10">
        <f t="shared" si="46"/>
        <v>126000</v>
      </c>
      <c r="E154" s="12">
        <f t="shared" si="47"/>
        <v>3467.74</v>
      </c>
      <c r="F154" s="12">
        <f t="shared" si="48"/>
        <v>2030.1014642198181</v>
      </c>
      <c r="G154" s="12">
        <f t="shared" si="49"/>
        <v>1437.6385357801817</v>
      </c>
      <c r="H154" s="10">
        <f t="shared" si="50"/>
        <v>306035.29906010488</v>
      </c>
      <c r="I154" s="11">
        <f t="shared" si="51"/>
        <v>3.7999999999999999E-2</v>
      </c>
      <c r="J154" s="11">
        <f t="shared" si="52"/>
        <v>1.7999999999999999E-2</v>
      </c>
      <c r="K154" s="64">
        <f t="shared" si="53"/>
        <v>1765.7574213772818</v>
      </c>
      <c r="L154" s="50">
        <f t="shared" si="54"/>
        <v>5.5999999999999994E-2</v>
      </c>
      <c r="M154" s="50"/>
      <c r="N154" s="50">
        <f t="shared" si="55"/>
        <v>0.06</v>
      </c>
      <c r="O154" s="21">
        <f t="shared" si="68"/>
        <v>5.0000000000000001E-3</v>
      </c>
      <c r="R154" s="9">
        <f t="shared" si="56"/>
        <v>126</v>
      </c>
      <c r="S154" s="12">
        <f t="shared" si="57"/>
        <v>2396.8144689506466</v>
      </c>
      <c r="T154" s="12">
        <f t="shared" si="81"/>
        <v>1403.1535293153765</v>
      </c>
      <c r="U154" s="12">
        <f t="shared" si="58"/>
        <v>993.66093963526998</v>
      </c>
      <c r="V154" s="53">
        <f t="shared" si="59"/>
        <v>1000</v>
      </c>
      <c r="W154" s="10">
        <f t="shared" si="60"/>
        <v>210524.19067824251</v>
      </c>
      <c r="X154" s="10">
        <f t="shared" si="61"/>
        <v>1070.9255310493531</v>
      </c>
      <c r="Y154" s="10">
        <f t="shared" si="62"/>
        <v>76583.894999624536</v>
      </c>
      <c r="AA154" s="9">
        <f t="shared" si="69"/>
        <v>126</v>
      </c>
      <c r="AB154" s="12">
        <f>IF(AA154&lt;&gt;"",IF($H$10="raty równe",MIN(AF153*(1+L154/12), -PMT(L154/12,$H$3-AA153-SUM($AG$28:AG153),AF153,0)),AC154+AD154),"")</f>
        <v>3467.7375767478752</v>
      </c>
      <c r="AC154" s="12">
        <f t="shared" si="70"/>
        <v>2819.6699060958472</v>
      </c>
      <c r="AD154" s="12">
        <f t="shared" si="63"/>
        <v>648.06767065202803</v>
      </c>
      <c r="AE154" s="53">
        <f t="shared" si="71"/>
        <v>1000</v>
      </c>
      <c r="AF154" s="10">
        <f t="shared" si="72"/>
        <v>135051.97380505304</v>
      </c>
      <c r="AG154" s="54">
        <f>IF(AE154&lt;&gt;"",IF($H$10=listy!$B$4,(NPER(L154/12,-AB154,(AF154+AE154),0)-NPER(L154/12,-AB154,AF154)),AE154/($H$2/$H$3)),"")</f>
        <v>0.35353600798122642</v>
      </c>
      <c r="AH154" s="10">
        <f t="shared" si="64"/>
        <v>2.4232521245721728E-3</v>
      </c>
      <c r="AI154" s="10">
        <f t="shared" si="65"/>
        <v>0.23864326505173003</v>
      </c>
      <c r="AL154" s="9">
        <f t="shared" si="73"/>
        <v>126</v>
      </c>
      <c r="AM154" s="12">
        <f t="shared" si="74"/>
        <v>1563.2072349025575</v>
      </c>
      <c r="AN154" s="12">
        <f t="shared" si="75"/>
        <v>915.13956425052777</v>
      </c>
      <c r="AO154" s="12">
        <f t="shared" si="76"/>
        <v>648.06767065202973</v>
      </c>
      <c r="AP154" s="53">
        <f t="shared" si="66"/>
        <v>2904.5303418453177</v>
      </c>
      <c r="AQ154" s="10">
        <f t="shared" si="77"/>
        <v>135051.97380505339</v>
      </c>
      <c r="AR154" s="10">
        <f t="shared" si="78"/>
        <v>2.4232521245721728E-3</v>
      </c>
      <c r="AS154" s="10">
        <f t="shared" si="67"/>
        <v>0.23864326505173003</v>
      </c>
      <c r="AT154" s="91"/>
      <c r="AU154" s="91">
        <f t="shared" si="79"/>
        <v>0</v>
      </c>
      <c r="AV154" s="91">
        <f t="shared" si="80"/>
        <v>0</v>
      </c>
    </row>
    <row r="155" spans="1:48" x14ac:dyDescent="0.3">
      <c r="A155" s="9">
        <f t="shared" si="43"/>
        <v>127</v>
      </c>
      <c r="B155" s="10">
        <f t="shared" si="44"/>
        <v>176807.76055768321</v>
      </c>
      <c r="C155" s="10">
        <f t="shared" si="45"/>
        <v>1000</v>
      </c>
      <c r="D155" s="10">
        <f t="shared" si="46"/>
        <v>127000</v>
      </c>
      <c r="E155" s="12">
        <f t="shared" si="47"/>
        <v>3467.73</v>
      </c>
      <c r="F155" s="12">
        <f t="shared" si="48"/>
        <v>2039.5652710528441</v>
      </c>
      <c r="G155" s="12">
        <f t="shared" si="49"/>
        <v>1428.1647289471559</v>
      </c>
      <c r="H155" s="10">
        <f t="shared" si="50"/>
        <v>303995.73378905206</v>
      </c>
      <c r="I155" s="11">
        <f t="shared" si="51"/>
        <v>3.7999999999999999E-2</v>
      </c>
      <c r="J155" s="11">
        <f t="shared" si="52"/>
        <v>1.7999999999999999E-2</v>
      </c>
      <c r="K155" s="64">
        <f t="shared" si="53"/>
        <v>1756.9725585843607</v>
      </c>
      <c r="L155" s="50">
        <f t="shared" si="54"/>
        <v>5.5999999999999994E-2</v>
      </c>
      <c r="M155" s="50"/>
      <c r="N155" s="50">
        <f t="shared" si="55"/>
        <v>0.06</v>
      </c>
      <c r="O155" s="21">
        <f t="shared" si="68"/>
        <v>5.0000000000000001E-3</v>
      </c>
      <c r="R155" s="9">
        <f t="shared" si="56"/>
        <v>127</v>
      </c>
      <c r="S155" s="12">
        <f t="shared" si="57"/>
        <v>2385.4833088537071</v>
      </c>
      <c r="T155" s="12">
        <f t="shared" si="81"/>
        <v>1403.0370856885756</v>
      </c>
      <c r="U155" s="12">
        <f t="shared" si="58"/>
        <v>982.44622316513153</v>
      </c>
      <c r="V155" s="53">
        <f t="shared" si="59"/>
        <v>1000</v>
      </c>
      <c r="W155" s="10">
        <f t="shared" si="60"/>
        <v>208121.15359255392</v>
      </c>
      <c r="X155" s="10">
        <f t="shared" si="61"/>
        <v>1082.2466911462925</v>
      </c>
      <c r="Y155" s="10">
        <f t="shared" si="62"/>
        <v>78049.061165768944</v>
      </c>
      <c r="AA155" s="9">
        <f t="shared" si="69"/>
        <v>127</v>
      </c>
      <c r="AB155" s="12">
        <f>IF(AA155&lt;&gt;"",IF($H$10="raty równe",MIN(AF154*(1+L155/12), -PMT(L155/12,$H$3-AA154-SUM($AG$28:AG154),AF154,0)),AC155+AD155),"")</f>
        <v>3467.7375767478775</v>
      </c>
      <c r="AC155" s="12">
        <f t="shared" si="70"/>
        <v>2837.4950323242965</v>
      </c>
      <c r="AD155" s="12">
        <f t="shared" si="63"/>
        <v>630.24254442358085</v>
      </c>
      <c r="AE155" s="53">
        <f t="shared" si="71"/>
        <v>1000</v>
      </c>
      <c r="AF155" s="10">
        <f t="shared" si="72"/>
        <v>131214.47877272873</v>
      </c>
      <c r="AG155" s="54">
        <f>IF(AE155&lt;&gt;"",IF($H$10=listy!$B$4,(NPER(L155/12,-AB155,(AF155+AE155),0)-NPER(L155/12,-AB155,AF155)),AE155/($H$2/$H$3)),"")</f>
        <v>0.35131691230805018</v>
      </c>
      <c r="AH155" s="10">
        <f t="shared" si="64"/>
        <v>-7.5767478774650954E-3</v>
      </c>
      <c r="AI155" s="10">
        <f t="shared" si="65"/>
        <v>0.23225973349952356</v>
      </c>
      <c r="AL155" s="9">
        <f t="shared" si="73"/>
        <v>127</v>
      </c>
      <c r="AM155" s="12">
        <f t="shared" si="74"/>
        <v>1530.2955365926903</v>
      </c>
      <c r="AN155" s="12">
        <f t="shared" si="75"/>
        <v>900.05299216910782</v>
      </c>
      <c r="AO155" s="12">
        <f t="shared" si="76"/>
        <v>630.24254442358244</v>
      </c>
      <c r="AP155" s="53">
        <f t="shared" si="66"/>
        <v>2937.442040155187</v>
      </c>
      <c r="AQ155" s="10">
        <f t="shared" si="77"/>
        <v>131214.47877272911</v>
      </c>
      <c r="AR155" s="10">
        <f t="shared" si="78"/>
        <v>-7.5767478774650954E-3</v>
      </c>
      <c r="AS155" s="10">
        <f t="shared" si="67"/>
        <v>0.23225973349952356</v>
      </c>
      <c r="AT155" s="91"/>
      <c r="AU155" s="91">
        <f t="shared" si="79"/>
        <v>0</v>
      </c>
      <c r="AV155" s="91">
        <f t="shared" si="80"/>
        <v>0</v>
      </c>
    </row>
    <row r="156" spans="1:48" x14ac:dyDescent="0.3">
      <c r="A156" s="9">
        <f t="shared" si="43"/>
        <v>128</v>
      </c>
      <c r="B156" s="10">
        <f t="shared" si="44"/>
        <v>178691.7993604716</v>
      </c>
      <c r="C156" s="10">
        <f t="shared" si="45"/>
        <v>1000</v>
      </c>
      <c r="D156" s="10">
        <f t="shared" si="46"/>
        <v>128000</v>
      </c>
      <c r="E156" s="12">
        <f t="shared" si="47"/>
        <v>3467.74</v>
      </c>
      <c r="F156" s="12">
        <f t="shared" si="48"/>
        <v>2049.0932423177574</v>
      </c>
      <c r="G156" s="12">
        <f t="shared" si="49"/>
        <v>1418.6467576822427</v>
      </c>
      <c r="H156" s="10">
        <f t="shared" si="50"/>
        <v>301946.64054673433</v>
      </c>
      <c r="I156" s="11">
        <f t="shared" si="51"/>
        <v>3.7999999999999999E-2</v>
      </c>
      <c r="J156" s="11">
        <f t="shared" si="52"/>
        <v>1.7999999999999999E-2</v>
      </c>
      <c r="K156" s="64">
        <f t="shared" si="53"/>
        <v>1748.2314015764782</v>
      </c>
      <c r="L156" s="50">
        <f t="shared" si="54"/>
        <v>5.5999999999999994E-2</v>
      </c>
      <c r="M156" s="50"/>
      <c r="N156" s="50">
        <f t="shared" si="55"/>
        <v>0.06</v>
      </c>
      <c r="O156" s="21">
        <f t="shared" si="68"/>
        <v>5.0000000000000001E-3</v>
      </c>
      <c r="R156" s="9">
        <f t="shared" si="56"/>
        <v>128</v>
      </c>
      <c r="S156" s="12">
        <f t="shared" si="57"/>
        <v>2374.0761256593114</v>
      </c>
      <c r="T156" s="12">
        <f t="shared" si="81"/>
        <v>1402.8440755607267</v>
      </c>
      <c r="U156" s="12">
        <f t="shared" si="58"/>
        <v>971.23205009858486</v>
      </c>
      <c r="V156" s="53">
        <f t="shared" si="59"/>
        <v>1000</v>
      </c>
      <c r="W156" s="10">
        <f t="shared" si="60"/>
        <v>205718.30951699321</v>
      </c>
      <c r="X156" s="10">
        <f t="shared" si="61"/>
        <v>1093.6638743406884</v>
      </c>
      <c r="Y156" s="10">
        <f t="shared" si="62"/>
        <v>79532.970345938476</v>
      </c>
      <c r="AA156" s="9">
        <f t="shared" si="69"/>
        <v>128</v>
      </c>
      <c r="AB156" s="12">
        <f>IF(AA156&lt;&gt;"",IF($H$10="raty równe",MIN(AF155*(1+L156/12), -PMT(L156/12,$H$3-AA155-SUM($AG$28:AG155),AF155,0)),AC156+AD156),"")</f>
        <v>3467.7375767478734</v>
      </c>
      <c r="AC156" s="12">
        <f t="shared" si="70"/>
        <v>2855.4033424751392</v>
      </c>
      <c r="AD156" s="12">
        <f t="shared" si="63"/>
        <v>612.33423427273408</v>
      </c>
      <c r="AE156" s="53">
        <f t="shared" si="71"/>
        <v>1000</v>
      </c>
      <c r="AF156" s="10">
        <f t="shared" si="72"/>
        <v>127359.07543025359</v>
      </c>
      <c r="AG156" s="54">
        <f>IF(AE156&lt;&gt;"",IF($H$10=listy!$B$4,(NPER(L156/12,-AB156,(AF156+AE156),0)-NPER(L156/12,-AB156,AF156)),AE156/($H$2/$H$3)),"")</f>
        <v>0.34911533827206398</v>
      </c>
      <c r="AH156" s="10">
        <f t="shared" si="64"/>
        <v>2.4232521263911622E-3</v>
      </c>
      <c r="AI156" s="10">
        <f t="shared" si="65"/>
        <v>0.23584428429341231</v>
      </c>
      <c r="AL156" s="9">
        <f t="shared" si="73"/>
        <v>128</v>
      </c>
      <c r="AM156" s="12">
        <f t="shared" si="74"/>
        <v>1496.7875971177198</v>
      </c>
      <c r="AN156" s="12">
        <f t="shared" si="75"/>
        <v>884.45336284498399</v>
      </c>
      <c r="AO156" s="12">
        <f t="shared" si="76"/>
        <v>612.33423427273578</v>
      </c>
      <c r="AP156" s="53">
        <f t="shared" si="66"/>
        <v>2970.9499796301534</v>
      </c>
      <c r="AQ156" s="10">
        <f t="shared" si="77"/>
        <v>127359.07543025397</v>
      </c>
      <c r="AR156" s="10">
        <f t="shared" si="78"/>
        <v>2.4232521263911622E-3</v>
      </c>
      <c r="AS156" s="10">
        <f t="shared" si="67"/>
        <v>0.23584428429341231</v>
      </c>
      <c r="AT156" s="91"/>
      <c r="AU156" s="91">
        <f t="shared" si="79"/>
        <v>0</v>
      </c>
      <c r="AV156" s="91">
        <f t="shared" si="80"/>
        <v>0</v>
      </c>
    </row>
    <row r="157" spans="1:48" x14ac:dyDescent="0.3">
      <c r="A157" s="9">
        <f t="shared" ref="A157:A220" si="82">IFERROR(IF(A156+1&lt;=$H$3,A156+1,""),"")</f>
        <v>129</v>
      </c>
      <c r="B157" s="10">
        <f t="shared" ref="B157:B220" si="83">IF($A157&lt;&gt;"",B156*(1+(1-$H$20)*$O157)+C157,"")</f>
        <v>180585.25835727394</v>
      </c>
      <c r="C157" s="10">
        <f t="shared" ref="C157:C220" si="84">IF(AND(A157&gt;=$H$16,A157&lt;=$H$17),$H$15,0)</f>
        <v>1000</v>
      </c>
      <c r="D157" s="10">
        <f t="shared" ref="D157:D220" si="85">IF(A157&lt;&gt;"",D156+C157,"")</f>
        <v>129000</v>
      </c>
      <c r="E157" s="12">
        <f t="shared" ref="E157:E220" si="86">IF(A157&lt;&gt;"",ROUND(IF($H$10="raty równe",-PMT(L157/12,$H$3-A156,H156,0),F157+G157),2),"")</f>
        <v>3467.73</v>
      </c>
      <c r="F157" s="12">
        <f t="shared" ref="F157:F220" si="87">IF(A157&lt;&gt;"",IF($H$10="raty malejące",H156/($H$3-A156),IF(E157-G157&gt;H156,H156,E157-G157)),"")</f>
        <v>2058.6456774485732</v>
      </c>
      <c r="G157" s="12">
        <f t="shared" ref="G157:G220" si="88">IF(A157&lt;&gt;"",H156*L157/12,"")</f>
        <v>1409.0843225514266</v>
      </c>
      <c r="H157" s="10">
        <f t="shared" ref="H157:H220" si="89">IF(A157&lt;&gt;"",H156-F157,"")</f>
        <v>299887.99486928573</v>
      </c>
      <c r="I157" s="11">
        <f t="shared" ref="I157:I220" si="90">IF(A157&lt;&gt;"",$H$4,"")</f>
        <v>3.7999999999999999E-2</v>
      </c>
      <c r="J157" s="11">
        <f t="shared" ref="J157:J220" si="91">IF(A157&lt;&gt;"",$H$5,"")</f>
        <v>1.7999999999999999E-2</v>
      </c>
      <c r="K157" s="64">
        <f t="shared" ref="K157:K220" si="92">C157*(1+O157)^(240-A157)</f>
        <v>1739.5337329119186</v>
      </c>
      <c r="L157" s="50">
        <f t="shared" ref="L157:L220" si="93">IF($A157&lt;&gt;"",IF(AND($H$7="TAK",$A157&lt;=$H$8),$H$9,I157+J157),"")</f>
        <v>5.5999999999999994E-2</v>
      </c>
      <c r="M157" s="50"/>
      <c r="N157" s="50">
        <f t="shared" ref="N157:N220" si="94">IF(A157&lt;&gt;"",$H$19,"")</f>
        <v>0.06</v>
      </c>
      <c r="O157" s="21">
        <f t="shared" si="68"/>
        <v>5.0000000000000001E-3</v>
      </c>
      <c r="R157" s="9">
        <f t="shared" ref="R157:R220" si="95">IFERROR(IF(W156&gt;0,A157,""),"")</f>
        <v>129</v>
      </c>
      <c r="S157" s="12">
        <f t="shared" ref="S157:S220" si="96">IF(R157&lt;&gt;"",IF($H$10="raty równe",-PMT(L157/12,$H$3-A156,W156,0),T157+U157),0)</f>
        <v>2362.5915303604893</v>
      </c>
      <c r="T157" s="12">
        <f t="shared" si="81"/>
        <v>1402.5727526145211</v>
      </c>
      <c r="U157" s="12">
        <f t="shared" ref="U157:U220" si="97">IF(R157&lt;&gt;"",W156*L157/12,0)</f>
        <v>960.01877774596824</v>
      </c>
      <c r="V157" s="53">
        <f t="shared" ref="V157:V220" si="98">IF(R157&lt;&gt;"",IF(AND(R157&gt;=$H$16,R157&lt;=$H$17),MIN($H$15,W156-T157),0),0)</f>
        <v>1000</v>
      </c>
      <c r="W157" s="10">
        <f t="shared" ref="W157:W220" si="99">IF(R157&lt;&gt;"",IF(V157&lt;&gt;"",W156-T157-V157,W156-T157),0)</f>
        <v>203315.73676437867</v>
      </c>
      <c r="X157" s="10">
        <f t="shared" ref="X157:X220" si="100">IF(A157&lt;&gt;"",C157+E157-S157-V157,"")</f>
        <v>1105.1384696395103</v>
      </c>
      <c r="Y157" s="10">
        <f t="shared" ref="Y157:Y220" si="101">IF($A157&lt;&gt;"",Y156*(1+(1-$H$20)*$O157)+X157,0)</f>
        <v>81035.773667307672</v>
      </c>
      <c r="AA157" s="9">
        <f t="shared" si="69"/>
        <v>129</v>
      </c>
      <c r="AB157" s="12">
        <f>IF(AA157&lt;&gt;"",IF($H$10="raty równe",MIN(AF156*(1+L157/12), -PMT(L157/12,$H$3-AA156-SUM($AG$28:AG156),AF156,0)),AC157+AD157),"")</f>
        <v>3467.7375767478752</v>
      </c>
      <c r="AC157" s="12">
        <f t="shared" si="70"/>
        <v>2873.3952247400252</v>
      </c>
      <c r="AD157" s="12">
        <f t="shared" ref="AD157:AD220" si="102">IF(AA157&lt;&gt;"",AF156*L157/12,"")</f>
        <v>594.34235200785008</v>
      </c>
      <c r="AE157" s="53">
        <f t="shared" si="71"/>
        <v>1000</v>
      </c>
      <c r="AF157" s="10">
        <f t="shared" si="72"/>
        <v>123485.68020551356</v>
      </c>
      <c r="AG157" s="54">
        <f>IF(AE157&lt;&gt;"",IF($H$10=listy!$B$4,(NPER(L157/12,-AB157,(AF157+AE157),0)-NPER(L157/12,-AB157,AF157)),AE157/($H$2/$H$3)),"")</f>
        <v>0.34693110274720595</v>
      </c>
      <c r="AH157" s="10">
        <f t="shared" ref="AH157:AH220" si="103">IF(A157&lt;&gt;"",E157+C157-IF(AB157="",0,AB157+AE157),0)</f>
        <v>-7.576747875646106E-3</v>
      </c>
      <c r="AI157" s="10">
        <f t="shared" ref="AI157:AI220" si="104">IF($A157&lt;&gt;"",AI156*(1+(1-$H$20)*$O157)+AH157,"")</f>
        <v>0.22944675783923324</v>
      </c>
      <c r="AL157" s="9">
        <f t="shared" si="73"/>
        <v>129</v>
      </c>
      <c r="AM157" s="12">
        <f t="shared" si="74"/>
        <v>1462.6674389486234</v>
      </c>
      <c r="AN157" s="12">
        <f t="shared" si="75"/>
        <v>868.3250869407716</v>
      </c>
      <c r="AO157" s="12">
        <f t="shared" si="76"/>
        <v>594.34235200785179</v>
      </c>
      <c r="AP157" s="53">
        <f t="shared" ref="AP157:AP220" si="105">IF(AL157&lt;&gt;"",IF(AND(AL157&gt;=$H$16,AL157&lt;=$H$17),MIN(($H$15+AB157-AM157),AQ156-AN157),0),0)</f>
        <v>3005.0701377992518</v>
      </c>
      <c r="AQ157" s="10">
        <f t="shared" si="77"/>
        <v>123485.68020551394</v>
      </c>
      <c r="AR157" s="10">
        <f t="shared" si="78"/>
        <v>-7.576747875646106E-3</v>
      </c>
      <c r="AS157" s="10">
        <f t="shared" ref="AS157:AS220" si="106">IF($A157&lt;&gt;"",AS156*(1+(1-$H$20)*$O157)+AR157,0)</f>
        <v>0.22944675783923324</v>
      </c>
      <c r="AT157" s="91"/>
      <c r="AU157" s="91">
        <f t="shared" si="79"/>
        <v>0</v>
      </c>
      <c r="AV157" s="91">
        <f t="shared" si="80"/>
        <v>0</v>
      </c>
    </row>
    <row r="158" spans="1:48" x14ac:dyDescent="0.3">
      <c r="A158" s="9">
        <f t="shared" si="82"/>
        <v>130</v>
      </c>
      <c r="B158" s="10">
        <f t="shared" si="83"/>
        <v>182488.18464906028</v>
      </c>
      <c r="C158" s="10">
        <f t="shared" si="84"/>
        <v>1000</v>
      </c>
      <c r="D158" s="10">
        <f t="shared" si="85"/>
        <v>130000</v>
      </c>
      <c r="E158" s="12">
        <f t="shared" si="86"/>
        <v>3467.74</v>
      </c>
      <c r="F158" s="12">
        <f t="shared" si="87"/>
        <v>2068.2626906099995</v>
      </c>
      <c r="G158" s="12">
        <f t="shared" si="88"/>
        <v>1399.4773093900001</v>
      </c>
      <c r="H158" s="10">
        <f t="shared" si="89"/>
        <v>297819.73217867571</v>
      </c>
      <c r="I158" s="11">
        <f t="shared" si="90"/>
        <v>3.7999999999999999E-2</v>
      </c>
      <c r="J158" s="11">
        <f t="shared" si="91"/>
        <v>1.7999999999999999E-2</v>
      </c>
      <c r="K158" s="64">
        <f t="shared" si="92"/>
        <v>1730.8793362307656</v>
      </c>
      <c r="L158" s="50">
        <f t="shared" si="93"/>
        <v>5.5999999999999994E-2</v>
      </c>
      <c r="M158" s="50"/>
      <c r="N158" s="50">
        <f t="shared" si="94"/>
        <v>0.06</v>
      </c>
      <c r="O158" s="21">
        <f t="shared" ref="O158:O221" si="107">IF(A158&lt;&gt;"",$H$19/12,"")</f>
        <v>5.0000000000000001E-3</v>
      </c>
      <c r="R158" s="9">
        <f t="shared" si="95"/>
        <v>130</v>
      </c>
      <c r="S158" s="12">
        <f t="shared" si="96"/>
        <v>2351.0280963941418</v>
      </c>
      <c r="T158" s="12">
        <f t="shared" si="81"/>
        <v>1402.2213248270414</v>
      </c>
      <c r="U158" s="12">
        <f t="shared" si="97"/>
        <v>948.80677156710044</v>
      </c>
      <c r="V158" s="53">
        <f t="shared" si="98"/>
        <v>1000</v>
      </c>
      <c r="W158" s="10">
        <f t="shared" si="99"/>
        <v>200913.51543955164</v>
      </c>
      <c r="X158" s="10">
        <f t="shared" si="100"/>
        <v>1116.711903605858</v>
      </c>
      <c r="Y158" s="10">
        <f t="shared" si="101"/>
        <v>82557.66443925006</v>
      </c>
      <c r="AA158" s="9">
        <f t="shared" ref="AA158:AA221" si="108">IFERROR(IF(ROUND(AF157,2)&gt;0,AA157+1,""),"")</f>
        <v>130</v>
      </c>
      <c r="AB158" s="12">
        <f>IF(AA158&lt;&gt;"",IF($H$10="raty równe",MIN(AF157*(1+L158/12), -PMT(L158/12,$H$3-AA157-SUM($AG$28:AG157),AF157,0)),AC158+AD158),"")</f>
        <v>3467.7375767478748</v>
      </c>
      <c r="AC158" s="12">
        <f t="shared" ref="AC158:AC221" si="109">IF(AA158&lt;&gt;"",IF($H$10="raty malejące",AF157/($H$3-AA157),IF(AB158-AD158&gt;AF157,AF157,AB158-AD158)),"")</f>
        <v>2891.4710691221449</v>
      </c>
      <c r="AD158" s="12">
        <f t="shared" si="102"/>
        <v>576.2665076257299</v>
      </c>
      <c r="AE158" s="53">
        <f t="shared" ref="AE158:AE221" si="110">IF(AA158&lt;&gt;"",IF(AND(AA158&gt;=$H$16,AA158&lt;=$H$17),MIN($H$15,AF157-AC158),0),"")</f>
        <v>1000</v>
      </c>
      <c r="AF158" s="10">
        <f t="shared" ref="AF158:AF221" si="111">IF(AA158&lt;&gt;"",IF(AE158&lt;&gt;"",AF157-AC158-AE158,AF157-AC158),"")</f>
        <v>119594.20913639142</v>
      </c>
      <c r="AG158" s="54">
        <f>IF(AE158&lt;&gt;"",IF($H$10=listy!$B$4,(NPER(L158/12,-AB158,(AF158+AE158),0)-NPER(L158/12,-AB158,AF158)),AE158/($H$2/$H$3)),"")</f>
        <v>0.3447640251077928</v>
      </c>
      <c r="AH158" s="10">
        <f t="shared" si="103"/>
        <v>2.4232521245721728E-3</v>
      </c>
      <c r="AI158" s="10">
        <f t="shared" si="104"/>
        <v>0.23301724375300156</v>
      </c>
      <c r="AL158" s="9">
        <f t="shared" ref="AL158:AL221" si="112">IFERROR(IF(AQ157&gt;0,A158,""),"")</f>
        <v>130</v>
      </c>
      <c r="AM158" s="12">
        <f t="shared" ref="AM158:AM221" si="113">IF(AL158&lt;&gt;"",IF($H$10="raty równe",-PMT(L158/12,$H$3-A157,AQ157,0),AN158+AO158),0)</f>
        <v>1427.9185088459396</v>
      </c>
      <c r="AN158" s="12">
        <f t="shared" ref="AN158:AN221" si="114">IF(AL158&lt;&gt;"",IF($H$10="raty malejące",AQ157/($H$3-AL157),IF(AM158-AO158&gt;AQ157,AQ157,AM158-AO158)),"")</f>
        <v>851.65200122020804</v>
      </c>
      <c r="AO158" s="12">
        <f t="shared" ref="AO158:AO221" si="115">IF(AL158&lt;&gt;"",AQ157*L158/12,0)</f>
        <v>576.26650762573161</v>
      </c>
      <c r="AP158" s="53">
        <f t="shared" si="105"/>
        <v>3039.8190679019353</v>
      </c>
      <c r="AQ158" s="10">
        <f t="shared" ref="AQ158:AQ221" si="116">IF(AL158&lt;&gt;"",IF(AP158&lt;&gt;"",AQ157-AN158-AP158,AQ157-AN158),0)</f>
        <v>119594.2091363918</v>
      </c>
      <c r="AR158" s="10">
        <f t="shared" ref="AR158:AR221" si="117">IF(A158&lt;&gt;"",C158+E158-AM158-AP158,"")</f>
        <v>2.4232521245721728E-3</v>
      </c>
      <c r="AS158" s="10">
        <f t="shared" si="106"/>
        <v>0.23301724375300156</v>
      </c>
      <c r="AT158" s="91"/>
      <c r="AU158" s="91">
        <f t="shared" ref="AU158:AU221" si="118">AB158+AE158-AM158-AP158</f>
        <v>0</v>
      </c>
      <c r="AV158" s="91">
        <f t="shared" ref="AV158:AV221" si="119">AC158+AE158-AN158-AP158</f>
        <v>0</v>
      </c>
    </row>
    <row r="159" spans="1:48" x14ac:dyDescent="0.3">
      <c r="A159" s="9">
        <f t="shared" si="82"/>
        <v>131</v>
      </c>
      <c r="B159" s="10">
        <f t="shared" si="83"/>
        <v>184400.62557230555</v>
      </c>
      <c r="C159" s="10">
        <f t="shared" si="84"/>
        <v>1000</v>
      </c>
      <c r="D159" s="10">
        <f t="shared" si="85"/>
        <v>131000</v>
      </c>
      <c r="E159" s="12">
        <f t="shared" si="86"/>
        <v>3467.73</v>
      </c>
      <c r="F159" s="12">
        <f t="shared" si="87"/>
        <v>2077.9045831661801</v>
      </c>
      <c r="G159" s="12">
        <f t="shared" si="88"/>
        <v>1389.8254168338199</v>
      </c>
      <c r="H159" s="10">
        <f t="shared" si="89"/>
        <v>295741.82759550953</v>
      </c>
      <c r="I159" s="11">
        <f t="shared" si="90"/>
        <v>3.7999999999999999E-2</v>
      </c>
      <c r="J159" s="11">
        <f t="shared" si="91"/>
        <v>1.7999999999999999E-2</v>
      </c>
      <c r="K159" s="64">
        <f t="shared" si="92"/>
        <v>1722.2679962495181</v>
      </c>
      <c r="L159" s="50">
        <f t="shared" si="93"/>
        <v>5.5999999999999994E-2</v>
      </c>
      <c r="M159" s="50"/>
      <c r="N159" s="50">
        <f t="shared" si="94"/>
        <v>0.06</v>
      </c>
      <c r="O159" s="21">
        <f t="shared" si="107"/>
        <v>5.0000000000000001E-3</v>
      </c>
      <c r="R159" s="9">
        <f t="shared" si="95"/>
        <v>131</v>
      </c>
      <c r="S159" s="12">
        <f t="shared" si="96"/>
        <v>2339.3843582754916</v>
      </c>
      <c r="T159" s="12">
        <f t="shared" si="81"/>
        <v>1401.7879528909175</v>
      </c>
      <c r="U159" s="12">
        <f t="shared" si="97"/>
        <v>937.59640538457427</v>
      </c>
      <c r="V159" s="53">
        <f t="shared" si="98"/>
        <v>1000</v>
      </c>
      <c r="W159" s="10">
        <f t="shared" si="99"/>
        <v>198511.72748666073</v>
      </c>
      <c r="X159" s="10">
        <f t="shared" si="100"/>
        <v>1128.3456417245079</v>
      </c>
      <c r="Y159" s="10">
        <f t="shared" si="101"/>
        <v>84098.798403170804</v>
      </c>
      <c r="AA159" s="9">
        <f t="shared" si="108"/>
        <v>131</v>
      </c>
      <c r="AB159" s="12">
        <f>IF(AA159&lt;&gt;"",IF($H$10="raty równe",MIN(AF158*(1+L159/12), -PMT(L159/12,$H$3-AA158-SUM($AG$28:AG158),AF158,0)),AC159+AD159),"")</f>
        <v>3467.7375767478752</v>
      </c>
      <c r="AC159" s="12">
        <f t="shared" si="109"/>
        <v>2909.6312674447154</v>
      </c>
      <c r="AD159" s="12">
        <f t="shared" si="102"/>
        <v>558.10630930315995</v>
      </c>
      <c r="AE159" s="53">
        <f t="shared" si="110"/>
        <v>1000</v>
      </c>
      <c r="AF159" s="10">
        <f t="shared" si="111"/>
        <v>115684.57786894671</v>
      </c>
      <c r="AG159" s="54">
        <f>IF(AE159&lt;&gt;"",IF($H$10=listy!$B$4,(NPER(L159/12,-AB159,(AF159+AE159),0)-NPER(L159/12,-AB159,AF159)),AE159/($H$2/$H$3)),"")</f>
        <v>0.3426139271857167</v>
      </c>
      <c r="AH159" s="10">
        <f t="shared" si="103"/>
        <v>-7.576747875646106E-3</v>
      </c>
      <c r="AI159" s="10">
        <f t="shared" si="104"/>
        <v>0.22660558209612044</v>
      </c>
      <c r="AL159" s="9">
        <f t="shared" si="112"/>
        <v>131</v>
      </c>
      <c r="AM159" s="12">
        <f t="shared" si="113"/>
        <v>1392.5236516912107</v>
      </c>
      <c r="AN159" s="12">
        <f t="shared" si="114"/>
        <v>834.41734238804906</v>
      </c>
      <c r="AO159" s="12">
        <f t="shared" si="115"/>
        <v>558.10630930316165</v>
      </c>
      <c r="AP159" s="53">
        <f t="shared" si="105"/>
        <v>3075.2139250566643</v>
      </c>
      <c r="AQ159" s="10">
        <f t="shared" si="116"/>
        <v>115684.57786894709</v>
      </c>
      <c r="AR159" s="10">
        <f t="shared" si="117"/>
        <v>-7.576747875646106E-3</v>
      </c>
      <c r="AS159" s="10">
        <f t="shared" si="106"/>
        <v>0.22660558209612044</v>
      </c>
      <c r="AT159" s="91"/>
      <c r="AU159" s="91">
        <f t="shared" si="118"/>
        <v>0</v>
      </c>
      <c r="AV159" s="91">
        <f t="shared" si="119"/>
        <v>0</v>
      </c>
    </row>
    <row r="160" spans="1:48" s="81" customFormat="1" x14ac:dyDescent="0.3">
      <c r="A160" s="75">
        <f t="shared" si="82"/>
        <v>132</v>
      </c>
      <c r="B160" s="76">
        <f t="shared" si="83"/>
        <v>186322.62870016706</v>
      </c>
      <c r="C160" s="76">
        <f t="shared" si="84"/>
        <v>1000</v>
      </c>
      <c r="D160" s="76">
        <f t="shared" si="85"/>
        <v>132000</v>
      </c>
      <c r="E160" s="77">
        <f t="shared" si="86"/>
        <v>3467.74</v>
      </c>
      <c r="F160" s="77">
        <f t="shared" si="87"/>
        <v>2087.6114712209555</v>
      </c>
      <c r="G160" s="77">
        <f t="shared" si="88"/>
        <v>1380.1285287790442</v>
      </c>
      <c r="H160" s="76">
        <f t="shared" si="89"/>
        <v>293654.21612428856</v>
      </c>
      <c r="I160" s="78">
        <f t="shared" si="90"/>
        <v>3.7999999999999999E-2</v>
      </c>
      <c r="J160" s="78">
        <f t="shared" si="91"/>
        <v>1.7999999999999999E-2</v>
      </c>
      <c r="K160" s="79">
        <f t="shared" si="92"/>
        <v>1713.6994987557396</v>
      </c>
      <c r="L160" s="78">
        <f t="shared" si="93"/>
        <v>5.5999999999999994E-2</v>
      </c>
      <c r="M160" s="78"/>
      <c r="N160" s="78">
        <f t="shared" si="94"/>
        <v>0.06</v>
      </c>
      <c r="O160" s="80">
        <f t="shared" si="107"/>
        <v>5.0000000000000001E-3</v>
      </c>
      <c r="R160" s="75">
        <f t="shared" si="95"/>
        <v>132</v>
      </c>
      <c r="S160" s="77">
        <f t="shared" si="96"/>
        <v>2327.6588101698953</v>
      </c>
      <c r="T160" s="77">
        <f t="shared" si="81"/>
        <v>1401.2707485654787</v>
      </c>
      <c r="U160" s="77">
        <f t="shared" si="97"/>
        <v>926.38806160441663</v>
      </c>
      <c r="V160" s="82">
        <f t="shared" si="98"/>
        <v>1000</v>
      </c>
      <c r="W160" s="76">
        <f t="shared" si="99"/>
        <v>196110.45673809526</v>
      </c>
      <c r="X160" s="76">
        <f t="shared" si="100"/>
        <v>1140.0811898301044</v>
      </c>
      <c r="Y160" s="76">
        <f t="shared" si="101"/>
        <v>85659.373585016758</v>
      </c>
      <c r="AA160" s="75">
        <f t="shared" si="108"/>
        <v>132</v>
      </c>
      <c r="AB160" s="77">
        <f>IF(AA160&lt;&gt;"",IF($H$10="raty równe",MIN(AF159*(1+L160/12), -PMT(L160/12,$H$3-AA159-SUM($AG$28:AG159),AF159,0)),AC160+AD160),"")</f>
        <v>3467.7375767478793</v>
      </c>
      <c r="AC160" s="77">
        <f t="shared" si="109"/>
        <v>2927.8762133594614</v>
      </c>
      <c r="AD160" s="77">
        <f t="shared" si="102"/>
        <v>539.861363388418</v>
      </c>
      <c r="AE160" s="82">
        <f t="shared" si="110"/>
        <v>1000</v>
      </c>
      <c r="AF160" s="76">
        <f t="shared" si="111"/>
        <v>111756.70165558725</v>
      </c>
      <c r="AG160" s="83">
        <f>IF(AE160&lt;&gt;"",IF($H$10=listy!$B$4,(NPER(L160/12,-AB160,(AF160+AE160),0)-NPER(L160/12,-AB160,AF160)),AE160/($H$2/$H$3)),"")</f>
        <v>0.34048063322874356</v>
      </c>
      <c r="AH160" s="76">
        <f t="shared" si="103"/>
        <v>2.423252120934194E-3</v>
      </c>
      <c r="AI160" s="76">
        <f t="shared" si="104"/>
        <v>0.23016186212753523</v>
      </c>
      <c r="AL160" s="9">
        <f t="shared" si="112"/>
        <v>132</v>
      </c>
      <c r="AM160" s="12">
        <f t="shared" si="113"/>
        <v>1356.4650828779586</v>
      </c>
      <c r="AN160" s="12">
        <f t="shared" si="114"/>
        <v>816.60371948953889</v>
      </c>
      <c r="AO160" s="12">
        <f t="shared" si="115"/>
        <v>539.8613633884197</v>
      </c>
      <c r="AP160" s="53">
        <f t="shared" si="105"/>
        <v>3111.2724938699203</v>
      </c>
      <c r="AQ160" s="10">
        <f t="shared" si="116"/>
        <v>111756.70165558763</v>
      </c>
      <c r="AR160" s="10">
        <f t="shared" si="117"/>
        <v>2.423252120934194E-3</v>
      </c>
      <c r="AS160" s="76">
        <f t="shared" si="106"/>
        <v>0.23016186212753523</v>
      </c>
      <c r="AT160" s="91"/>
      <c r="AU160" s="91">
        <f t="shared" si="118"/>
        <v>0</v>
      </c>
      <c r="AV160" s="91">
        <f t="shared" si="119"/>
        <v>0</v>
      </c>
    </row>
    <row r="161" spans="1:48" x14ac:dyDescent="0.3">
      <c r="A161" s="9">
        <f t="shared" si="82"/>
        <v>133</v>
      </c>
      <c r="B161" s="10">
        <f t="shared" si="83"/>
        <v>188254.24184366787</v>
      </c>
      <c r="C161" s="10">
        <f t="shared" si="84"/>
        <v>1000</v>
      </c>
      <c r="D161" s="10">
        <f t="shared" si="85"/>
        <v>133000</v>
      </c>
      <c r="E161" s="12">
        <f t="shared" si="86"/>
        <v>3467.73</v>
      </c>
      <c r="F161" s="12">
        <f t="shared" si="87"/>
        <v>2097.3436580866537</v>
      </c>
      <c r="G161" s="12">
        <f t="shared" si="88"/>
        <v>1370.3863419133465</v>
      </c>
      <c r="H161" s="10">
        <f t="shared" si="89"/>
        <v>291556.87246620189</v>
      </c>
      <c r="I161" s="11">
        <f t="shared" si="90"/>
        <v>3.7999999999999999E-2</v>
      </c>
      <c r="J161" s="11">
        <f t="shared" si="91"/>
        <v>1.7999999999999999E-2</v>
      </c>
      <c r="K161" s="64">
        <f t="shared" si="92"/>
        <v>1705.1736306027265</v>
      </c>
      <c r="L161" s="50">
        <f t="shared" si="93"/>
        <v>5.5999999999999994E-2</v>
      </c>
      <c r="M161" s="50"/>
      <c r="N161" s="50">
        <f t="shared" si="94"/>
        <v>0.06</v>
      </c>
      <c r="O161" s="21">
        <f t="shared" si="107"/>
        <v>5.0000000000000001E-3</v>
      </c>
      <c r="R161" s="9">
        <f t="shared" si="95"/>
        <v>133</v>
      </c>
      <c r="S161" s="12">
        <f t="shared" si="96"/>
        <v>2315.8499043985353</v>
      </c>
      <c r="T161" s="12">
        <f t="shared" si="81"/>
        <v>1400.6677729540907</v>
      </c>
      <c r="U161" s="12">
        <f t="shared" si="97"/>
        <v>915.18213144444451</v>
      </c>
      <c r="V161" s="53">
        <f t="shared" si="98"/>
        <v>1000</v>
      </c>
      <c r="W161" s="10">
        <f t="shared" si="99"/>
        <v>193709.78896514117</v>
      </c>
      <c r="X161" s="10">
        <f t="shared" si="100"/>
        <v>1151.8800956014643</v>
      </c>
      <c r="Y161" s="10">
        <f t="shared" si="101"/>
        <v>87239.550548543295</v>
      </c>
      <c r="AA161" s="9">
        <f t="shared" si="108"/>
        <v>133</v>
      </c>
      <c r="AB161" s="12">
        <f>IF(AA161&lt;&gt;"",IF($H$10="raty równe",MIN(AF160*(1+L161/12), -PMT(L161/12,$H$3-AA160-SUM($AG$28:AG160),AF160,0)),AC161+AD161),"")</f>
        <v>3467.7375767478834</v>
      </c>
      <c r="AC161" s="12">
        <f t="shared" si="109"/>
        <v>2946.2063023551427</v>
      </c>
      <c r="AD161" s="12">
        <f t="shared" si="102"/>
        <v>521.53127439274044</v>
      </c>
      <c r="AE161" s="53">
        <f t="shared" si="110"/>
        <v>1000</v>
      </c>
      <c r="AF161" s="10">
        <f t="shared" si="111"/>
        <v>107810.49535323211</v>
      </c>
      <c r="AG161" s="54">
        <f>IF(AE161&lt;&gt;"",IF($H$10=listy!$B$4,(NPER(L161/12,-AB161,(AF161+AE161),0)-NPER(L161/12,-AB161,AF161)),AE161/($H$2/$H$3)),"")</f>
        <v>0.33836396985967809</v>
      </c>
      <c r="AH161" s="10">
        <f t="shared" si="103"/>
        <v>-7.5767478838315583E-3</v>
      </c>
      <c r="AI161" s="10">
        <f t="shared" si="104"/>
        <v>0.22373592355434133</v>
      </c>
      <c r="AL161" s="9">
        <f t="shared" si="112"/>
        <v>133</v>
      </c>
      <c r="AM161" s="12">
        <f t="shared" si="113"/>
        <v>1319.7243591688245</v>
      </c>
      <c r="AN161" s="12">
        <f t="shared" si="114"/>
        <v>798.19308477608229</v>
      </c>
      <c r="AO161" s="12">
        <f t="shared" si="115"/>
        <v>521.53127439274226</v>
      </c>
      <c r="AP161" s="53">
        <f t="shared" si="105"/>
        <v>3148.0132175790586</v>
      </c>
      <c r="AQ161" s="10">
        <f t="shared" si="116"/>
        <v>107810.49535323249</v>
      </c>
      <c r="AR161" s="10">
        <f t="shared" si="117"/>
        <v>-7.5767478838315583E-3</v>
      </c>
      <c r="AS161" s="10">
        <f t="shared" si="106"/>
        <v>0.22373592355434133</v>
      </c>
      <c r="AT161" s="91"/>
      <c r="AU161" s="91">
        <f t="shared" si="118"/>
        <v>0</v>
      </c>
      <c r="AV161" s="91">
        <f t="shared" si="119"/>
        <v>0</v>
      </c>
    </row>
    <row r="162" spans="1:48" x14ac:dyDescent="0.3">
      <c r="A162" s="9">
        <f t="shared" si="82"/>
        <v>134</v>
      </c>
      <c r="B162" s="10">
        <f t="shared" si="83"/>
        <v>190195.51305288618</v>
      </c>
      <c r="C162" s="10">
        <f t="shared" si="84"/>
        <v>1000</v>
      </c>
      <c r="D162" s="10">
        <f t="shared" si="85"/>
        <v>134000</v>
      </c>
      <c r="E162" s="12">
        <f t="shared" si="86"/>
        <v>3467.74</v>
      </c>
      <c r="F162" s="12">
        <f t="shared" si="87"/>
        <v>2107.1412618243912</v>
      </c>
      <c r="G162" s="12">
        <f t="shared" si="88"/>
        <v>1360.5987381756088</v>
      </c>
      <c r="H162" s="10">
        <f t="shared" si="89"/>
        <v>289449.73120437749</v>
      </c>
      <c r="I162" s="11">
        <f t="shared" si="90"/>
        <v>3.7999999999999999E-2</v>
      </c>
      <c r="J162" s="11">
        <f t="shared" si="91"/>
        <v>1.7999999999999999E-2</v>
      </c>
      <c r="K162" s="64">
        <f t="shared" si="92"/>
        <v>1696.6901797042055</v>
      </c>
      <c r="L162" s="50">
        <f t="shared" si="93"/>
        <v>5.5999999999999994E-2</v>
      </c>
      <c r="M162" s="50"/>
      <c r="N162" s="50">
        <f t="shared" si="94"/>
        <v>0.06</v>
      </c>
      <c r="O162" s="21">
        <f t="shared" si="107"/>
        <v>5.0000000000000001E-3</v>
      </c>
      <c r="R162" s="9">
        <f t="shared" si="95"/>
        <v>134</v>
      </c>
      <c r="S162" s="12">
        <f t="shared" si="96"/>
        <v>2303.9560498742867</v>
      </c>
      <c r="T162" s="12">
        <f t="shared" si="81"/>
        <v>1399.9770347036279</v>
      </c>
      <c r="U162" s="12">
        <f t="shared" si="97"/>
        <v>903.97901517065873</v>
      </c>
      <c r="V162" s="53">
        <f t="shared" si="98"/>
        <v>1000</v>
      </c>
      <c r="W162" s="10">
        <f t="shared" si="99"/>
        <v>191309.81193043754</v>
      </c>
      <c r="X162" s="10">
        <f t="shared" si="100"/>
        <v>1163.7839501257131</v>
      </c>
      <c r="Y162" s="10">
        <f t="shared" si="101"/>
        <v>88839.532251411714</v>
      </c>
      <c r="AA162" s="9">
        <f t="shared" si="108"/>
        <v>134</v>
      </c>
      <c r="AB162" s="12">
        <f>IF(AA162&lt;&gt;"",IF($H$10="raty równe",MIN(AF161*(1+L162/12), -PMT(L162/12,$H$3-AA161-SUM($AG$28:AG161),AF161,0)),AC162+AD162),"")</f>
        <v>3467.7375767478838</v>
      </c>
      <c r="AC162" s="12">
        <f t="shared" si="109"/>
        <v>2964.6219317661339</v>
      </c>
      <c r="AD162" s="12">
        <f t="shared" si="102"/>
        <v>503.11564498174977</v>
      </c>
      <c r="AE162" s="53">
        <f t="shared" si="110"/>
        <v>1000</v>
      </c>
      <c r="AF162" s="10">
        <f t="shared" si="111"/>
        <v>103845.87342146598</v>
      </c>
      <c r="AG162" s="54">
        <f>IF(AE162&lt;&gt;"",IF($H$10=listy!$B$4,(NPER(L162/12,-AB162,(AF162+AE162),0)-NPER(L162/12,-AB162,AF162)),AE162/($H$2/$H$3)),"")</f>
        <v>0.33626376603649533</v>
      </c>
      <c r="AH162" s="10">
        <f t="shared" si="103"/>
        <v>2.4232521154772257E-3</v>
      </c>
      <c r="AI162" s="10">
        <f t="shared" si="104"/>
        <v>0.22727785528759023</v>
      </c>
      <c r="AL162" s="9">
        <f t="shared" si="112"/>
        <v>134</v>
      </c>
      <c r="AM162" s="12">
        <f t="shared" si="113"/>
        <v>1282.2823479185276</v>
      </c>
      <c r="AN162" s="12">
        <f t="shared" si="114"/>
        <v>779.16670293677612</v>
      </c>
      <c r="AO162" s="12">
        <f t="shared" si="115"/>
        <v>503.11564498175153</v>
      </c>
      <c r="AP162" s="53">
        <f t="shared" si="105"/>
        <v>3185.4552288293567</v>
      </c>
      <c r="AQ162" s="10">
        <f t="shared" si="116"/>
        <v>103845.87342146634</v>
      </c>
      <c r="AR162" s="10">
        <f t="shared" si="117"/>
        <v>2.4232521154772257E-3</v>
      </c>
      <c r="AS162" s="10">
        <f t="shared" si="106"/>
        <v>0.22727785528759023</v>
      </c>
      <c r="AT162" s="91"/>
      <c r="AU162" s="91">
        <f t="shared" si="118"/>
        <v>0</v>
      </c>
      <c r="AV162" s="91">
        <f t="shared" si="119"/>
        <v>0</v>
      </c>
    </row>
    <row r="163" spans="1:48" x14ac:dyDescent="0.3">
      <c r="A163" s="9">
        <f t="shared" si="82"/>
        <v>135</v>
      </c>
      <c r="B163" s="10">
        <f t="shared" si="83"/>
        <v>192146.49061815059</v>
      </c>
      <c r="C163" s="10">
        <f t="shared" si="84"/>
        <v>1000</v>
      </c>
      <c r="D163" s="10">
        <f t="shared" si="85"/>
        <v>135000</v>
      </c>
      <c r="E163" s="12">
        <f t="shared" si="86"/>
        <v>3467.73</v>
      </c>
      <c r="F163" s="12">
        <f t="shared" si="87"/>
        <v>2116.9645877129051</v>
      </c>
      <c r="G163" s="12">
        <f t="shared" si="88"/>
        <v>1350.7654122870947</v>
      </c>
      <c r="H163" s="10">
        <f t="shared" si="89"/>
        <v>287332.76661666459</v>
      </c>
      <c r="I163" s="11">
        <f t="shared" si="90"/>
        <v>3.7999999999999999E-2</v>
      </c>
      <c r="J163" s="11">
        <f t="shared" si="91"/>
        <v>1.7999999999999999E-2</v>
      </c>
      <c r="K163" s="64">
        <f t="shared" si="92"/>
        <v>1688.2489350290607</v>
      </c>
      <c r="L163" s="50">
        <f t="shared" si="93"/>
        <v>5.5999999999999994E-2</v>
      </c>
      <c r="M163" s="50"/>
      <c r="N163" s="50">
        <f t="shared" si="94"/>
        <v>0.06</v>
      </c>
      <c r="O163" s="21">
        <f t="shared" si="107"/>
        <v>5.0000000000000001E-3</v>
      </c>
      <c r="R163" s="9">
        <f t="shared" si="95"/>
        <v>135</v>
      </c>
      <c r="S163" s="12">
        <f t="shared" si="96"/>
        <v>2291.9756104638027</v>
      </c>
      <c r="T163" s="12">
        <f t="shared" si="81"/>
        <v>1399.1964881217609</v>
      </c>
      <c r="U163" s="12">
        <f t="shared" si="97"/>
        <v>892.77912234204177</v>
      </c>
      <c r="V163" s="53">
        <f t="shared" si="98"/>
        <v>1000</v>
      </c>
      <c r="W163" s="10">
        <f t="shared" si="99"/>
        <v>188910.61544231579</v>
      </c>
      <c r="X163" s="10">
        <f t="shared" si="100"/>
        <v>1175.7543895361969</v>
      </c>
      <c r="Y163" s="10">
        <f t="shared" si="101"/>
        <v>90459.484302204961</v>
      </c>
      <c r="AA163" s="9">
        <f t="shared" si="108"/>
        <v>135</v>
      </c>
      <c r="AB163" s="12">
        <f>IF(AA163&lt;&gt;"",IF($H$10="raty równe",MIN(AF162*(1+L163/12), -PMT(L163/12,$H$3-AA162-SUM($AG$28:AG162),AF162,0)),AC163+AD163),"")</f>
        <v>3467.7375767478875</v>
      </c>
      <c r="AC163" s="12">
        <f t="shared" si="109"/>
        <v>2983.1235007810465</v>
      </c>
      <c r="AD163" s="12">
        <f t="shared" si="102"/>
        <v>484.6140759668412</v>
      </c>
      <c r="AE163" s="53">
        <f t="shared" si="110"/>
        <v>1000</v>
      </c>
      <c r="AF163" s="10">
        <f t="shared" si="111"/>
        <v>99862.749920684932</v>
      </c>
      <c r="AG163" s="54">
        <f>IF(AE163&lt;&gt;"",IF($H$10=listy!$B$4,(NPER(L163/12,-AB163,(AF163+AE163),0)-NPER(L163/12,-AB163,AF163)),AE163/($H$2/$H$3)),"")</f>
        <v>0.33417985301270292</v>
      </c>
      <c r="AH163" s="10">
        <f t="shared" si="103"/>
        <v>-7.5767478883790318E-3</v>
      </c>
      <c r="AI163" s="10">
        <f t="shared" si="104"/>
        <v>0.22083749667564911</v>
      </c>
      <c r="AL163" s="9">
        <f t="shared" si="112"/>
        <v>135</v>
      </c>
      <c r="AM163" s="12">
        <f t="shared" si="113"/>
        <v>1244.1191945547262</v>
      </c>
      <c r="AN163" s="12">
        <f t="shared" si="114"/>
        <v>759.50511858788332</v>
      </c>
      <c r="AO163" s="12">
        <f t="shared" si="115"/>
        <v>484.61407596684285</v>
      </c>
      <c r="AP163" s="53">
        <f t="shared" si="105"/>
        <v>3223.6183821931618</v>
      </c>
      <c r="AQ163" s="10">
        <f t="shared" si="116"/>
        <v>99862.749920685295</v>
      </c>
      <c r="AR163" s="10">
        <f t="shared" si="117"/>
        <v>-7.5767478883790318E-3</v>
      </c>
      <c r="AS163" s="10">
        <f t="shared" si="106"/>
        <v>0.22083749667564911</v>
      </c>
      <c r="AT163" s="91"/>
      <c r="AU163" s="91">
        <f t="shared" si="118"/>
        <v>0</v>
      </c>
      <c r="AV163" s="91">
        <f t="shared" si="119"/>
        <v>0</v>
      </c>
    </row>
    <row r="164" spans="1:48" x14ac:dyDescent="0.3">
      <c r="A164" s="9">
        <f t="shared" si="82"/>
        <v>136</v>
      </c>
      <c r="B164" s="10">
        <f t="shared" si="83"/>
        <v>194107.22307124131</v>
      </c>
      <c r="C164" s="10">
        <f t="shared" si="84"/>
        <v>1000</v>
      </c>
      <c r="D164" s="10">
        <f t="shared" si="85"/>
        <v>136000</v>
      </c>
      <c r="E164" s="12">
        <f t="shared" si="86"/>
        <v>3467.74</v>
      </c>
      <c r="F164" s="12">
        <f t="shared" si="87"/>
        <v>2126.8537557888985</v>
      </c>
      <c r="G164" s="12">
        <f t="shared" si="88"/>
        <v>1340.8862442111013</v>
      </c>
      <c r="H164" s="10">
        <f t="shared" si="89"/>
        <v>285205.91286087572</v>
      </c>
      <c r="I164" s="11">
        <f t="shared" si="90"/>
        <v>3.7999999999999999E-2</v>
      </c>
      <c r="J164" s="11">
        <f t="shared" si="91"/>
        <v>1.7999999999999999E-2</v>
      </c>
      <c r="K164" s="64">
        <f t="shared" si="92"/>
        <v>1679.8496865960806</v>
      </c>
      <c r="L164" s="50">
        <f t="shared" si="93"/>
        <v>5.5999999999999994E-2</v>
      </c>
      <c r="M164" s="50"/>
      <c r="N164" s="50">
        <f t="shared" si="94"/>
        <v>0.06</v>
      </c>
      <c r="O164" s="21">
        <f t="shared" si="107"/>
        <v>5.0000000000000001E-3</v>
      </c>
      <c r="R164" s="9">
        <f t="shared" si="95"/>
        <v>136</v>
      </c>
      <c r="S164" s="12">
        <f t="shared" si="96"/>
        <v>2279.9069032716025</v>
      </c>
      <c r="T164" s="12">
        <f t="shared" si="81"/>
        <v>1398.3240312074622</v>
      </c>
      <c r="U164" s="12">
        <f t="shared" si="97"/>
        <v>881.58287206414025</v>
      </c>
      <c r="V164" s="53">
        <f t="shared" si="98"/>
        <v>1000</v>
      </c>
      <c r="W164" s="10">
        <f t="shared" si="99"/>
        <v>186512.29141110834</v>
      </c>
      <c r="X164" s="10">
        <f t="shared" si="100"/>
        <v>1187.8330967283973</v>
      </c>
      <c r="Y164" s="10">
        <f t="shared" si="101"/>
        <v>92099.614820444374</v>
      </c>
      <c r="AA164" s="9">
        <f t="shared" si="108"/>
        <v>136</v>
      </c>
      <c r="AB164" s="12">
        <f>IF(AA164&lt;&gt;"",IF($H$10="raty równe",MIN(AF163*(1+L164/12), -PMT(L164/12,$H$3-AA163-SUM($AG$28:AG163),AF163,0)),AC164+AD164),"")</f>
        <v>3467.7375767478902</v>
      </c>
      <c r="AC164" s="12">
        <f t="shared" si="109"/>
        <v>3001.7114104513607</v>
      </c>
      <c r="AD164" s="12">
        <f t="shared" si="102"/>
        <v>466.02616629652965</v>
      </c>
      <c r="AE164" s="53">
        <f t="shared" si="110"/>
        <v>1000</v>
      </c>
      <c r="AF164" s="10">
        <f t="shared" si="111"/>
        <v>95861.038510233571</v>
      </c>
      <c r="AG164" s="54">
        <f>IF(AE164&lt;&gt;"",IF($H$10=listy!$B$4,(NPER(L164/12,-AB164,(AF164+AE164),0)-NPER(L164/12,-AB164,AF164)),AE164/($H$2/$H$3)),"")</f>
        <v>0.33211206429925255</v>
      </c>
      <c r="AH164" s="10">
        <f t="shared" si="103"/>
        <v>2.4232521100202575E-3</v>
      </c>
      <c r="AI164" s="10">
        <f t="shared" si="104"/>
        <v>0.2243649362690476</v>
      </c>
      <c r="AL164" s="9">
        <f t="shared" si="112"/>
        <v>136</v>
      </c>
      <c r="AM164" s="12">
        <f t="shared" si="113"/>
        <v>1205.2142882006433</v>
      </c>
      <c r="AN164" s="12">
        <f t="shared" si="114"/>
        <v>739.18812190411199</v>
      </c>
      <c r="AO164" s="12">
        <f t="shared" si="115"/>
        <v>466.0261662965313</v>
      </c>
      <c r="AP164" s="53">
        <f t="shared" si="105"/>
        <v>3262.5232885472465</v>
      </c>
      <c r="AQ164" s="10">
        <f t="shared" si="116"/>
        <v>95861.038510233935</v>
      </c>
      <c r="AR164" s="10">
        <f t="shared" si="117"/>
        <v>2.4232521100202575E-3</v>
      </c>
      <c r="AS164" s="10">
        <f t="shared" si="106"/>
        <v>0.2243649362690476</v>
      </c>
      <c r="AT164" s="91"/>
      <c r="AU164" s="91">
        <f t="shared" si="118"/>
        <v>0</v>
      </c>
      <c r="AV164" s="91">
        <f t="shared" si="119"/>
        <v>0</v>
      </c>
    </row>
    <row r="165" spans="1:48" x14ac:dyDescent="0.3">
      <c r="A165" s="9">
        <f t="shared" si="82"/>
        <v>137</v>
      </c>
      <c r="B165" s="10">
        <f t="shared" si="83"/>
        <v>196077.75918659751</v>
      </c>
      <c r="C165" s="10">
        <f t="shared" si="84"/>
        <v>1000</v>
      </c>
      <c r="D165" s="10">
        <f t="shared" si="85"/>
        <v>137000</v>
      </c>
      <c r="E165" s="12">
        <f t="shared" si="86"/>
        <v>3467.73</v>
      </c>
      <c r="F165" s="12">
        <f t="shared" si="87"/>
        <v>2136.7690733159134</v>
      </c>
      <c r="G165" s="12">
        <f t="shared" si="88"/>
        <v>1330.9609266840864</v>
      </c>
      <c r="H165" s="10">
        <f t="shared" si="89"/>
        <v>283069.14378755982</v>
      </c>
      <c r="I165" s="11">
        <f t="shared" si="90"/>
        <v>3.7999999999999999E-2</v>
      </c>
      <c r="J165" s="11">
        <f t="shared" si="91"/>
        <v>1.7999999999999999E-2</v>
      </c>
      <c r="K165" s="64">
        <f t="shared" si="92"/>
        <v>1671.4922254687369</v>
      </c>
      <c r="L165" s="50">
        <f t="shared" si="93"/>
        <v>5.5999999999999994E-2</v>
      </c>
      <c r="M165" s="50"/>
      <c r="N165" s="50">
        <f t="shared" si="94"/>
        <v>0.06</v>
      </c>
      <c r="O165" s="21">
        <f t="shared" si="107"/>
        <v>5.0000000000000001E-3</v>
      </c>
      <c r="R165" s="9">
        <f t="shared" si="95"/>
        <v>137</v>
      </c>
      <c r="S165" s="12">
        <f t="shared" si="96"/>
        <v>2267.7481968416701</v>
      </c>
      <c r="T165" s="12">
        <f t="shared" si="81"/>
        <v>1397.3575035898311</v>
      </c>
      <c r="U165" s="12">
        <f t="shared" si="97"/>
        <v>870.3906932518388</v>
      </c>
      <c r="V165" s="53">
        <f t="shared" si="98"/>
        <v>1000</v>
      </c>
      <c r="W165" s="10">
        <f t="shared" si="99"/>
        <v>184114.93390751851</v>
      </c>
      <c r="X165" s="10">
        <f t="shared" si="100"/>
        <v>1199.9818031583295</v>
      </c>
      <c r="Y165" s="10">
        <f t="shared" si="101"/>
        <v>93760.094697704917</v>
      </c>
      <c r="AA165" s="9">
        <f t="shared" si="108"/>
        <v>137</v>
      </c>
      <c r="AB165" s="12">
        <f>IF(AA165&lt;&gt;"",IF($H$10="raty równe",MIN(AF164*(1+L165/12), -PMT(L165/12,$H$3-AA164-SUM($AG$28:AG164),AF164,0)),AC165+AD165),"")</f>
        <v>3467.7375767478884</v>
      </c>
      <c r="AC165" s="12">
        <f t="shared" si="109"/>
        <v>3020.3860637001317</v>
      </c>
      <c r="AD165" s="12">
        <f t="shared" si="102"/>
        <v>447.35151304775667</v>
      </c>
      <c r="AE165" s="53">
        <f t="shared" si="110"/>
        <v>1000</v>
      </c>
      <c r="AF165" s="10">
        <f t="shared" si="111"/>
        <v>91840.652446533437</v>
      </c>
      <c r="AG165" s="54">
        <f>IF(AE165&lt;&gt;"",IF($H$10=listy!$B$4,(NPER(L165/12,-AB165,(AF165+AE165),0)-NPER(L165/12,-AB165,AF165)),AE165/($H$2/$H$3)),"")</f>
        <v>0.33006023562683851</v>
      </c>
      <c r="AH165" s="10">
        <f t="shared" si="103"/>
        <v>-7.5767478883790318E-3</v>
      </c>
      <c r="AI165" s="10">
        <f t="shared" si="104"/>
        <v>0.2179100130620138</v>
      </c>
      <c r="AL165" s="9">
        <f t="shared" si="112"/>
        <v>137</v>
      </c>
      <c r="AM165" s="12">
        <f t="shared" si="113"/>
        <v>1165.5462253143796</v>
      </c>
      <c r="AN165" s="12">
        <f t="shared" si="114"/>
        <v>718.19471226662131</v>
      </c>
      <c r="AO165" s="12">
        <f t="shared" si="115"/>
        <v>447.35151304775832</v>
      </c>
      <c r="AP165" s="53">
        <f t="shared" si="105"/>
        <v>3302.1913514335083</v>
      </c>
      <c r="AQ165" s="10">
        <f t="shared" si="116"/>
        <v>91840.652446533815</v>
      </c>
      <c r="AR165" s="10">
        <f t="shared" si="117"/>
        <v>-7.5767478883790318E-3</v>
      </c>
      <c r="AS165" s="10">
        <f t="shared" si="106"/>
        <v>0.2179100130620138</v>
      </c>
      <c r="AT165" s="91"/>
      <c r="AU165" s="91">
        <f t="shared" si="118"/>
        <v>0</v>
      </c>
      <c r="AV165" s="91">
        <f t="shared" si="119"/>
        <v>0</v>
      </c>
    </row>
    <row r="166" spans="1:48" x14ac:dyDescent="0.3">
      <c r="A166" s="9">
        <f t="shared" si="82"/>
        <v>138</v>
      </c>
      <c r="B166" s="10">
        <f t="shared" si="83"/>
        <v>198058.14798253047</v>
      </c>
      <c r="C166" s="10">
        <f t="shared" si="84"/>
        <v>1000</v>
      </c>
      <c r="D166" s="10">
        <f t="shared" si="85"/>
        <v>138000</v>
      </c>
      <c r="E166" s="12">
        <f t="shared" si="86"/>
        <v>3467.74</v>
      </c>
      <c r="F166" s="12">
        <f t="shared" si="87"/>
        <v>2146.7506623247209</v>
      </c>
      <c r="G166" s="12">
        <f t="shared" si="88"/>
        <v>1320.9893376752791</v>
      </c>
      <c r="H166" s="10">
        <f t="shared" si="89"/>
        <v>280922.3931252351</v>
      </c>
      <c r="I166" s="11">
        <f t="shared" si="90"/>
        <v>3.7999999999999999E-2</v>
      </c>
      <c r="J166" s="11">
        <f t="shared" si="91"/>
        <v>1.7999999999999999E-2</v>
      </c>
      <c r="K166" s="64">
        <f t="shared" si="92"/>
        <v>1663.1763437499872</v>
      </c>
      <c r="L166" s="50">
        <f t="shared" si="93"/>
        <v>5.5999999999999994E-2</v>
      </c>
      <c r="M166" s="50"/>
      <c r="N166" s="50">
        <f t="shared" si="94"/>
        <v>0.06</v>
      </c>
      <c r="O166" s="21">
        <f t="shared" si="107"/>
        <v>5.0000000000000001E-3</v>
      </c>
      <c r="R166" s="9">
        <f t="shared" si="95"/>
        <v>138</v>
      </c>
      <c r="S166" s="12">
        <f t="shared" si="96"/>
        <v>2255.4977092717445</v>
      </c>
      <c r="T166" s="12">
        <f t="shared" si="81"/>
        <v>1396.2946843699915</v>
      </c>
      <c r="U166" s="12">
        <f t="shared" si="97"/>
        <v>859.203024901753</v>
      </c>
      <c r="V166" s="53">
        <f t="shared" si="98"/>
        <v>1000</v>
      </c>
      <c r="W166" s="10">
        <f t="shared" si="99"/>
        <v>181718.63922314852</v>
      </c>
      <c r="X166" s="10">
        <f t="shared" si="100"/>
        <v>1212.2422907282553</v>
      </c>
      <c r="Y166" s="10">
        <f t="shared" si="101"/>
        <v>95441.137461921695</v>
      </c>
      <c r="AA166" s="9">
        <f t="shared" si="108"/>
        <v>138</v>
      </c>
      <c r="AB166" s="12">
        <f>IF(AA166&lt;&gt;"",IF($H$10="raty równe",MIN(AF165*(1+L166/12), -PMT(L166/12,$H$3-AA165-SUM($AG$28:AG165),AF165,0)),AC166+AD166),"")</f>
        <v>3467.7375767478811</v>
      </c>
      <c r="AC166" s="12">
        <f t="shared" si="109"/>
        <v>3039.1478653307249</v>
      </c>
      <c r="AD166" s="12">
        <f t="shared" si="102"/>
        <v>428.58971141715597</v>
      </c>
      <c r="AE166" s="53">
        <f t="shared" si="110"/>
        <v>1000</v>
      </c>
      <c r="AF166" s="10">
        <f t="shared" si="111"/>
        <v>87801.504581202709</v>
      </c>
      <c r="AG166" s="54">
        <f>IF(AE166&lt;&gt;"",IF($H$10=listy!$B$4,(NPER(L166/12,-AB166,(AF166+AE166),0)-NPER(L166/12,-AB166,AF166)),AE166/($H$2/$H$3)),"")</f>
        <v>0.32802420490883932</v>
      </c>
      <c r="AH166" s="10">
        <f t="shared" si="103"/>
        <v>2.4232521191152046E-3</v>
      </c>
      <c r="AI166" s="10">
        <f t="shared" si="104"/>
        <v>0.22142281524643906</v>
      </c>
      <c r="AL166" s="9">
        <f t="shared" si="112"/>
        <v>138</v>
      </c>
      <c r="AM166" s="12">
        <f t="shared" si="113"/>
        <v>1125.0927712101275</v>
      </c>
      <c r="AN166" s="12">
        <f t="shared" si="114"/>
        <v>696.50305979296968</v>
      </c>
      <c r="AO166" s="12">
        <f t="shared" si="115"/>
        <v>428.58971141715779</v>
      </c>
      <c r="AP166" s="53">
        <f t="shared" si="105"/>
        <v>3342.6448055377532</v>
      </c>
      <c r="AQ166" s="10">
        <f t="shared" si="116"/>
        <v>87801.504581203088</v>
      </c>
      <c r="AR166" s="10">
        <f t="shared" si="117"/>
        <v>2.4232521191152046E-3</v>
      </c>
      <c r="AS166" s="10">
        <f t="shared" si="106"/>
        <v>0.22142281524643906</v>
      </c>
      <c r="AT166" s="91"/>
      <c r="AU166" s="91">
        <f t="shared" si="118"/>
        <v>0</v>
      </c>
      <c r="AV166" s="91">
        <f t="shared" si="119"/>
        <v>0</v>
      </c>
    </row>
    <row r="167" spans="1:48" x14ac:dyDescent="0.3">
      <c r="A167" s="9">
        <f t="shared" si="82"/>
        <v>139</v>
      </c>
      <c r="B167" s="10">
        <f t="shared" si="83"/>
        <v>200048.4387224431</v>
      </c>
      <c r="C167" s="10">
        <f t="shared" si="84"/>
        <v>1000</v>
      </c>
      <c r="D167" s="10">
        <f t="shared" si="85"/>
        <v>139000</v>
      </c>
      <c r="E167" s="12">
        <f t="shared" si="86"/>
        <v>3467.73</v>
      </c>
      <c r="F167" s="12">
        <f t="shared" si="87"/>
        <v>2156.758832082236</v>
      </c>
      <c r="G167" s="12">
        <f t="shared" si="88"/>
        <v>1310.9711679177638</v>
      </c>
      <c r="H167" s="10">
        <f t="shared" si="89"/>
        <v>278765.63429315289</v>
      </c>
      <c r="I167" s="11">
        <f t="shared" si="90"/>
        <v>3.7999999999999999E-2</v>
      </c>
      <c r="J167" s="11">
        <f t="shared" si="91"/>
        <v>1.7999999999999999E-2</v>
      </c>
      <c r="K167" s="64">
        <f t="shared" si="92"/>
        <v>1654.9018345771019</v>
      </c>
      <c r="L167" s="50">
        <f t="shared" si="93"/>
        <v>5.5999999999999994E-2</v>
      </c>
      <c r="M167" s="50"/>
      <c r="N167" s="50">
        <f t="shared" si="94"/>
        <v>0.06</v>
      </c>
      <c r="O167" s="21">
        <f t="shared" si="107"/>
        <v>5.0000000000000001E-3</v>
      </c>
      <c r="R167" s="9">
        <f t="shared" si="95"/>
        <v>139</v>
      </c>
      <c r="S167" s="12">
        <f t="shared" si="96"/>
        <v>2243.1536062351784</v>
      </c>
      <c r="T167" s="12">
        <f t="shared" si="81"/>
        <v>1395.1332898604855</v>
      </c>
      <c r="U167" s="12">
        <f t="shared" si="97"/>
        <v>848.02031637469292</v>
      </c>
      <c r="V167" s="53">
        <f t="shared" si="98"/>
        <v>1000</v>
      </c>
      <c r="W167" s="10">
        <f t="shared" si="99"/>
        <v>179323.50593328805</v>
      </c>
      <c r="X167" s="10">
        <f t="shared" si="100"/>
        <v>1224.5763937648212</v>
      </c>
      <c r="Y167" s="10">
        <f t="shared" si="101"/>
        <v>97142.919542996111</v>
      </c>
      <c r="AA167" s="9">
        <f t="shared" si="108"/>
        <v>139</v>
      </c>
      <c r="AB167" s="12">
        <f>IF(AA167&lt;&gt;"",IF($H$10="raty równe",MIN(AF166*(1+L167/12), -PMT(L167/12,$H$3-AA166-SUM($AG$28:AG166),AF166,0)),AC167+AD167),"")</f>
        <v>3467.7375767478807</v>
      </c>
      <c r="AC167" s="12">
        <f t="shared" si="109"/>
        <v>3057.9972220356012</v>
      </c>
      <c r="AD167" s="12">
        <f t="shared" si="102"/>
        <v>409.74035471227927</v>
      </c>
      <c r="AE167" s="53">
        <f t="shared" si="110"/>
        <v>1000</v>
      </c>
      <c r="AF167" s="10">
        <f t="shared" si="111"/>
        <v>83743.50735916711</v>
      </c>
      <c r="AG167" s="54">
        <f>IF(AE167&lt;&gt;"",IF($H$10=listy!$B$4,(NPER(L167/12,-AB167,(AF167+AE167),0)-NPER(L167/12,-AB167,AF167)),AE167/($H$2/$H$3)),"")</f>
        <v>0.32600381220507657</v>
      </c>
      <c r="AH167" s="10">
        <f t="shared" si="103"/>
        <v>-7.5767478811030742E-3</v>
      </c>
      <c r="AI167" s="10">
        <f t="shared" si="104"/>
        <v>0.21495318144156816</v>
      </c>
      <c r="AL167" s="9">
        <f t="shared" si="112"/>
        <v>139</v>
      </c>
      <c r="AM167" s="12">
        <f t="shared" si="113"/>
        <v>1083.830819315926</v>
      </c>
      <c r="AN167" s="12">
        <f t="shared" si="114"/>
        <v>674.09046460364493</v>
      </c>
      <c r="AO167" s="12">
        <f t="shared" si="115"/>
        <v>409.74035471228103</v>
      </c>
      <c r="AP167" s="53">
        <f t="shared" si="105"/>
        <v>3383.9067574319547</v>
      </c>
      <c r="AQ167" s="10">
        <f t="shared" si="116"/>
        <v>83743.507359167488</v>
      </c>
      <c r="AR167" s="10">
        <f t="shared" si="117"/>
        <v>-7.5767478811030742E-3</v>
      </c>
      <c r="AS167" s="10">
        <f t="shared" si="106"/>
        <v>0.21495318144156816</v>
      </c>
      <c r="AT167" s="91"/>
      <c r="AU167" s="91">
        <f t="shared" si="118"/>
        <v>0</v>
      </c>
      <c r="AV167" s="91">
        <f t="shared" si="119"/>
        <v>0</v>
      </c>
    </row>
    <row r="168" spans="1:48" x14ac:dyDescent="0.3">
      <c r="A168" s="9">
        <f t="shared" si="82"/>
        <v>140</v>
      </c>
      <c r="B168" s="10">
        <f t="shared" si="83"/>
        <v>202048.68091605528</v>
      </c>
      <c r="C168" s="10">
        <f t="shared" si="84"/>
        <v>1000</v>
      </c>
      <c r="D168" s="10">
        <f t="shared" si="85"/>
        <v>140000</v>
      </c>
      <c r="E168" s="12">
        <f t="shared" si="86"/>
        <v>3467.74</v>
      </c>
      <c r="F168" s="12">
        <f t="shared" si="87"/>
        <v>2166.8337066319527</v>
      </c>
      <c r="G168" s="12">
        <f t="shared" si="88"/>
        <v>1300.9062933680468</v>
      </c>
      <c r="H168" s="10">
        <f t="shared" si="89"/>
        <v>276598.80058652093</v>
      </c>
      <c r="I168" s="11">
        <f t="shared" si="90"/>
        <v>3.7999999999999999E-2</v>
      </c>
      <c r="J168" s="11">
        <f t="shared" si="91"/>
        <v>1.7999999999999999E-2</v>
      </c>
      <c r="K168" s="64">
        <f t="shared" si="92"/>
        <v>1646.6684921165195</v>
      </c>
      <c r="L168" s="50">
        <f t="shared" si="93"/>
        <v>5.5999999999999994E-2</v>
      </c>
      <c r="M168" s="50"/>
      <c r="N168" s="50">
        <f t="shared" si="94"/>
        <v>0.06</v>
      </c>
      <c r="O168" s="21">
        <f t="shared" si="107"/>
        <v>5.0000000000000001E-3</v>
      </c>
      <c r="R168" s="9">
        <f t="shared" si="95"/>
        <v>140</v>
      </c>
      <c r="S168" s="12">
        <f t="shared" si="96"/>
        <v>2230.7139989048674</v>
      </c>
      <c r="T168" s="12">
        <f t="shared" si="81"/>
        <v>1393.8709712161899</v>
      </c>
      <c r="U168" s="12">
        <f t="shared" si="97"/>
        <v>836.84302768867747</v>
      </c>
      <c r="V168" s="53">
        <f t="shared" si="98"/>
        <v>1000</v>
      </c>
      <c r="W168" s="10">
        <f t="shared" si="99"/>
        <v>176929.63496207187</v>
      </c>
      <c r="X168" s="10">
        <f t="shared" si="100"/>
        <v>1237.0260010951324</v>
      </c>
      <c r="Y168" s="10">
        <f t="shared" si="101"/>
        <v>98865.660141806206</v>
      </c>
      <c r="AA168" s="9">
        <f t="shared" si="108"/>
        <v>140</v>
      </c>
      <c r="AB168" s="12">
        <f>IF(AA168&lt;&gt;"",IF($H$10="raty równe",MIN(AF167*(1+L168/12), -PMT(L168/12,$H$3-AA167-SUM($AG$28:AG167),AF167,0)),AC168+AD168),"")</f>
        <v>3467.7375767478811</v>
      </c>
      <c r="AC168" s="12">
        <f t="shared" si="109"/>
        <v>3076.9345424051012</v>
      </c>
      <c r="AD168" s="12">
        <f t="shared" si="102"/>
        <v>390.80303434277977</v>
      </c>
      <c r="AE168" s="53">
        <f t="shared" si="110"/>
        <v>1000</v>
      </c>
      <c r="AF168" s="10">
        <f t="shared" si="111"/>
        <v>79666.572816762011</v>
      </c>
      <c r="AG168" s="54">
        <f>IF(AE168&lt;&gt;"",IF($H$10=listy!$B$4,(NPER(L168/12,-AB168,(AF168+AE168),0)-NPER(L168/12,-AB168,AF168)),AE168/($H$2/$H$3)),"")</f>
        <v>0.32399889968660034</v>
      </c>
      <c r="AH168" s="10">
        <f t="shared" si="103"/>
        <v>2.4232521191152046E-3</v>
      </c>
      <c r="AI168" s="10">
        <f t="shared" si="104"/>
        <v>0.21845119946789118</v>
      </c>
      <c r="AL168" s="9">
        <f t="shared" si="112"/>
        <v>140</v>
      </c>
      <c r="AM168" s="12">
        <f t="shared" si="113"/>
        <v>1041.7363480110853</v>
      </c>
      <c r="AN168" s="12">
        <f t="shared" si="114"/>
        <v>650.93331366830375</v>
      </c>
      <c r="AO168" s="12">
        <f t="shared" si="115"/>
        <v>390.80303434278159</v>
      </c>
      <c r="AP168" s="53">
        <f t="shared" si="105"/>
        <v>3426.0012287367954</v>
      </c>
      <c r="AQ168" s="10">
        <f t="shared" si="116"/>
        <v>79666.572816762389</v>
      </c>
      <c r="AR168" s="10">
        <f t="shared" si="117"/>
        <v>2.4232521191152046E-3</v>
      </c>
      <c r="AS168" s="10">
        <f t="shared" si="106"/>
        <v>0.21845119946789118</v>
      </c>
      <c r="AT168" s="91"/>
      <c r="AU168" s="91">
        <f t="shared" si="118"/>
        <v>0</v>
      </c>
      <c r="AV168" s="91">
        <f t="shared" si="119"/>
        <v>0</v>
      </c>
    </row>
    <row r="169" spans="1:48" x14ac:dyDescent="0.3">
      <c r="A169" s="9">
        <f t="shared" si="82"/>
        <v>141</v>
      </c>
      <c r="B169" s="10">
        <f t="shared" si="83"/>
        <v>204058.92432063553</v>
      </c>
      <c r="C169" s="10">
        <f t="shared" si="84"/>
        <v>1000</v>
      </c>
      <c r="D169" s="10">
        <f t="shared" si="85"/>
        <v>141000</v>
      </c>
      <c r="E169" s="12">
        <f t="shared" si="86"/>
        <v>3467.73</v>
      </c>
      <c r="F169" s="12">
        <f t="shared" si="87"/>
        <v>2176.9355972629028</v>
      </c>
      <c r="G169" s="12">
        <f t="shared" si="88"/>
        <v>1290.7944027370975</v>
      </c>
      <c r="H169" s="10">
        <f t="shared" si="89"/>
        <v>274421.864989258</v>
      </c>
      <c r="I169" s="11">
        <f t="shared" si="90"/>
        <v>3.7999999999999999E-2</v>
      </c>
      <c r="J169" s="11">
        <f t="shared" si="91"/>
        <v>1.7999999999999999E-2</v>
      </c>
      <c r="K169" s="64">
        <f t="shared" si="92"/>
        <v>1638.4761115587264</v>
      </c>
      <c r="L169" s="50">
        <f t="shared" si="93"/>
        <v>5.5999999999999994E-2</v>
      </c>
      <c r="M169" s="50"/>
      <c r="N169" s="50">
        <f t="shared" si="94"/>
        <v>0.06</v>
      </c>
      <c r="O169" s="21">
        <f t="shared" si="107"/>
        <v>5.0000000000000001E-3</v>
      </c>
      <c r="R169" s="9">
        <f t="shared" si="95"/>
        <v>141</v>
      </c>
      <c r="S169" s="12">
        <f t="shared" si="96"/>
        <v>2218.1769417733758</v>
      </c>
      <c r="T169" s="12">
        <f t="shared" si="81"/>
        <v>1392.5053119503737</v>
      </c>
      <c r="U169" s="12">
        <f t="shared" si="97"/>
        <v>825.67162982300204</v>
      </c>
      <c r="V169" s="53">
        <f t="shared" si="98"/>
        <v>1000</v>
      </c>
      <c r="W169" s="10">
        <f t="shared" si="99"/>
        <v>174537.1296501215</v>
      </c>
      <c r="X169" s="10">
        <f t="shared" si="100"/>
        <v>1249.5530582266238</v>
      </c>
      <c r="Y169" s="10">
        <f t="shared" si="101"/>
        <v>100609.54150074185</v>
      </c>
      <c r="AA169" s="9">
        <f t="shared" si="108"/>
        <v>141</v>
      </c>
      <c r="AB169" s="12">
        <f>IF(AA169&lt;&gt;"",IF($H$10="raty równe",MIN(AF168*(1+L169/12), -PMT(L169/12,$H$3-AA168-SUM($AG$28:AG168),AF168,0)),AC169+AD169),"")</f>
        <v>3467.7375767478834</v>
      </c>
      <c r="AC169" s="12">
        <f t="shared" si="109"/>
        <v>3095.9602369363274</v>
      </c>
      <c r="AD169" s="12">
        <f t="shared" si="102"/>
        <v>371.77733981155598</v>
      </c>
      <c r="AE169" s="53">
        <f t="shared" si="110"/>
        <v>1000</v>
      </c>
      <c r="AF169" s="10">
        <f t="shared" si="111"/>
        <v>75570.612579825683</v>
      </c>
      <c r="AG169" s="54">
        <f>IF(AE169&lt;&gt;"",IF($H$10=listy!$B$4,(NPER(L169/12,-AB169,(AF169+AE169),0)-NPER(L169/12,-AB169,AF169)),AE169/($H$2/$H$3)),"")</f>
        <v>0.32200931160069501</v>
      </c>
      <c r="AH169" s="10">
        <f t="shared" si="103"/>
        <v>-7.5767478838315583E-3</v>
      </c>
      <c r="AI169" s="10">
        <f t="shared" si="104"/>
        <v>0.21196670758139904</v>
      </c>
      <c r="AL169" s="9">
        <f t="shared" si="112"/>
        <v>141</v>
      </c>
      <c r="AM169" s="12">
        <f t="shared" si="113"/>
        <v>998.78437487385293</v>
      </c>
      <c r="AN169" s="12">
        <f t="shared" si="114"/>
        <v>627.00703506229513</v>
      </c>
      <c r="AO169" s="12">
        <f t="shared" si="115"/>
        <v>371.77733981155779</v>
      </c>
      <c r="AP169" s="53">
        <f t="shared" si="105"/>
        <v>3468.9532018740306</v>
      </c>
      <c r="AQ169" s="10">
        <f t="shared" si="116"/>
        <v>75570.612579826062</v>
      </c>
      <c r="AR169" s="10">
        <f t="shared" si="117"/>
        <v>-7.5767478838315583E-3</v>
      </c>
      <c r="AS169" s="10">
        <f t="shared" si="106"/>
        <v>0.21196670758139904</v>
      </c>
      <c r="AT169" s="91"/>
      <c r="AU169" s="91">
        <f t="shared" si="118"/>
        <v>0</v>
      </c>
      <c r="AV169" s="91">
        <f t="shared" si="119"/>
        <v>0</v>
      </c>
    </row>
    <row r="170" spans="1:48" x14ac:dyDescent="0.3">
      <c r="A170" s="9">
        <f t="shared" si="82"/>
        <v>142</v>
      </c>
      <c r="B170" s="10">
        <f t="shared" si="83"/>
        <v>206079.21894223869</v>
      </c>
      <c r="C170" s="10">
        <f t="shared" si="84"/>
        <v>1000</v>
      </c>
      <c r="D170" s="10">
        <f t="shared" si="85"/>
        <v>142000</v>
      </c>
      <c r="E170" s="12">
        <f t="shared" si="86"/>
        <v>3467.74</v>
      </c>
      <c r="F170" s="12">
        <f t="shared" si="87"/>
        <v>2187.1046300501293</v>
      </c>
      <c r="G170" s="12">
        <f t="shared" si="88"/>
        <v>1280.6353699498707</v>
      </c>
      <c r="H170" s="10">
        <f t="shared" si="89"/>
        <v>272234.76035920787</v>
      </c>
      <c r="I170" s="11">
        <f t="shared" si="90"/>
        <v>3.7999999999999999E-2</v>
      </c>
      <c r="J170" s="11">
        <f t="shared" si="91"/>
        <v>1.7999999999999999E-2</v>
      </c>
      <c r="K170" s="64">
        <f t="shared" si="92"/>
        <v>1630.3244891131608</v>
      </c>
      <c r="L170" s="50">
        <f t="shared" si="93"/>
        <v>5.5999999999999994E-2</v>
      </c>
      <c r="M170" s="50"/>
      <c r="N170" s="50">
        <f t="shared" si="94"/>
        <v>0.06</v>
      </c>
      <c r="O170" s="21">
        <f t="shared" si="107"/>
        <v>5.0000000000000001E-3</v>
      </c>
      <c r="R170" s="9">
        <f t="shared" si="95"/>
        <v>142</v>
      </c>
      <c r="S170" s="12">
        <f t="shared" si="96"/>
        <v>2205.5404303629712</v>
      </c>
      <c r="T170" s="12">
        <f t="shared" si="81"/>
        <v>1391.0338253290711</v>
      </c>
      <c r="U170" s="12">
        <f t="shared" si="97"/>
        <v>814.5066050339002</v>
      </c>
      <c r="V170" s="53">
        <f t="shared" si="98"/>
        <v>1000</v>
      </c>
      <c r="W170" s="10">
        <f t="shared" si="99"/>
        <v>172146.09582479243</v>
      </c>
      <c r="X170" s="10">
        <f t="shared" si="100"/>
        <v>1262.1995696370286</v>
      </c>
      <c r="Y170" s="10">
        <f t="shared" si="101"/>
        <v>102374.78877788258</v>
      </c>
      <c r="AA170" s="9">
        <f t="shared" si="108"/>
        <v>142</v>
      </c>
      <c r="AB170" s="12">
        <f>IF(AA170&lt;&gt;"",IF($H$10="raty równe",MIN(AF169*(1+L170/12), -PMT(L170/12,$H$3-AA169-SUM($AG$28:AG169),AF169,0)),AC170+AD170),"")</f>
        <v>3467.7375767478843</v>
      </c>
      <c r="AC170" s="12">
        <f t="shared" si="109"/>
        <v>3115.0747180420312</v>
      </c>
      <c r="AD170" s="12">
        <f t="shared" si="102"/>
        <v>352.66285870585313</v>
      </c>
      <c r="AE170" s="53">
        <f t="shared" si="110"/>
        <v>1000</v>
      </c>
      <c r="AF170" s="10">
        <f t="shared" si="111"/>
        <v>71455.537861783654</v>
      </c>
      <c r="AG170" s="54">
        <f>IF(AE170&lt;&gt;"",IF($H$10=listy!$B$4,(NPER(L170/12,-AB170,(AF170+AE170),0)-NPER(L170/12,-AB170,AF170)),AE170/($H$2/$H$3)),"")</f>
        <v>0.32003489423701126</v>
      </c>
      <c r="AH170" s="10">
        <f t="shared" si="103"/>
        <v>2.4232521154772257E-3</v>
      </c>
      <c r="AI170" s="10">
        <f t="shared" si="104"/>
        <v>0.21544979323478325</v>
      </c>
      <c r="AL170" s="9">
        <f t="shared" si="112"/>
        <v>142</v>
      </c>
      <c r="AM170" s="12">
        <f t="shared" si="113"/>
        <v>954.94890815621318</v>
      </c>
      <c r="AN170" s="12">
        <f t="shared" si="114"/>
        <v>602.28604945035829</v>
      </c>
      <c r="AO170" s="12">
        <f t="shared" si="115"/>
        <v>352.66285870585489</v>
      </c>
      <c r="AP170" s="53">
        <f t="shared" si="105"/>
        <v>3512.788668591671</v>
      </c>
      <c r="AQ170" s="10">
        <f t="shared" si="116"/>
        <v>71455.537861784032</v>
      </c>
      <c r="AR170" s="10">
        <f t="shared" si="117"/>
        <v>2.4232521154772257E-3</v>
      </c>
      <c r="AS170" s="10">
        <f t="shared" si="106"/>
        <v>0.21544979323478325</v>
      </c>
      <c r="AT170" s="91"/>
      <c r="AU170" s="91">
        <f t="shared" si="118"/>
        <v>0</v>
      </c>
      <c r="AV170" s="91">
        <f t="shared" si="119"/>
        <v>0</v>
      </c>
    </row>
    <row r="171" spans="1:48" x14ac:dyDescent="0.3">
      <c r="A171" s="9">
        <f t="shared" si="82"/>
        <v>143</v>
      </c>
      <c r="B171" s="10">
        <f t="shared" si="83"/>
        <v>208109.61503694986</v>
      </c>
      <c r="C171" s="10">
        <f t="shared" si="84"/>
        <v>1000</v>
      </c>
      <c r="D171" s="10">
        <f t="shared" si="85"/>
        <v>143000</v>
      </c>
      <c r="E171" s="12">
        <f t="shared" si="86"/>
        <v>3467.73</v>
      </c>
      <c r="F171" s="12">
        <f t="shared" si="87"/>
        <v>2197.3011183236968</v>
      </c>
      <c r="G171" s="12">
        <f t="shared" si="88"/>
        <v>1270.4288816763033</v>
      </c>
      <c r="H171" s="10">
        <f t="shared" si="89"/>
        <v>270037.45924088417</v>
      </c>
      <c r="I171" s="11">
        <f t="shared" si="90"/>
        <v>3.7999999999999999E-2</v>
      </c>
      <c r="J171" s="11">
        <f t="shared" si="91"/>
        <v>1.7999999999999999E-2</v>
      </c>
      <c r="K171" s="64">
        <f t="shared" si="92"/>
        <v>1622.2134220031453</v>
      </c>
      <c r="L171" s="50">
        <f t="shared" si="93"/>
        <v>5.5999999999999994E-2</v>
      </c>
      <c r="M171" s="50"/>
      <c r="N171" s="50">
        <f t="shared" si="94"/>
        <v>0.06</v>
      </c>
      <c r="O171" s="21">
        <f t="shared" si="107"/>
        <v>5.0000000000000001E-3</v>
      </c>
      <c r="R171" s="9">
        <f t="shared" si="95"/>
        <v>143</v>
      </c>
      <c r="S171" s="12">
        <f t="shared" si="96"/>
        <v>2192.8023988188197</v>
      </c>
      <c r="T171" s="12">
        <f t="shared" si="81"/>
        <v>1389.4539516364553</v>
      </c>
      <c r="U171" s="12">
        <f t="shared" si="97"/>
        <v>803.34844718236457</v>
      </c>
      <c r="V171" s="53">
        <f t="shared" si="98"/>
        <v>1000</v>
      </c>
      <c r="W171" s="10">
        <f t="shared" si="99"/>
        <v>169756.64187315598</v>
      </c>
      <c r="X171" s="10">
        <f t="shared" si="100"/>
        <v>1274.9276011811799</v>
      </c>
      <c r="Y171" s="10">
        <f t="shared" si="101"/>
        <v>104161.59032295315</v>
      </c>
      <c r="AA171" s="9">
        <f t="shared" si="108"/>
        <v>143</v>
      </c>
      <c r="AB171" s="12">
        <f>IF(AA171&lt;&gt;"",IF($H$10="raty równe",MIN(AF170*(1+L171/12), -PMT(L171/12,$H$3-AA170-SUM($AG$28:AG170),AF170,0)),AC171+AD171),"")</f>
        <v>3467.7375767478866</v>
      </c>
      <c r="AC171" s="12">
        <f t="shared" si="109"/>
        <v>3134.278400059563</v>
      </c>
      <c r="AD171" s="12">
        <f t="shared" si="102"/>
        <v>333.45917668832368</v>
      </c>
      <c r="AE171" s="53">
        <f t="shared" si="110"/>
        <v>1000</v>
      </c>
      <c r="AF171" s="10">
        <f t="shared" si="111"/>
        <v>67321.259461724097</v>
      </c>
      <c r="AG171" s="54">
        <f>IF(AE171&lt;&gt;"",IF($H$10=listy!$B$4,(NPER(L171/12,-AB171,(AF171+AE171),0)-NPER(L171/12,-AB171,AF171)),AE171/($H$2/$H$3)),"")</f>
        <v>0.31807549589394313</v>
      </c>
      <c r="AH171" s="10">
        <f t="shared" si="103"/>
        <v>-7.5767478865600424E-3</v>
      </c>
      <c r="AI171" s="10">
        <f t="shared" si="104"/>
        <v>0.2089502943143971</v>
      </c>
      <c r="AL171" s="9">
        <f t="shared" si="112"/>
        <v>143</v>
      </c>
      <c r="AM171" s="12">
        <f t="shared" si="113"/>
        <v>910.20289528775277</v>
      </c>
      <c r="AN171" s="12">
        <f t="shared" si="114"/>
        <v>576.74371859942732</v>
      </c>
      <c r="AO171" s="12">
        <f t="shared" si="115"/>
        <v>333.45917668832544</v>
      </c>
      <c r="AP171" s="53">
        <f t="shared" si="105"/>
        <v>3557.5346814601335</v>
      </c>
      <c r="AQ171" s="10">
        <f t="shared" si="116"/>
        <v>67321.259461724476</v>
      </c>
      <c r="AR171" s="10">
        <f t="shared" si="117"/>
        <v>-7.5767478865600424E-3</v>
      </c>
      <c r="AS171" s="10">
        <f t="shared" si="106"/>
        <v>0.2089502943143971</v>
      </c>
      <c r="AT171" s="91"/>
      <c r="AU171" s="91">
        <f t="shared" si="118"/>
        <v>0</v>
      </c>
      <c r="AV171" s="91">
        <f t="shared" si="119"/>
        <v>0</v>
      </c>
    </row>
    <row r="172" spans="1:48" s="81" customFormat="1" x14ac:dyDescent="0.3">
      <c r="A172" s="75">
        <f t="shared" si="82"/>
        <v>144</v>
      </c>
      <c r="B172" s="76">
        <f t="shared" si="83"/>
        <v>210150.16311213459</v>
      </c>
      <c r="C172" s="76">
        <f t="shared" si="84"/>
        <v>1000</v>
      </c>
      <c r="D172" s="76">
        <f t="shared" si="85"/>
        <v>144000</v>
      </c>
      <c r="E172" s="77">
        <f t="shared" si="86"/>
        <v>3467.74</v>
      </c>
      <c r="F172" s="77">
        <f t="shared" si="87"/>
        <v>2207.5651902092068</v>
      </c>
      <c r="G172" s="77">
        <f t="shared" si="88"/>
        <v>1260.1748097907928</v>
      </c>
      <c r="H172" s="76">
        <f t="shared" si="89"/>
        <v>267829.89405067498</v>
      </c>
      <c r="I172" s="78">
        <f t="shared" si="90"/>
        <v>3.7999999999999999E-2</v>
      </c>
      <c r="J172" s="78">
        <f t="shared" si="91"/>
        <v>1.7999999999999999E-2</v>
      </c>
      <c r="K172" s="79">
        <f t="shared" si="92"/>
        <v>1614.1427084608413</v>
      </c>
      <c r="L172" s="78">
        <f t="shared" si="93"/>
        <v>5.5999999999999994E-2</v>
      </c>
      <c r="M172" s="78"/>
      <c r="N172" s="78">
        <f t="shared" si="94"/>
        <v>0.06</v>
      </c>
      <c r="O172" s="80">
        <f t="shared" si="107"/>
        <v>5.0000000000000001E-3</v>
      </c>
      <c r="R172" s="75">
        <f t="shared" si="95"/>
        <v>144</v>
      </c>
      <c r="S172" s="77">
        <f t="shared" si="96"/>
        <v>2179.9607173781192</v>
      </c>
      <c r="T172" s="77">
        <f t="shared" si="81"/>
        <v>1387.7630553033914</v>
      </c>
      <c r="U172" s="77">
        <f t="shared" si="97"/>
        <v>792.19766207472787</v>
      </c>
      <c r="V172" s="82">
        <f t="shared" si="98"/>
        <v>1000</v>
      </c>
      <c r="W172" s="76">
        <f t="shared" si="99"/>
        <v>167368.87881785259</v>
      </c>
      <c r="X172" s="76">
        <f t="shared" si="100"/>
        <v>1287.7792826218806</v>
      </c>
      <c r="Y172" s="76">
        <f t="shared" si="101"/>
        <v>105970.17755718979</v>
      </c>
      <c r="AA172" s="75">
        <f t="shared" si="108"/>
        <v>144</v>
      </c>
      <c r="AB172" s="77">
        <f>IF(AA172&lt;&gt;"",IF($H$10="raty równe",MIN(AF171*(1+L172/12), -PMT(L172/12,$H$3-AA171-SUM($AG$28:AG171),AF171,0)),AC172+AD172),"")</f>
        <v>3467.7375767478902</v>
      </c>
      <c r="AC172" s="77">
        <f t="shared" si="109"/>
        <v>3153.5716992598445</v>
      </c>
      <c r="AD172" s="77">
        <f t="shared" si="102"/>
        <v>314.16587748804574</v>
      </c>
      <c r="AE172" s="82">
        <f t="shared" si="110"/>
        <v>1000</v>
      </c>
      <c r="AF172" s="76">
        <f t="shared" si="111"/>
        <v>63167.687762464251</v>
      </c>
      <c r="AG172" s="83">
        <f>IF(AE172&lt;&gt;"",IF($H$10=listy!$B$4,(NPER(L172/12,-AB172,(AF172+AE172),0)-NPER(L172/12,-AB172,AF172)),AE172/($H$2/$H$3)),"")</f>
        <v>0.31613096684593955</v>
      </c>
      <c r="AH172" s="76">
        <f t="shared" si="103"/>
        <v>2.4232521100202575E-3</v>
      </c>
      <c r="AI172" s="76">
        <f t="shared" si="104"/>
        <v>0.21241829789598932</v>
      </c>
      <c r="AL172" s="9">
        <f t="shared" si="112"/>
        <v>144</v>
      </c>
      <c r="AM172" s="12">
        <f t="shared" si="113"/>
        <v>864.51816819419855</v>
      </c>
      <c r="AN172" s="12">
        <f t="shared" si="114"/>
        <v>550.35229070615105</v>
      </c>
      <c r="AO172" s="12">
        <f t="shared" si="115"/>
        <v>314.16587748804756</v>
      </c>
      <c r="AP172" s="53">
        <f t="shared" si="105"/>
        <v>3603.2194085536912</v>
      </c>
      <c r="AQ172" s="10">
        <f t="shared" si="116"/>
        <v>63167.687762464629</v>
      </c>
      <c r="AR172" s="10">
        <f t="shared" si="117"/>
        <v>2.4232521100202575E-3</v>
      </c>
      <c r="AS172" s="76">
        <f t="shared" si="106"/>
        <v>0.21241829789598932</v>
      </c>
      <c r="AT172" s="91"/>
      <c r="AU172" s="91">
        <f t="shared" si="118"/>
        <v>0</v>
      </c>
      <c r="AV172" s="91">
        <f t="shared" si="119"/>
        <v>0</v>
      </c>
    </row>
    <row r="173" spans="1:48" x14ac:dyDescent="0.3">
      <c r="A173" s="9">
        <f t="shared" si="82"/>
        <v>145</v>
      </c>
      <c r="B173" s="10">
        <f t="shared" si="83"/>
        <v>212200.91392769525</v>
      </c>
      <c r="C173" s="10">
        <f t="shared" si="84"/>
        <v>1000</v>
      </c>
      <c r="D173" s="10">
        <f t="shared" si="85"/>
        <v>145000</v>
      </c>
      <c r="E173" s="12">
        <f t="shared" si="86"/>
        <v>3467.73</v>
      </c>
      <c r="F173" s="12">
        <f t="shared" si="87"/>
        <v>2217.8571610968502</v>
      </c>
      <c r="G173" s="12">
        <f t="shared" si="88"/>
        <v>1249.8728389031498</v>
      </c>
      <c r="H173" s="10">
        <f t="shared" si="89"/>
        <v>265612.0368895781</v>
      </c>
      <c r="I173" s="11">
        <f t="shared" si="90"/>
        <v>3.7999999999999999E-2</v>
      </c>
      <c r="J173" s="11">
        <f t="shared" si="91"/>
        <v>1.7999999999999999E-2</v>
      </c>
      <c r="K173" s="64">
        <f t="shared" si="92"/>
        <v>1606.1121477222302</v>
      </c>
      <c r="L173" s="50">
        <f t="shared" si="93"/>
        <v>5.5999999999999994E-2</v>
      </c>
      <c r="M173" s="50"/>
      <c r="N173" s="50">
        <f t="shared" si="94"/>
        <v>0.06</v>
      </c>
      <c r="O173" s="21">
        <f t="shared" si="107"/>
        <v>5.0000000000000001E-3</v>
      </c>
      <c r="R173" s="9">
        <f t="shared" si="95"/>
        <v>145</v>
      </c>
      <c r="S173" s="12">
        <f t="shared" si="96"/>
        <v>2167.0131897074243</v>
      </c>
      <c r="T173" s="12">
        <f t="shared" si="81"/>
        <v>1385.9584218907789</v>
      </c>
      <c r="U173" s="12">
        <f t="shared" si="97"/>
        <v>781.05476781664538</v>
      </c>
      <c r="V173" s="53">
        <f t="shared" si="98"/>
        <v>1000</v>
      </c>
      <c r="W173" s="10">
        <f t="shared" si="99"/>
        <v>164982.92039596182</v>
      </c>
      <c r="X173" s="10">
        <f t="shared" si="100"/>
        <v>1300.7168102925752</v>
      </c>
      <c r="Y173" s="10">
        <f t="shared" si="101"/>
        <v>107800.74525526831</v>
      </c>
      <c r="AA173" s="9">
        <f t="shared" si="108"/>
        <v>145</v>
      </c>
      <c r="AB173" s="12">
        <f>IF(AA173&lt;&gt;"",IF($H$10="raty równe",MIN(AF172*(1+L173/12), -PMT(L173/12,$H$3-AA172-SUM($AG$28:AG172),AF172,0)),AC173+AD173),"")</f>
        <v>3467.7375767478902</v>
      </c>
      <c r="AC173" s="12">
        <f t="shared" si="109"/>
        <v>3172.9550338563904</v>
      </c>
      <c r="AD173" s="12">
        <f t="shared" si="102"/>
        <v>294.78254289149982</v>
      </c>
      <c r="AE173" s="53">
        <f t="shared" si="110"/>
        <v>1000</v>
      </c>
      <c r="AF173" s="10">
        <f t="shared" si="111"/>
        <v>58994.732728607858</v>
      </c>
      <c r="AG173" s="54">
        <f>IF(AE173&lt;&gt;"",IF($H$10=listy!$B$4,(NPER(L173/12,-AB173,(AF173+AE173),0)-NPER(L173/12,-AB173,AF173)),AE173/($H$2/$H$3)),"")</f>
        <v>0.3142011593115619</v>
      </c>
      <c r="AH173" s="10">
        <f t="shared" si="103"/>
        <v>-7.5767478901980212E-3</v>
      </c>
      <c r="AI173" s="10">
        <f t="shared" si="104"/>
        <v>0.20590364149527121</v>
      </c>
      <c r="AL173" s="9">
        <f t="shared" si="112"/>
        <v>145</v>
      </c>
      <c r="AM173" s="12">
        <f t="shared" si="113"/>
        <v>817.86538519836279</v>
      </c>
      <c r="AN173" s="12">
        <f t="shared" si="114"/>
        <v>523.08284230686127</v>
      </c>
      <c r="AO173" s="12">
        <f t="shared" si="115"/>
        <v>294.78254289150158</v>
      </c>
      <c r="AP173" s="53">
        <f t="shared" si="105"/>
        <v>3649.8721915495271</v>
      </c>
      <c r="AQ173" s="10">
        <f t="shared" si="116"/>
        <v>58994.732728608244</v>
      </c>
      <c r="AR173" s="10">
        <f t="shared" si="117"/>
        <v>-7.5767478901980212E-3</v>
      </c>
      <c r="AS173" s="10">
        <f t="shared" si="106"/>
        <v>0.20590364149527121</v>
      </c>
      <c r="AT173" s="91"/>
      <c r="AU173" s="91">
        <f t="shared" si="118"/>
        <v>0</v>
      </c>
      <c r="AV173" s="91">
        <f t="shared" si="119"/>
        <v>0</v>
      </c>
    </row>
    <row r="174" spans="1:48" x14ac:dyDescent="0.3">
      <c r="A174" s="9">
        <f t="shared" si="82"/>
        <v>146</v>
      </c>
      <c r="B174" s="10">
        <f t="shared" si="83"/>
        <v>214261.91849733371</v>
      </c>
      <c r="C174" s="10">
        <f t="shared" si="84"/>
        <v>1000</v>
      </c>
      <c r="D174" s="10">
        <f t="shared" si="85"/>
        <v>146000</v>
      </c>
      <c r="E174" s="12">
        <f t="shared" si="86"/>
        <v>3467.74</v>
      </c>
      <c r="F174" s="12">
        <f t="shared" si="87"/>
        <v>2228.2171611819685</v>
      </c>
      <c r="G174" s="12">
        <f t="shared" si="88"/>
        <v>1239.522838818031</v>
      </c>
      <c r="H174" s="10">
        <f t="shared" si="89"/>
        <v>263383.81972839613</v>
      </c>
      <c r="I174" s="11">
        <f t="shared" si="90"/>
        <v>3.7999999999999999E-2</v>
      </c>
      <c r="J174" s="11">
        <f t="shared" si="91"/>
        <v>1.7999999999999999E-2</v>
      </c>
      <c r="K174" s="64">
        <f t="shared" si="92"/>
        <v>1598.1215400221201</v>
      </c>
      <c r="L174" s="50">
        <f t="shared" si="93"/>
        <v>5.5999999999999994E-2</v>
      </c>
      <c r="M174" s="50"/>
      <c r="N174" s="50">
        <f t="shared" si="94"/>
        <v>0.06</v>
      </c>
      <c r="O174" s="21">
        <f t="shared" si="107"/>
        <v>5.0000000000000001E-3</v>
      </c>
      <c r="R174" s="9">
        <f t="shared" si="95"/>
        <v>146</v>
      </c>
      <c r="S174" s="12">
        <f t="shared" si="96"/>
        <v>2153.9575500998194</v>
      </c>
      <c r="T174" s="12">
        <f t="shared" si="81"/>
        <v>1384.0372549186645</v>
      </c>
      <c r="U174" s="12">
        <f t="shared" si="97"/>
        <v>769.92029518115498</v>
      </c>
      <c r="V174" s="53">
        <f t="shared" si="98"/>
        <v>1000</v>
      </c>
      <c r="W174" s="10">
        <f t="shared" si="99"/>
        <v>162598.88314104316</v>
      </c>
      <c r="X174" s="10">
        <f t="shared" si="100"/>
        <v>1313.7824499001804</v>
      </c>
      <c r="Y174" s="10">
        <f t="shared" si="101"/>
        <v>109653.53143144483</v>
      </c>
      <c r="AA174" s="9">
        <f t="shared" si="108"/>
        <v>146</v>
      </c>
      <c r="AB174" s="12">
        <f>IF(AA174&lt;&gt;"",IF($H$10="raty równe",MIN(AF173*(1+L174/12), -PMT(L174/12,$H$3-AA173-SUM($AG$28:AG173),AF173,0)),AC174+AD174),"")</f>
        <v>3467.7375767478848</v>
      </c>
      <c r="AC174" s="12">
        <f t="shared" si="109"/>
        <v>3192.4288240143815</v>
      </c>
      <c r="AD174" s="12">
        <f t="shared" si="102"/>
        <v>275.3087527335033</v>
      </c>
      <c r="AE174" s="53">
        <f t="shared" si="110"/>
        <v>1000</v>
      </c>
      <c r="AF174" s="10">
        <f t="shared" si="111"/>
        <v>54802.303904593478</v>
      </c>
      <c r="AG174" s="54">
        <f>IF(AE174&lt;&gt;"",IF($H$10=listy!$B$4,(NPER(L174/12,-AB174,(AF174+AE174),0)-NPER(L174/12,-AB174,AF174)),AE174/($H$2/$H$3)),"")</f>
        <v>0.31228592742178307</v>
      </c>
      <c r="AH174" s="10">
        <f t="shared" si="103"/>
        <v>2.4232521154772257E-3</v>
      </c>
      <c r="AI174" s="10">
        <f t="shared" si="104"/>
        <v>0.20935641181822476</v>
      </c>
      <c r="AL174" s="9">
        <f t="shared" si="112"/>
        <v>146</v>
      </c>
      <c r="AM174" s="12">
        <f t="shared" si="113"/>
        <v>770.21396925167357</v>
      </c>
      <c r="AN174" s="12">
        <f t="shared" si="114"/>
        <v>494.90521651816846</v>
      </c>
      <c r="AO174" s="12">
        <f t="shared" si="115"/>
        <v>275.30875273350512</v>
      </c>
      <c r="AP174" s="53">
        <f t="shared" si="105"/>
        <v>3697.5236074962108</v>
      </c>
      <c r="AQ174" s="10">
        <f t="shared" si="116"/>
        <v>54802.303904593864</v>
      </c>
      <c r="AR174" s="10">
        <f t="shared" si="117"/>
        <v>2.4232521154772257E-3</v>
      </c>
      <c r="AS174" s="10">
        <f t="shared" si="106"/>
        <v>0.20935641181822476</v>
      </c>
      <c r="AT174" s="91"/>
      <c r="AU174" s="91">
        <f t="shared" si="118"/>
        <v>0</v>
      </c>
      <c r="AV174" s="91">
        <f t="shared" si="119"/>
        <v>0</v>
      </c>
    </row>
    <row r="175" spans="1:48" x14ac:dyDescent="0.3">
      <c r="A175" s="9">
        <f t="shared" si="82"/>
        <v>147</v>
      </c>
      <c r="B175" s="10">
        <f t="shared" si="83"/>
        <v>216333.22808982036</v>
      </c>
      <c r="C175" s="10">
        <f t="shared" si="84"/>
        <v>1000</v>
      </c>
      <c r="D175" s="10">
        <f t="shared" si="85"/>
        <v>147000</v>
      </c>
      <c r="E175" s="12">
        <f t="shared" si="86"/>
        <v>3467.73</v>
      </c>
      <c r="F175" s="12">
        <f t="shared" si="87"/>
        <v>2238.6055079341513</v>
      </c>
      <c r="G175" s="12">
        <f t="shared" si="88"/>
        <v>1229.1244920658485</v>
      </c>
      <c r="H175" s="10">
        <f t="shared" si="89"/>
        <v>261145.21422046199</v>
      </c>
      <c r="I175" s="11">
        <f t="shared" si="90"/>
        <v>3.7999999999999999E-2</v>
      </c>
      <c r="J175" s="11">
        <f t="shared" si="91"/>
        <v>1.7999999999999999E-2</v>
      </c>
      <c r="K175" s="64">
        <f t="shared" si="92"/>
        <v>1590.1706865891745</v>
      </c>
      <c r="L175" s="50">
        <f t="shared" si="93"/>
        <v>5.5999999999999994E-2</v>
      </c>
      <c r="M175" s="50"/>
      <c r="N175" s="50">
        <f t="shared" si="94"/>
        <v>0.06</v>
      </c>
      <c r="O175" s="21">
        <f t="shared" si="107"/>
        <v>5.0000000000000001E-3</v>
      </c>
      <c r="R175" s="9">
        <f t="shared" si="95"/>
        <v>147</v>
      </c>
      <c r="S175" s="12">
        <f t="shared" si="96"/>
        <v>2140.7914605230171</v>
      </c>
      <c r="T175" s="12">
        <f t="shared" si="81"/>
        <v>1381.9966725314825</v>
      </c>
      <c r="U175" s="12">
        <f t="shared" si="97"/>
        <v>758.79478799153469</v>
      </c>
      <c r="V175" s="53">
        <f t="shared" si="98"/>
        <v>1000</v>
      </c>
      <c r="W175" s="10">
        <f t="shared" si="99"/>
        <v>160216.88646851169</v>
      </c>
      <c r="X175" s="10">
        <f t="shared" si="100"/>
        <v>1326.9385394769824</v>
      </c>
      <c r="Y175" s="10">
        <f t="shared" si="101"/>
        <v>111528.73762807902</v>
      </c>
      <c r="AA175" s="9">
        <f t="shared" si="108"/>
        <v>147</v>
      </c>
      <c r="AB175" s="12">
        <f>IF(AA175&lt;&gt;"",IF($H$10="raty równe",MIN(AF174*(1+L175/12), -PMT(L175/12,$H$3-AA174-SUM($AG$28:AG174),AF174,0)),AC175+AD175),"")</f>
        <v>3467.7375767478834</v>
      </c>
      <c r="AC175" s="12">
        <f t="shared" si="109"/>
        <v>3211.9934918597805</v>
      </c>
      <c r="AD175" s="12">
        <f t="shared" si="102"/>
        <v>255.74408488810286</v>
      </c>
      <c r="AE175" s="53">
        <f t="shared" si="110"/>
        <v>1000</v>
      </c>
      <c r="AF175" s="10">
        <f t="shared" si="111"/>
        <v>50590.310412733699</v>
      </c>
      <c r="AG175" s="54">
        <f>IF(AE175&lt;&gt;"",IF($H$10=listy!$B$4,(NPER(L175/12,-AB175,(AF175+AE175),0)-NPER(L175/12,-AB175,AF175)),AE175/($H$2/$H$3)),"")</f>
        <v>0.31038512718914468</v>
      </c>
      <c r="AH175" s="10">
        <f t="shared" si="103"/>
        <v>-7.5767478838315583E-3</v>
      </c>
      <c r="AI175" s="10">
        <f t="shared" si="104"/>
        <v>0.20282644599348429</v>
      </c>
      <c r="AL175" s="9">
        <f t="shared" si="112"/>
        <v>147</v>
      </c>
      <c r="AM175" s="12">
        <f t="shared" si="113"/>
        <v>721.53204222303657</v>
      </c>
      <c r="AN175" s="12">
        <f t="shared" si="114"/>
        <v>465.78795733493189</v>
      </c>
      <c r="AO175" s="12">
        <f t="shared" si="115"/>
        <v>255.74408488810468</v>
      </c>
      <c r="AP175" s="53">
        <f t="shared" si="105"/>
        <v>3746.2055345248468</v>
      </c>
      <c r="AQ175" s="10">
        <f t="shared" si="116"/>
        <v>50590.310412734085</v>
      </c>
      <c r="AR175" s="10">
        <f t="shared" si="117"/>
        <v>-7.5767478838315583E-3</v>
      </c>
      <c r="AS175" s="10">
        <f t="shared" si="106"/>
        <v>0.20282644599348429</v>
      </c>
      <c r="AT175" s="91"/>
      <c r="AU175" s="91">
        <f t="shared" si="118"/>
        <v>0</v>
      </c>
      <c r="AV175" s="91">
        <f t="shared" si="119"/>
        <v>0</v>
      </c>
    </row>
    <row r="176" spans="1:48" x14ac:dyDescent="0.3">
      <c r="A176" s="9">
        <f t="shared" si="82"/>
        <v>148</v>
      </c>
      <c r="B176" s="10">
        <f t="shared" si="83"/>
        <v>218414.89423026945</v>
      </c>
      <c r="C176" s="10">
        <f t="shared" si="84"/>
        <v>1000</v>
      </c>
      <c r="D176" s="10">
        <f t="shared" si="85"/>
        <v>148000</v>
      </c>
      <c r="E176" s="12">
        <f t="shared" si="86"/>
        <v>3467.74</v>
      </c>
      <c r="F176" s="12">
        <f t="shared" si="87"/>
        <v>2249.0623336378439</v>
      </c>
      <c r="G176" s="12">
        <f t="shared" si="88"/>
        <v>1218.6776663621558</v>
      </c>
      <c r="H176" s="10">
        <f t="shared" si="89"/>
        <v>258896.15188682414</v>
      </c>
      <c r="I176" s="11">
        <f t="shared" si="90"/>
        <v>3.7999999999999999E-2</v>
      </c>
      <c r="J176" s="11">
        <f t="shared" si="91"/>
        <v>1.7999999999999999E-2</v>
      </c>
      <c r="K176" s="64">
        <f t="shared" si="92"/>
        <v>1582.2593896409699</v>
      </c>
      <c r="L176" s="50">
        <f t="shared" si="93"/>
        <v>5.5999999999999994E-2</v>
      </c>
      <c r="M176" s="50"/>
      <c r="N176" s="50">
        <f t="shared" si="94"/>
        <v>0.06</v>
      </c>
      <c r="O176" s="21">
        <f t="shared" si="107"/>
        <v>5.0000000000000001E-3</v>
      </c>
      <c r="R176" s="9">
        <f t="shared" si="95"/>
        <v>148</v>
      </c>
      <c r="S176" s="12">
        <f t="shared" si="96"/>
        <v>2127.5125075087426</v>
      </c>
      <c r="T176" s="12">
        <f t="shared" si="81"/>
        <v>1379.8337039890216</v>
      </c>
      <c r="U176" s="12">
        <f t="shared" si="97"/>
        <v>747.6788035197211</v>
      </c>
      <c r="V176" s="53">
        <f t="shared" si="98"/>
        <v>1000</v>
      </c>
      <c r="W176" s="10">
        <f t="shared" si="99"/>
        <v>157837.05276452267</v>
      </c>
      <c r="X176" s="10">
        <f t="shared" si="100"/>
        <v>1340.2274924912572</v>
      </c>
      <c r="Y176" s="10">
        <f t="shared" si="101"/>
        <v>113426.60880871066</v>
      </c>
      <c r="AA176" s="9">
        <f t="shared" si="108"/>
        <v>148</v>
      </c>
      <c r="AB176" s="12">
        <f>IF(AA176&lt;&gt;"",IF($H$10="raty równe",MIN(AF175*(1+L176/12), -PMT(L176/12,$H$3-AA175-SUM($AG$28:AG175),AF175,0)),AC176+AD176),"")</f>
        <v>3467.7375767478957</v>
      </c>
      <c r="AC176" s="12">
        <f t="shared" si="109"/>
        <v>3231.6494614884718</v>
      </c>
      <c r="AD176" s="12">
        <f t="shared" si="102"/>
        <v>236.08811525942392</v>
      </c>
      <c r="AE176" s="53">
        <f t="shared" si="110"/>
        <v>1000</v>
      </c>
      <c r="AF176" s="10">
        <f t="shared" si="111"/>
        <v>46358.660951245227</v>
      </c>
      <c r="AG176" s="54">
        <f>IF(AE176&lt;&gt;"",IF($H$10=listy!$B$4,(NPER(L176/12,-AB176,(AF176+AE176),0)-NPER(L176/12,-AB176,AF176)),AE176/($H$2/$H$3)),"")</f>
        <v>0.30849861647735821</v>
      </c>
      <c r="AH176" s="10">
        <f t="shared" si="103"/>
        <v>2.4232521045632893E-3</v>
      </c>
      <c r="AI176" s="10">
        <f t="shared" si="104"/>
        <v>0.20626383032801499</v>
      </c>
      <c r="AL176" s="9">
        <f t="shared" si="112"/>
        <v>148</v>
      </c>
      <c r="AM176" s="12">
        <f t="shared" si="113"/>
        <v>671.78635494826563</v>
      </c>
      <c r="AN176" s="12">
        <f t="shared" si="114"/>
        <v>435.69823968883998</v>
      </c>
      <c r="AO176" s="12">
        <f t="shared" si="115"/>
        <v>236.08811525942568</v>
      </c>
      <c r="AP176" s="53">
        <f t="shared" si="105"/>
        <v>3795.9512217996298</v>
      </c>
      <c r="AQ176" s="10">
        <f t="shared" si="116"/>
        <v>46358.660951245613</v>
      </c>
      <c r="AR176" s="10">
        <f t="shared" si="117"/>
        <v>2.4232521045632893E-3</v>
      </c>
      <c r="AS176" s="10">
        <f t="shared" si="106"/>
        <v>0.20626383032801499</v>
      </c>
      <c r="AT176" s="91"/>
      <c r="AU176" s="91">
        <f t="shared" si="118"/>
        <v>0</v>
      </c>
      <c r="AV176" s="91">
        <f t="shared" si="119"/>
        <v>0</v>
      </c>
    </row>
    <row r="177" spans="1:48" x14ac:dyDescent="0.3">
      <c r="A177" s="9">
        <f t="shared" si="82"/>
        <v>149</v>
      </c>
      <c r="B177" s="10">
        <f t="shared" si="83"/>
        <v>220506.96870142076</v>
      </c>
      <c r="C177" s="10">
        <f t="shared" si="84"/>
        <v>1000</v>
      </c>
      <c r="D177" s="10">
        <f t="shared" si="85"/>
        <v>149000</v>
      </c>
      <c r="E177" s="12">
        <f t="shared" si="86"/>
        <v>3467.73</v>
      </c>
      <c r="F177" s="12">
        <f t="shared" si="87"/>
        <v>2259.5479578614877</v>
      </c>
      <c r="G177" s="12">
        <f t="shared" si="88"/>
        <v>1208.1820421385125</v>
      </c>
      <c r="H177" s="10">
        <f t="shared" si="89"/>
        <v>256636.60392896266</v>
      </c>
      <c r="I177" s="11">
        <f t="shared" si="90"/>
        <v>3.7999999999999999E-2</v>
      </c>
      <c r="J177" s="11">
        <f t="shared" si="91"/>
        <v>1.7999999999999999E-2</v>
      </c>
      <c r="K177" s="64">
        <f t="shared" si="92"/>
        <v>1574.3874523790748</v>
      </c>
      <c r="L177" s="50">
        <f t="shared" si="93"/>
        <v>5.5999999999999994E-2</v>
      </c>
      <c r="M177" s="50"/>
      <c r="N177" s="50">
        <f t="shared" si="94"/>
        <v>0.06</v>
      </c>
      <c r="O177" s="21">
        <f t="shared" si="107"/>
        <v>5.0000000000000001E-3</v>
      </c>
      <c r="R177" s="9">
        <f t="shared" si="95"/>
        <v>149</v>
      </c>
      <c r="S177" s="12">
        <f t="shared" si="96"/>
        <v>2114.1181988730691</v>
      </c>
      <c r="T177" s="12">
        <f t="shared" ref="T177:T240" si="120">IF(R177&lt;&gt;"",IF($H$10="raty malejące",W176/($H$3-R176),IF(S177-U177&gt;W176,W176,S177-U177)),"")</f>
        <v>1377.5452859719635</v>
      </c>
      <c r="U177" s="12">
        <f t="shared" si="97"/>
        <v>736.57291290110572</v>
      </c>
      <c r="V177" s="53">
        <f t="shared" si="98"/>
        <v>1000</v>
      </c>
      <c r="W177" s="10">
        <f t="shared" si="99"/>
        <v>155459.50747855072</v>
      </c>
      <c r="X177" s="10">
        <f t="shared" si="100"/>
        <v>1353.6118011269305</v>
      </c>
      <c r="Y177" s="10">
        <f t="shared" si="101"/>
        <v>115347.35365388113</v>
      </c>
      <c r="AA177" s="9">
        <f t="shared" si="108"/>
        <v>149</v>
      </c>
      <c r="AB177" s="12">
        <f>IF(AA177&lt;&gt;"",IF($H$10="raty równe",MIN(AF176*(1+L177/12), -PMT(L177/12,$H$3-AA176-SUM($AG$28:AG176),AF176,0)),AC177+AD177),"")</f>
        <v>3467.7375767478875</v>
      </c>
      <c r="AC177" s="12">
        <f t="shared" si="109"/>
        <v>3251.3971589754096</v>
      </c>
      <c r="AD177" s="12">
        <f t="shared" si="102"/>
        <v>216.34041777247771</v>
      </c>
      <c r="AE177" s="53">
        <f t="shared" si="110"/>
        <v>1000</v>
      </c>
      <c r="AF177" s="10">
        <f t="shared" si="111"/>
        <v>42107.26379226982</v>
      </c>
      <c r="AG177" s="54">
        <f>IF(AE177&lt;&gt;"",IF($H$10=listy!$B$4,(NPER(L177/12,-AB177,(AF177+AE177),0)-NPER(L177/12,-AB177,AF177)),AE177/($H$2/$H$3)),"")</f>
        <v>0.30662625497217988</v>
      </c>
      <c r="AH177" s="10">
        <f t="shared" si="103"/>
        <v>-7.5767478883790318E-3</v>
      </c>
      <c r="AI177" s="10">
        <f t="shared" si="104"/>
        <v>0.19971840159127602</v>
      </c>
      <c r="AL177" s="9">
        <f t="shared" si="112"/>
        <v>149</v>
      </c>
      <c r="AM177" s="12">
        <f t="shared" si="113"/>
        <v>620.94221271751996</v>
      </c>
      <c r="AN177" s="12">
        <f t="shared" si="114"/>
        <v>404.60179494504041</v>
      </c>
      <c r="AO177" s="12">
        <f t="shared" si="115"/>
        <v>216.34041777247953</v>
      </c>
      <c r="AP177" s="53">
        <f t="shared" si="105"/>
        <v>3846.7953640303681</v>
      </c>
      <c r="AQ177" s="10">
        <f t="shared" si="116"/>
        <v>42107.263792270205</v>
      </c>
      <c r="AR177" s="10">
        <f t="shared" si="117"/>
        <v>-7.5767478883790318E-3</v>
      </c>
      <c r="AS177" s="10">
        <f t="shared" si="106"/>
        <v>0.19971840159127602</v>
      </c>
      <c r="AT177" s="91"/>
      <c r="AU177" s="91">
        <f t="shared" si="118"/>
        <v>0</v>
      </c>
      <c r="AV177" s="91">
        <f t="shared" si="119"/>
        <v>0</v>
      </c>
    </row>
    <row r="178" spans="1:48" x14ac:dyDescent="0.3">
      <c r="A178" s="9">
        <f t="shared" si="82"/>
        <v>150</v>
      </c>
      <c r="B178" s="10">
        <f t="shared" si="83"/>
        <v>222609.50354492784</v>
      </c>
      <c r="C178" s="10">
        <f t="shared" si="84"/>
        <v>1000</v>
      </c>
      <c r="D178" s="10">
        <f t="shared" si="85"/>
        <v>150000</v>
      </c>
      <c r="E178" s="12">
        <f t="shared" si="86"/>
        <v>3467.74</v>
      </c>
      <c r="F178" s="12">
        <f t="shared" si="87"/>
        <v>2270.1025149981742</v>
      </c>
      <c r="G178" s="12">
        <f t="shared" si="88"/>
        <v>1197.6374850018258</v>
      </c>
      <c r="H178" s="10">
        <f t="shared" si="89"/>
        <v>254366.50141396449</v>
      </c>
      <c r="I178" s="11">
        <f t="shared" si="90"/>
        <v>3.7999999999999999E-2</v>
      </c>
      <c r="J178" s="11">
        <f t="shared" si="91"/>
        <v>1.7999999999999999E-2</v>
      </c>
      <c r="K178" s="64">
        <f t="shared" si="92"/>
        <v>1566.5546789841542</v>
      </c>
      <c r="L178" s="50">
        <f t="shared" si="93"/>
        <v>5.5999999999999994E-2</v>
      </c>
      <c r="M178" s="50"/>
      <c r="N178" s="50">
        <f t="shared" si="94"/>
        <v>0.06</v>
      </c>
      <c r="O178" s="21">
        <f t="shared" si="107"/>
        <v>5.0000000000000001E-3</v>
      </c>
      <c r="R178" s="9">
        <f t="shared" si="95"/>
        <v>150</v>
      </c>
      <c r="S178" s="12">
        <f t="shared" si="96"/>
        <v>2100.6059602565515</v>
      </c>
      <c r="T178" s="12">
        <f t="shared" si="120"/>
        <v>1375.1282586899815</v>
      </c>
      <c r="U178" s="12">
        <f t="shared" si="97"/>
        <v>725.47770156656998</v>
      </c>
      <c r="V178" s="53">
        <f t="shared" si="98"/>
        <v>1000</v>
      </c>
      <c r="W178" s="10">
        <f t="shared" si="99"/>
        <v>153084.37921986074</v>
      </c>
      <c r="X178" s="10">
        <f t="shared" si="100"/>
        <v>1367.1340397434483</v>
      </c>
      <c r="Y178" s="10">
        <f t="shared" si="101"/>
        <v>117291.22446189397</v>
      </c>
      <c r="AA178" s="9">
        <f t="shared" si="108"/>
        <v>150</v>
      </c>
      <c r="AB178" s="12">
        <f>IF(AA178&lt;&gt;"",IF($H$10="raty równe",MIN(AF177*(1+L178/12), -PMT(L178/12,$H$3-AA177-SUM($AG$28:AG177),AF177,0)),AC178+AD178),"")</f>
        <v>3467.7375767478929</v>
      </c>
      <c r="AC178" s="12">
        <f t="shared" si="109"/>
        <v>3271.2370123839673</v>
      </c>
      <c r="AD178" s="12">
        <f t="shared" si="102"/>
        <v>196.5005643639258</v>
      </c>
      <c r="AE178" s="53">
        <f t="shared" si="110"/>
        <v>1000</v>
      </c>
      <c r="AF178" s="10">
        <f t="shared" si="111"/>
        <v>37836.026779885855</v>
      </c>
      <c r="AG178" s="54">
        <f>IF(AE178&lt;&gt;"",IF($H$10=listy!$B$4,(NPER(L178/12,-AB178,(AF178+AE178),0)-NPER(L178/12,-AB178,AF178)),AE178/($H$2/$H$3)),"")</f>
        <v>0.30476790415140442</v>
      </c>
      <c r="AH178" s="10">
        <f t="shared" si="103"/>
        <v>2.4232521063822787E-3</v>
      </c>
      <c r="AI178" s="10">
        <f t="shared" si="104"/>
        <v>0.20314024570561465</v>
      </c>
      <c r="AL178" s="9">
        <f t="shared" si="112"/>
        <v>150</v>
      </c>
      <c r="AM178" s="12">
        <f t="shared" si="113"/>
        <v>568.96339584982616</v>
      </c>
      <c r="AN178" s="12">
        <f t="shared" si="114"/>
        <v>372.4628314858985</v>
      </c>
      <c r="AO178" s="12">
        <f t="shared" si="115"/>
        <v>196.50056436392762</v>
      </c>
      <c r="AP178" s="53">
        <f t="shared" si="105"/>
        <v>3898.7741808980672</v>
      </c>
      <c r="AQ178" s="10">
        <f t="shared" si="116"/>
        <v>37836.026779886241</v>
      </c>
      <c r="AR178" s="10">
        <f t="shared" si="117"/>
        <v>2.4232521063822787E-3</v>
      </c>
      <c r="AS178" s="10">
        <f t="shared" si="106"/>
        <v>0.20314024570561465</v>
      </c>
      <c r="AT178" s="91"/>
      <c r="AU178" s="91">
        <f t="shared" si="118"/>
        <v>0</v>
      </c>
      <c r="AV178" s="91">
        <f t="shared" si="119"/>
        <v>0</v>
      </c>
    </row>
    <row r="179" spans="1:48" x14ac:dyDescent="0.3">
      <c r="A179" s="9">
        <f t="shared" si="82"/>
        <v>151</v>
      </c>
      <c r="B179" s="10">
        <f t="shared" si="83"/>
        <v>224722.55106265246</v>
      </c>
      <c r="C179" s="10">
        <f t="shared" si="84"/>
        <v>1000</v>
      </c>
      <c r="D179" s="10">
        <f t="shared" si="85"/>
        <v>151000</v>
      </c>
      <c r="E179" s="12">
        <f t="shared" si="86"/>
        <v>3467.73</v>
      </c>
      <c r="F179" s="12">
        <f t="shared" si="87"/>
        <v>2280.6863267348326</v>
      </c>
      <c r="G179" s="12">
        <f t="shared" si="88"/>
        <v>1187.0436732651676</v>
      </c>
      <c r="H179" s="10">
        <f t="shared" si="89"/>
        <v>252085.81508722965</v>
      </c>
      <c r="I179" s="11">
        <f t="shared" si="90"/>
        <v>3.7999999999999999E-2</v>
      </c>
      <c r="J179" s="11">
        <f t="shared" si="91"/>
        <v>1.7999999999999999E-2</v>
      </c>
      <c r="K179" s="64">
        <f t="shared" si="92"/>
        <v>1558.7608746110991</v>
      </c>
      <c r="L179" s="50">
        <f t="shared" si="93"/>
        <v>5.5999999999999994E-2</v>
      </c>
      <c r="M179" s="50"/>
      <c r="N179" s="50">
        <f t="shared" si="94"/>
        <v>0.06</v>
      </c>
      <c r="O179" s="21">
        <f t="shared" si="107"/>
        <v>5.0000000000000001E-3</v>
      </c>
      <c r="R179" s="9">
        <f t="shared" si="95"/>
        <v>151</v>
      </c>
      <c r="S179" s="12">
        <f t="shared" si="96"/>
        <v>2086.9731314721407</v>
      </c>
      <c r="T179" s="12">
        <f t="shared" si="120"/>
        <v>1372.5793617794575</v>
      </c>
      <c r="U179" s="12">
        <f t="shared" si="97"/>
        <v>714.39376969268335</v>
      </c>
      <c r="V179" s="53">
        <f t="shared" si="98"/>
        <v>1000</v>
      </c>
      <c r="W179" s="10">
        <f t="shared" si="99"/>
        <v>150711.79985808127</v>
      </c>
      <c r="X179" s="10">
        <f t="shared" si="100"/>
        <v>1380.7568685278588</v>
      </c>
      <c r="Y179" s="10">
        <f t="shared" si="101"/>
        <v>119258.43745273129</v>
      </c>
      <c r="AA179" s="9">
        <f t="shared" si="108"/>
        <v>151</v>
      </c>
      <c r="AB179" s="12">
        <f>IF(AA179&lt;&gt;"",IF($H$10="raty równe",MIN(AF178*(1+L179/12), -PMT(L179/12,$H$3-AA178-SUM($AG$28:AG178),AF178,0)),AC179+AD179),"")</f>
        <v>3467.7375767479052</v>
      </c>
      <c r="AC179" s="12">
        <f t="shared" si="109"/>
        <v>3291.1694517751048</v>
      </c>
      <c r="AD179" s="12">
        <f t="shared" si="102"/>
        <v>176.56812497280063</v>
      </c>
      <c r="AE179" s="53">
        <f t="shared" si="110"/>
        <v>1000</v>
      </c>
      <c r="AF179" s="10">
        <f t="shared" si="111"/>
        <v>33544.857328110753</v>
      </c>
      <c r="AG179" s="54">
        <f>IF(AE179&lt;&gt;"",IF($H$10=listy!$B$4,(NPER(L179/12,-AB179,(AF179+AE179),0)-NPER(L179/12,-AB179,AF179)),AE179/($H$2/$H$3)),"")</f>
        <v>0.30292342725695498</v>
      </c>
      <c r="AH179" s="10">
        <f t="shared" si="103"/>
        <v>-7.5767479056594311E-3</v>
      </c>
      <c r="AI179" s="10">
        <f t="shared" si="104"/>
        <v>0.19657919902848328</v>
      </c>
      <c r="AL179" s="9">
        <f t="shared" si="112"/>
        <v>151</v>
      </c>
      <c r="AM179" s="12">
        <f t="shared" si="113"/>
        <v>515.8120749725623</v>
      </c>
      <c r="AN179" s="12">
        <f t="shared" si="114"/>
        <v>339.24394999975982</v>
      </c>
      <c r="AO179" s="12">
        <f t="shared" si="115"/>
        <v>176.56812497280245</v>
      </c>
      <c r="AP179" s="53">
        <f t="shared" si="105"/>
        <v>3951.925501775343</v>
      </c>
      <c r="AQ179" s="10">
        <f t="shared" si="116"/>
        <v>33544.857328111138</v>
      </c>
      <c r="AR179" s="10">
        <f t="shared" si="117"/>
        <v>-7.5767479056594311E-3</v>
      </c>
      <c r="AS179" s="10">
        <f t="shared" si="106"/>
        <v>0.19657919902848328</v>
      </c>
      <c r="AT179" s="91"/>
      <c r="AU179" s="91">
        <f t="shared" si="118"/>
        <v>0</v>
      </c>
      <c r="AV179" s="91">
        <f t="shared" si="119"/>
        <v>0</v>
      </c>
    </row>
    <row r="180" spans="1:48" x14ac:dyDescent="0.3">
      <c r="A180" s="9">
        <f t="shared" si="82"/>
        <v>152</v>
      </c>
      <c r="B180" s="10">
        <f t="shared" si="83"/>
        <v>226846.16381796569</v>
      </c>
      <c r="C180" s="10">
        <f t="shared" si="84"/>
        <v>1000</v>
      </c>
      <c r="D180" s="10">
        <f t="shared" si="85"/>
        <v>152000</v>
      </c>
      <c r="E180" s="12">
        <f t="shared" si="86"/>
        <v>3467.74</v>
      </c>
      <c r="F180" s="12">
        <f t="shared" si="87"/>
        <v>2291.3395295929286</v>
      </c>
      <c r="G180" s="12">
        <f t="shared" si="88"/>
        <v>1176.4004704070715</v>
      </c>
      <c r="H180" s="10">
        <f t="shared" si="89"/>
        <v>249794.47555763673</v>
      </c>
      <c r="I180" s="11">
        <f t="shared" si="90"/>
        <v>3.7999999999999999E-2</v>
      </c>
      <c r="J180" s="11">
        <f t="shared" si="91"/>
        <v>1.7999999999999999E-2</v>
      </c>
      <c r="K180" s="64">
        <f t="shared" si="92"/>
        <v>1551.0058453841784</v>
      </c>
      <c r="L180" s="50">
        <f t="shared" si="93"/>
        <v>5.5999999999999994E-2</v>
      </c>
      <c r="M180" s="50"/>
      <c r="N180" s="50">
        <f t="shared" si="94"/>
        <v>0.06</v>
      </c>
      <c r="O180" s="21">
        <f t="shared" si="107"/>
        <v>5.0000000000000001E-3</v>
      </c>
      <c r="R180" s="9">
        <f t="shared" si="95"/>
        <v>152</v>
      </c>
      <c r="S180" s="12">
        <f t="shared" si="96"/>
        <v>2073.2169626479331</v>
      </c>
      <c r="T180" s="12">
        <f t="shared" si="120"/>
        <v>1369.8952299768871</v>
      </c>
      <c r="U180" s="12">
        <f t="shared" si="97"/>
        <v>703.32173267104588</v>
      </c>
      <c r="V180" s="53">
        <f t="shared" si="98"/>
        <v>1000</v>
      </c>
      <c r="W180" s="10">
        <f t="shared" si="99"/>
        <v>148341.90462810438</v>
      </c>
      <c r="X180" s="10">
        <f t="shared" si="100"/>
        <v>1394.5230373520667</v>
      </c>
      <c r="Y180" s="10">
        <f t="shared" si="101"/>
        <v>121249.252677347</v>
      </c>
      <c r="AA180" s="9">
        <f t="shared" si="108"/>
        <v>152</v>
      </c>
      <c r="AB180" s="12">
        <f>IF(AA180&lt;&gt;"",IF($H$10="raty równe",MIN(AF179*(1+L180/12), -PMT(L180/12,$H$3-AA179-SUM($AG$28:AG179),AF179,0)),AC180+AD180),"")</f>
        <v>3467.737576747913</v>
      </c>
      <c r="AC180" s="12">
        <f t="shared" si="109"/>
        <v>3311.1949092167297</v>
      </c>
      <c r="AD180" s="12">
        <f t="shared" si="102"/>
        <v>156.5426675311835</v>
      </c>
      <c r="AE180" s="53">
        <f t="shared" si="110"/>
        <v>1000</v>
      </c>
      <c r="AF180" s="10">
        <f t="shared" si="111"/>
        <v>29233.662418894022</v>
      </c>
      <c r="AG180" s="54">
        <f>IF(AE180&lt;&gt;"",IF($H$10=listy!$B$4,(NPER(L180/12,-AB180,(AF180+AE180),0)-NPER(L180/12,-AB180,AF180)),AE180/($H$2/$H$3)),"")</f>
        <v>0.30109268926663368</v>
      </c>
      <c r="AH180" s="10">
        <f t="shared" si="103"/>
        <v>2.4232520863733953E-3</v>
      </c>
      <c r="AI180" s="10">
        <f t="shared" si="104"/>
        <v>0.19998534710999907</v>
      </c>
      <c r="AL180" s="9">
        <f t="shared" si="112"/>
        <v>152</v>
      </c>
      <c r="AM180" s="12">
        <f t="shared" si="113"/>
        <v>461.44872058944986</v>
      </c>
      <c r="AN180" s="12">
        <f t="shared" si="114"/>
        <v>304.90605305826455</v>
      </c>
      <c r="AO180" s="12">
        <f t="shared" si="115"/>
        <v>156.54266753118529</v>
      </c>
      <c r="AP180" s="53">
        <f t="shared" si="105"/>
        <v>4006.2888561584637</v>
      </c>
      <c r="AQ180" s="10">
        <f t="shared" si="116"/>
        <v>29233.662418894412</v>
      </c>
      <c r="AR180" s="10">
        <f t="shared" si="117"/>
        <v>2.4232520863733953E-3</v>
      </c>
      <c r="AS180" s="10">
        <f t="shared" si="106"/>
        <v>0.19998534710999907</v>
      </c>
      <c r="AT180" s="91"/>
      <c r="AU180" s="91">
        <f t="shared" si="118"/>
        <v>0</v>
      </c>
      <c r="AV180" s="91">
        <f t="shared" si="119"/>
        <v>0</v>
      </c>
    </row>
    <row r="181" spans="1:48" x14ac:dyDescent="0.3">
      <c r="A181" s="9">
        <f t="shared" si="82"/>
        <v>153</v>
      </c>
      <c r="B181" s="10">
        <f t="shared" si="83"/>
        <v>228980.39463705549</v>
      </c>
      <c r="C181" s="10">
        <f t="shared" si="84"/>
        <v>1000</v>
      </c>
      <c r="D181" s="10">
        <f t="shared" si="85"/>
        <v>153000</v>
      </c>
      <c r="E181" s="12">
        <f t="shared" si="86"/>
        <v>3467.73</v>
      </c>
      <c r="F181" s="12">
        <f t="shared" si="87"/>
        <v>2302.022447397695</v>
      </c>
      <c r="G181" s="12">
        <f t="shared" si="88"/>
        <v>1165.7075526023048</v>
      </c>
      <c r="H181" s="10">
        <f t="shared" si="89"/>
        <v>247492.45311023903</v>
      </c>
      <c r="I181" s="11">
        <f t="shared" si="90"/>
        <v>3.7999999999999999E-2</v>
      </c>
      <c r="J181" s="11">
        <f t="shared" si="91"/>
        <v>1.7999999999999999E-2</v>
      </c>
      <c r="K181" s="64">
        <f t="shared" si="92"/>
        <v>1543.2893983922172</v>
      </c>
      <c r="L181" s="50">
        <f t="shared" si="93"/>
        <v>5.5999999999999994E-2</v>
      </c>
      <c r="M181" s="50"/>
      <c r="N181" s="50">
        <f t="shared" si="94"/>
        <v>0.06</v>
      </c>
      <c r="O181" s="21">
        <f t="shared" si="107"/>
        <v>5.0000000000000001E-3</v>
      </c>
      <c r="R181" s="9">
        <f t="shared" si="95"/>
        <v>153</v>
      </c>
      <c r="S181" s="12">
        <f t="shared" si="96"/>
        <v>2059.3346101507509</v>
      </c>
      <c r="T181" s="12">
        <f t="shared" si="120"/>
        <v>1367.0723885529305</v>
      </c>
      <c r="U181" s="12">
        <f t="shared" si="97"/>
        <v>692.26222159782037</v>
      </c>
      <c r="V181" s="53">
        <f t="shared" si="98"/>
        <v>1000</v>
      </c>
      <c r="W181" s="10">
        <f t="shared" si="99"/>
        <v>145974.83223955144</v>
      </c>
      <c r="X181" s="10">
        <f t="shared" si="100"/>
        <v>1408.3953898492487</v>
      </c>
      <c r="Y181" s="10">
        <f t="shared" si="101"/>
        <v>123263.89433058297</v>
      </c>
      <c r="AA181" s="9">
        <f t="shared" si="108"/>
        <v>153</v>
      </c>
      <c r="AB181" s="12">
        <f>IF(AA181&lt;&gt;"",IF($H$10="raty równe",MIN(AF180*(1+L181/12), -PMT(L181/12,$H$3-AA180-SUM($AG$28:AG180),AF180,0)),AC181+AD181),"")</f>
        <v>3467.7375767479148</v>
      </c>
      <c r="AC181" s="12">
        <f t="shared" si="109"/>
        <v>3331.3138187930758</v>
      </c>
      <c r="AD181" s="12">
        <f t="shared" si="102"/>
        <v>136.42375795483875</v>
      </c>
      <c r="AE181" s="53">
        <f t="shared" si="110"/>
        <v>1000</v>
      </c>
      <c r="AF181" s="10">
        <f t="shared" si="111"/>
        <v>24902.348600100948</v>
      </c>
      <c r="AG181" s="54">
        <f>IF(AE181&lt;&gt;"",IF($H$10=listy!$B$4,(NPER(L181/12,-AB181,(AF181+AE181),0)-NPER(L181/12,-AB181,AF181)),AE181/($H$2/$H$3)),"")</f>
        <v>0.29927555686668139</v>
      </c>
      <c r="AH181" s="10">
        <f t="shared" si="103"/>
        <v>-7.5767479156638728E-3</v>
      </c>
      <c r="AI181" s="10">
        <f t="shared" si="104"/>
        <v>0.19340852592988517</v>
      </c>
      <c r="AL181" s="9">
        <f t="shared" si="112"/>
        <v>153</v>
      </c>
      <c r="AM181" s="12">
        <f t="shared" si="113"/>
        <v>405.83200648272469</v>
      </c>
      <c r="AN181" s="12">
        <f t="shared" si="114"/>
        <v>269.4082485278841</v>
      </c>
      <c r="AO181" s="12">
        <f t="shared" si="115"/>
        <v>136.42375795484057</v>
      </c>
      <c r="AP181" s="53">
        <f t="shared" si="105"/>
        <v>4061.9055702651904</v>
      </c>
      <c r="AQ181" s="10">
        <f t="shared" si="116"/>
        <v>24902.348600101337</v>
      </c>
      <c r="AR181" s="10">
        <f t="shared" si="117"/>
        <v>-7.5767479156638728E-3</v>
      </c>
      <c r="AS181" s="10">
        <f t="shared" si="106"/>
        <v>0.19340852592988517</v>
      </c>
      <c r="AT181" s="91"/>
      <c r="AU181" s="91">
        <f t="shared" si="118"/>
        <v>0</v>
      </c>
      <c r="AV181" s="91">
        <f t="shared" si="119"/>
        <v>0</v>
      </c>
    </row>
    <row r="182" spans="1:48" x14ac:dyDescent="0.3">
      <c r="A182" s="9">
        <f t="shared" si="82"/>
        <v>154</v>
      </c>
      <c r="B182" s="10">
        <f t="shared" si="83"/>
        <v>231125.29661024074</v>
      </c>
      <c r="C182" s="10">
        <f t="shared" si="84"/>
        <v>1000</v>
      </c>
      <c r="D182" s="10">
        <f t="shared" si="85"/>
        <v>154000</v>
      </c>
      <c r="E182" s="12">
        <f t="shared" si="86"/>
        <v>3467.74</v>
      </c>
      <c r="F182" s="12">
        <f t="shared" si="87"/>
        <v>2312.7752188188842</v>
      </c>
      <c r="G182" s="12">
        <f t="shared" si="88"/>
        <v>1154.9647811811153</v>
      </c>
      <c r="H182" s="10">
        <f t="shared" si="89"/>
        <v>245179.67789142014</v>
      </c>
      <c r="I182" s="11">
        <f t="shared" si="90"/>
        <v>3.7999999999999999E-2</v>
      </c>
      <c r="J182" s="11">
        <f t="shared" si="91"/>
        <v>1.7999999999999999E-2</v>
      </c>
      <c r="K182" s="64">
        <f t="shared" si="92"/>
        <v>1535.6113416837984</v>
      </c>
      <c r="L182" s="50">
        <f t="shared" si="93"/>
        <v>5.5999999999999994E-2</v>
      </c>
      <c r="M182" s="50"/>
      <c r="N182" s="50">
        <f t="shared" si="94"/>
        <v>0.06</v>
      </c>
      <c r="O182" s="21">
        <f t="shared" si="107"/>
        <v>5.0000000000000001E-3</v>
      </c>
      <c r="R182" s="9">
        <f t="shared" si="95"/>
        <v>154</v>
      </c>
      <c r="S182" s="12">
        <f t="shared" si="96"/>
        <v>2045.3231322754484</v>
      </c>
      <c r="T182" s="12">
        <f t="shared" si="120"/>
        <v>1364.107248490875</v>
      </c>
      <c r="U182" s="12">
        <f t="shared" si="97"/>
        <v>681.21588378457329</v>
      </c>
      <c r="V182" s="53">
        <f t="shared" si="98"/>
        <v>1000</v>
      </c>
      <c r="W182" s="10">
        <f t="shared" si="99"/>
        <v>143610.72499106056</v>
      </c>
      <c r="X182" s="10">
        <f t="shared" si="100"/>
        <v>1422.4168677245516</v>
      </c>
      <c r="Y182" s="10">
        <f t="shared" si="101"/>
        <v>125302.63066996042</v>
      </c>
      <c r="AA182" s="9">
        <f t="shared" si="108"/>
        <v>154</v>
      </c>
      <c r="AB182" s="12">
        <f>IF(AA182&lt;&gt;"",IF($H$10="raty równe",MIN(AF181*(1+L182/12), -PMT(L182/12,$H$3-AA181-SUM($AG$28:AG181),AF181,0)),AC182+AD182),"")</f>
        <v>3467.737576747918</v>
      </c>
      <c r="AC182" s="12">
        <f t="shared" si="109"/>
        <v>3351.5266166141137</v>
      </c>
      <c r="AD182" s="12">
        <f t="shared" si="102"/>
        <v>116.21096013380441</v>
      </c>
      <c r="AE182" s="53">
        <f t="shared" si="110"/>
        <v>1000</v>
      </c>
      <c r="AF182" s="10">
        <f t="shared" si="111"/>
        <v>20550.821983486836</v>
      </c>
      <c r="AG182" s="54">
        <f>IF(AE182&lt;&gt;"",IF($H$10=listy!$B$4,(NPER(L182/12,-AB182,(AF182+AE182),0)-NPER(L182/12,-AB182,AF182)),AE182/($H$2/$H$3)),"")</f>
        <v>0.29747189842468735</v>
      </c>
      <c r="AH182" s="10">
        <f t="shared" si="103"/>
        <v>2.4232520818259218E-3</v>
      </c>
      <c r="AI182" s="10">
        <f t="shared" si="104"/>
        <v>0.19679882064136051</v>
      </c>
      <c r="AL182" s="9">
        <f t="shared" si="112"/>
        <v>154</v>
      </c>
      <c r="AM182" s="12">
        <f t="shared" si="113"/>
        <v>348.91870645338656</v>
      </c>
      <c r="AN182" s="12">
        <f t="shared" si="114"/>
        <v>232.70774631958034</v>
      </c>
      <c r="AO182" s="12">
        <f t="shared" si="115"/>
        <v>116.21096013380622</v>
      </c>
      <c r="AP182" s="53">
        <f t="shared" si="105"/>
        <v>4118.8188702945317</v>
      </c>
      <c r="AQ182" s="10">
        <f t="shared" si="116"/>
        <v>20550.821983487222</v>
      </c>
      <c r="AR182" s="10">
        <f t="shared" si="117"/>
        <v>2.4232520818259218E-3</v>
      </c>
      <c r="AS182" s="10">
        <f t="shared" si="106"/>
        <v>0.19679882064136051</v>
      </c>
      <c r="AT182" s="91"/>
      <c r="AU182" s="91">
        <f t="shared" si="118"/>
        <v>0</v>
      </c>
      <c r="AV182" s="91">
        <f t="shared" si="119"/>
        <v>0</v>
      </c>
    </row>
    <row r="183" spans="1:48" x14ac:dyDescent="0.3">
      <c r="A183" s="9">
        <f t="shared" si="82"/>
        <v>155</v>
      </c>
      <c r="B183" s="10">
        <f t="shared" si="83"/>
        <v>233280.9230932919</v>
      </c>
      <c r="C183" s="10">
        <f t="shared" si="84"/>
        <v>1000</v>
      </c>
      <c r="D183" s="10">
        <f t="shared" si="85"/>
        <v>155000</v>
      </c>
      <c r="E183" s="12">
        <f t="shared" si="86"/>
        <v>3467.73</v>
      </c>
      <c r="F183" s="12">
        <f t="shared" si="87"/>
        <v>2323.5581698400392</v>
      </c>
      <c r="G183" s="12">
        <f t="shared" si="88"/>
        <v>1144.1718301599606</v>
      </c>
      <c r="H183" s="10">
        <f t="shared" si="89"/>
        <v>242856.11972158009</v>
      </c>
      <c r="I183" s="11">
        <f t="shared" si="90"/>
        <v>3.7999999999999999E-2</v>
      </c>
      <c r="J183" s="11">
        <f t="shared" si="91"/>
        <v>1.7999999999999999E-2</v>
      </c>
      <c r="K183" s="64">
        <f t="shared" si="92"/>
        <v>1527.9714842624862</v>
      </c>
      <c r="L183" s="50">
        <f t="shared" si="93"/>
        <v>5.5999999999999994E-2</v>
      </c>
      <c r="M183" s="50"/>
      <c r="N183" s="50">
        <f t="shared" si="94"/>
        <v>0.06</v>
      </c>
      <c r="O183" s="21">
        <f t="shared" si="107"/>
        <v>5.0000000000000001E-3</v>
      </c>
      <c r="R183" s="9">
        <f t="shared" si="95"/>
        <v>155</v>
      </c>
      <c r="S183" s="12">
        <f t="shared" si="96"/>
        <v>2031.179484683599</v>
      </c>
      <c r="T183" s="12">
        <f t="shared" si="120"/>
        <v>1360.9961013919831</v>
      </c>
      <c r="U183" s="12">
        <f t="shared" si="97"/>
        <v>670.18338329161588</v>
      </c>
      <c r="V183" s="53">
        <f t="shared" si="98"/>
        <v>1000</v>
      </c>
      <c r="W183" s="10">
        <f t="shared" si="99"/>
        <v>141249.72888966856</v>
      </c>
      <c r="X183" s="10">
        <f t="shared" si="100"/>
        <v>1436.5505153164004</v>
      </c>
      <c r="Y183" s="10">
        <f t="shared" si="101"/>
        <v>127365.69433862661</v>
      </c>
      <c r="AA183" s="9">
        <f t="shared" si="108"/>
        <v>155</v>
      </c>
      <c r="AB183" s="12">
        <f>IF(AA183&lt;&gt;"",IF($H$10="raty równe",MIN(AF182*(1+L183/12), -PMT(L183/12,$H$3-AA182-SUM($AG$28:AG182),AF182,0)),AC183+AD183),"")</f>
        <v>3467.7375767479425</v>
      </c>
      <c r="AC183" s="12">
        <f t="shared" si="109"/>
        <v>3371.833740825004</v>
      </c>
      <c r="AD183" s="12">
        <f t="shared" si="102"/>
        <v>95.903835922938569</v>
      </c>
      <c r="AE183" s="53">
        <f t="shared" si="110"/>
        <v>1000</v>
      </c>
      <c r="AF183" s="10">
        <f t="shared" si="111"/>
        <v>16178.988242661831</v>
      </c>
      <c r="AG183" s="54">
        <f>IF(AE183&lt;&gt;"",IF($H$10=listy!$B$4,(NPER(L183/12,-AB183,(AF183+AE183),0)-NPER(L183/12,-AB183,AF183)),AE183/($H$2/$H$3)),"")</f>
        <v>0.29568158396315525</v>
      </c>
      <c r="AH183" s="10">
        <f t="shared" si="103"/>
        <v>-7.5767479429487139E-3</v>
      </c>
      <c r="AI183" s="10">
        <f t="shared" si="104"/>
        <v>0.19020606680161858</v>
      </c>
      <c r="AL183" s="9">
        <f t="shared" si="112"/>
        <v>155</v>
      </c>
      <c r="AM183" s="12">
        <f t="shared" si="113"/>
        <v>290.66358385728029</v>
      </c>
      <c r="AN183" s="12">
        <f t="shared" si="114"/>
        <v>194.75974793433994</v>
      </c>
      <c r="AO183" s="12">
        <f t="shared" si="115"/>
        <v>95.90383592294036</v>
      </c>
      <c r="AP183" s="53">
        <f t="shared" si="105"/>
        <v>4177.0739928906623</v>
      </c>
      <c r="AQ183" s="10">
        <f t="shared" si="116"/>
        <v>16178.988242662221</v>
      </c>
      <c r="AR183" s="10">
        <f t="shared" si="117"/>
        <v>-7.5767479429487139E-3</v>
      </c>
      <c r="AS183" s="10">
        <f t="shared" si="106"/>
        <v>0.19020606680161858</v>
      </c>
      <c r="AT183" s="91"/>
      <c r="AU183" s="91">
        <f t="shared" si="118"/>
        <v>0</v>
      </c>
      <c r="AV183" s="91">
        <f t="shared" si="119"/>
        <v>0</v>
      </c>
    </row>
    <row r="184" spans="1:48" s="81" customFormat="1" x14ac:dyDescent="0.3">
      <c r="A184" s="75">
        <f t="shared" si="82"/>
        <v>156</v>
      </c>
      <c r="B184" s="76">
        <f t="shared" si="83"/>
        <v>235447.32770875833</v>
      </c>
      <c r="C184" s="76">
        <f t="shared" si="84"/>
        <v>1000</v>
      </c>
      <c r="D184" s="76">
        <f t="shared" si="85"/>
        <v>156000</v>
      </c>
      <c r="E184" s="77">
        <f t="shared" si="86"/>
        <v>3467.74</v>
      </c>
      <c r="F184" s="77">
        <f t="shared" si="87"/>
        <v>2334.4114412992931</v>
      </c>
      <c r="G184" s="77">
        <f t="shared" si="88"/>
        <v>1133.3285587007069</v>
      </c>
      <c r="H184" s="76">
        <f t="shared" si="89"/>
        <v>240521.70828028081</v>
      </c>
      <c r="I184" s="78">
        <f t="shared" si="90"/>
        <v>3.7999999999999999E-2</v>
      </c>
      <c r="J184" s="78">
        <f t="shared" si="91"/>
        <v>1.7999999999999999E-2</v>
      </c>
      <c r="K184" s="79">
        <f t="shared" si="92"/>
        <v>1520.3696360820763</v>
      </c>
      <c r="L184" s="78">
        <f t="shared" si="93"/>
        <v>5.5999999999999994E-2</v>
      </c>
      <c r="M184" s="78"/>
      <c r="N184" s="78">
        <f t="shared" si="94"/>
        <v>0.06</v>
      </c>
      <c r="O184" s="80">
        <f t="shared" si="107"/>
        <v>5.0000000000000001E-3</v>
      </c>
      <c r="R184" s="75">
        <f t="shared" si="95"/>
        <v>156</v>
      </c>
      <c r="S184" s="77">
        <f t="shared" si="96"/>
        <v>2016.9005155738644</v>
      </c>
      <c r="T184" s="77">
        <f t="shared" si="120"/>
        <v>1357.7351140887445</v>
      </c>
      <c r="U184" s="77">
        <f t="shared" si="97"/>
        <v>659.1654014851199</v>
      </c>
      <c r="V184" s="82">
        <f t="shared" si="98"/>
        <v>1000</v>
      </c>
      <c r="W184" s="76">
        <f t="shared" si="99"/>
        <v>138891.99377557982</v>
      </c>
      <c r="X184" s="76">
        <f t="shared" si="100"/>
        <v>1450.8394844261356</v>
      </c>
      <c r="Y184" s="76">
        <f t="shared" si="101"/>
        <v>129453.36229474586</v>
      </c>
      <c r="AA184" s="75">
        <f t="shared" si="108"/>
        <v>156</v>
      </c>
      <c r="AB184" s="77">
        <f>IF(AA184&lt;&gt;"",IF($H$10="raty równe",MIN(AF183*(1+L184/12), -PMT(L184/12,$H$3-AA183-SUM($AG$28:AG183),AF183,0)),AC184+AD184),"")</f>
        <v>3467.7375767479407</v>
      </c>
      <c r="AC184" s="77">
        <f t="shared" si="109"/>
        <v>3392.2356316155187</v>
      </c>
      <c r="AD184" s="77">
        <f t="shared" si="102"/>
        <v>75.501945132421881</v>
      </c>
      <c r="AE184" s="82">
        <f t="shared" si="110"/>
        <v>1000</v>
      </c>
      <c r="AF184" s="76">
        <f t="shared" si="111"/>
        <v>11786.752611046313</v>
      </c>
      <c r="AG184" s="83">
        <f>IF(AE184&lt;&gt;"",IF($H$10=listy!$B$4,(NPER(L184/12,-AB184,(AF184+AE184),0)-NPER(L184/12,-AB184,AF184)),AE184/($H$2/$H$3)),"")</f>
        <v>0.2939044851338295</v>
      </c>
      <c r="AH184" s="76">
        <f t="shared" si="103"/>
        <v>2.4232520590885542E-3</v>
      </c>
      <c r="AI184" s="76">
        <f t="shared" si="104"/>
        <v>0.1935803491947152</v>
      </c>
      <c r="AL184" s="9">
        <f t="shared" si="112"/>
        <v>156</v>
      </c>
      <c r="AM184" s="12">
        <f t="shared" si="113"/>
        <v>231.01927334372169</v>
      </c>
      <c r="AN184" s="12">
        <f t="shared" si="114"/>
        <v>155.51732821129801</v>
      </c>
      <c r="AO184" s="12">
        <f t="shared" si="115"/>
        <v>75.501945132423685</v>
      </c>
      <c r="AP184" s="53">
        <f t="shared" si="105"/>
        <v>4236.7183034042191</v>
      </c>
      <c r="AQ184" s="10">
        <f t="shared" si="116"/>
        <v>11786.752611046704</v>
      </c>
      <c r="AR184" s="10">
        <f t="shared" si="117"/>
        <v>2.4232520590885542E-3</v>
      </c>
      <c r="AS184" s="76">
        <f t="shared" si="106"/>
        <v>0.1935803491947152</v>
      </c>
      <c r="AT184" s="91"/>
      <c r="AU184" s="91">
        <f t="shared" si="118"/>
        <v>0</v>
      </c>
      <c r="AV184" s="91">
        <f t="shared" si="119"/>
        <v>0</v>
      </c>
    </row>
    <row r="185" spans="1:48" x14ac:dyDescent="0.3">
      <c r="A185" s="9">
        <f t="shared" si="82"/>
        <v>157</v>
      </c>
      <c r="B185" s="10">
        <f t="shared" si="83"/>
        <v>237624.5643473021</v>
      </c>
      <c r="C185" s="10">
        <f t="shared" si="84"/>
        <v>1000</v>
      </c>
      <c r="D185" s="10">
        <f t="shared" si="85"/>
        <v>157000</v>
      </c>
      <c r="E185" s="12">
        <f t="shared" si="86"/>
        <v>3467.73</v>
      </c>
      <c r="F185" s="12">
        <f t="shared" si="87"/>
        <v>2345.2953613586897</v>
      </c>
      <c r="G185" s="12">
        <f t="shared" si="88"/>
        <v>1122.4346386413104</v>
      </c>
      <c r="H185" s="10">
        <f t="shared" si="89"/>
        <v>238176.41291892211</v>
      </c>
      <c r="I185" s="11">
        <f t="shared" si="90"/>
        <v>3.7999999999999999E-2</v>
      </c>
      <c r="J185" s="11">
        <f t="shared" si="91"/>
        <v>1.7999999999999999E-2</v>
      </c>
      <c r="K185" s="64">
        <f t="shared" si="92"/>
        <v>1512.8056080418673</v>
      </c>
      <c r="L185" s="50">
        <f t="shared" si="93"/>
        <v>5.5999999999999994E-2</v>
      </c>
      <c r="M185" s="50"/>
      <c r="N185" s="50">
        <f t="shared" si="94"/>
        <v>0.06</v>
      </c>
      <c r="O185" s="21">
        <f t="shared" si="107"/>
        <v>5.0000000000000001E-3</v>
      </c>
      <c r="R185" s="9">
        <f t="shared" si="95"/>
        <v>157</v>
      </c>
      <c r="S185" s="12">
        <f t="shared" si="96"/>
        <v>2002.4829605648945</v>
      </c>
      <c r="T185" s="12">
        <f t="shared" si="120"/>
        <v>1354.3203229455221</v>
      </c>
      <c r="U185" s="12">
        <f t="shared" si="97"/>
        <v>648.16263761937239</v>
      </c>
      <c r="V185" s="53">
        <f t="shared" si="98"/>
        <v>1000</v>
      </c>
      <c r="W185" s="10">
        <f t="shared" si="99"/>
        <v>136537.67345263431</v>
      </c>
      <c r="X185" s="10">
        <f t="shared" si="100"/>
        <v>1465.2470394351049</v>
      </c>
      <c r="Y185" s="10">
        <f t="shared" si="101"/>
        <v>131565.87614565468</v>
      </c>
      <c r="AA185" s="9">
        <f t="shared" si="108"/>
        <v>157</v>
      </c>
      <c r="AB185" s="12">
        <f>IF(AA185&lt;&gt;"",IF($H$10="raty równe",MIN(AF184*(1+L185/12), -PMT(L185/12,$H$3-AA184-SUM($AG$28:AG184),AF184,0)),AC185+AD185),"")</f>
        <v>3467.7375767479557</v>
      </c>
      <c r="AC185" s="12">
        <f t="shared" si="109"/>
        <v>3412.7327312297398</v>
      </c>
      <c r="AD185" s="12">
        <f t="shared" si="102"/>
        <v>55.004845518216122</v>
      </c>
      <c r="AE185" s="53">
        <f t="shared" si="110"/>
        <v>1000</v>
      </c>
      <c r="AF185" s="10">
        <f t="shared" si="111"/>
        <v>7374.0198798165729</v>
      </c>
      <c r="AG185" s="54">
        <f>IF(AE185&lt;&gt;"",IF($H$10=listy!$B$4,(NPER(L185/12,-AB185,(AF185+AE185),0)-NPER(L185/12,-AB185,AF185)),AE185/($H$2/$H$3)),"")</f>
        <v>0.29214047519173469</v>
      </c>
      <c r="AH185" s="10">
        <f t="shared" si="103"/>
        <v>-7.5767479556816397E-3</v>
      </c>
      <c r="AI185" s="10">
        <f t="shared" si="104"/>
        <v>0.18697150298500712</v>
      </c>
      <c r="AL185" s="9">
        <f t="shared" si="112"/>
        <v>157</v>
      </c>
      <c r="AM185" s="12">
        <f t="shared" si="113"/>
        <v>169.9361541468827</v>
      </c>
      <c r="AN185" s="12">
        <f t="shared" si="114"/>
        <v>114.93130862866477</v>
      </c>
      <c r="AO185" s="12">
        <f t="shared" si="115"/>
        <v>55.004845518217941</v>
      </c>
      <c r="AP185" s="53">
        <f t="shared" si="105"/>
        <v>4297.8014226010728</v>
      </c>
      <c r="AQ185" s="10">
        <f t="shared" si="116"/>
        <v>7374.0198798169658</v>
      </c>
      <c r="AR185" s="10">
        <f t="shared" si="117"/>
        <v>-7.5767479556816397E-3</v>
      </c>
      <c r="AS185" s="10">
        <f t="shared" si="106"/>
        <v>0.18697150298500712</v>
      </c>
      <c r="AT185" s="91"/>
      <c r="AU185" s="91">
        <f t="shared" si="118"/>
        <v>0</v>
      </c>
      <c r="AV185" s="91">
        <f t="shared" si="119"/>
        <v>0</v>
      </c>
    </row>
    <row r="186" spans="1:48" x14ac:dyDescent="0.3">
      <c r="A186" s="9">
        <f t="shared" si="82"/>
        <v>158</v>
      </c>
      <c r="B186" s="10">
        <f t="shared" si="83"/>
        <v>239812.6871690386</v>
      </c>
      <c r="C186" s="10">
        <f t="shared" si="84"/>
        <v>1000</v>
      </c>
      <c r="D186" s="10">
        <f t="shared" si="85"/>
        <v>158000</v>
      </c>
      <c r="E186" s="12">
        <f t="shared" si="86"/>
        <v>3467.74</v>
      </c>
      <c r="F186" s="12">
        <f t="shared" si="87"/>
        <v>2356.2500730450301</v>
      </c>
      <c r="G186" s="12">
        <f t="shared" si="88"/>
        <v>1111.4899269549699</v>
      </c>
      <c r="H186" s="10">
        <f t="shared" si="89"/>
        <v>235820.16284587709</v>
      </c>
      <c r="I186" s="11">
        <f t="shared" si="90"/>
        <v>3.7999999999999999E-2</v>
      </c>
      <c r="J186" s="11">
        <f t="shared" si="91"/>
        <v>1.7999999999999999E-2</v>
      </c>
      <c r="K186" s="64">
        <f t="shared" si="92"/>
        <v>1505.2792119819576</v>
      </c>
      <c r="L186" s="50">
        <f t="shared" si="93"/>
        <v>5.5999999999999994E-2</v>
      </c>
      <c r="M186" s="50"/>
      <c r="N186" s="50">
        <f t="shared" si="94"/>
        <v>0.06</v>
      </c>
      <c r="O186" s="21">
        <f t="shared" si="107"/>
        <v>5.0000000000000001E-3</v>
      </c>
      <c r="R186" s="9">
        <f t="shared" si="95"/>
        <v>158</v>
      </c>
      <c r="S186" s="12">
        <f t="shared" si="96"/>
        <v>1987.9234372699593</v>
      </c>
      <c r="T186" s="12">
        <f t="shared" si="120"/>
        <v>1350.7476278243325</v>
      </c>
      <c r="U186" s="12">
        <f t="shared" si="97"/>
        <v>637.17580944562667</v>
      </c>
      <c r="V186" s="53">
        <f t="shared" si="98"/>
        <v>1000</v>
      </c>
      <c r="W186" s="10">
        <f t="shared" si="99"/>
        <v>134186.92582480996</v>
      </c>
      <c r="X186" s="10">
        <f t="shared" si="100"/>
        <v>1479.8165627300405</v>
      </c>
      <c r="Y186" s="10">
        <f t="shared" si="101"/>
        <v>133703.52208911296</v>
      </c>
      <c r="AA186" s="9">
        <f t="shared" si="108"/>
        <v>158</v>
      </c>
      <c r="AB186" s="12">
        <f>IF(AA186&lt;&gt;"",IF($H$10="raty równe",MIN(AF185*(1+L186/12), -PMT(L186/12,$H$3-AA185-SUM($AG$28:AG185),AF185,0)),AC186+AD186),"")</f>
        <v>3467.7375767479916</v>
      </c>
      <c r="AC186" s="12">
        <f t="shared" si="109"/>
        <v>3433.3254839755141</v>
      </c>
      <c r="AD186" s="12">
        <f t="shared" si="102"/>
        <v>34.412092772477337</v>
      </c>
      <c r="AE186" s="53">
        <f t="shared" si="110"/>
        <v>1000</v>
      </c>
      <c r="AF186" s="10">
        <f t="shared" si="111"/>
        <v>2940.6943958410588</v>
      </c>
      <c r="AG186" s="54">
        <f>IF(AE186&lt;&gt;"",IF($H$10=listy!$B$4,(NPER(L186/12,-AB186,(AF186+AE186),0)-NPER(L186/12,-AB186,AF186)),AE186/($H$2/$H$3)),"")</f>
        <v>0.2903894289705421</v>
      </c>
      <c r="AH186" s="10">
        <f t="shared" si="103"/>
        <v>2.4232520081568509E-3</v>
      </c>
      <c r="AI186" s="10">
        <f t="shared" si="104"/>
        <v>0.19032961250808897</v>
      </c>
      <c r="AL186" s="9">
        <f t="shared" si="112"/>
        <v>158</v>
      </c>
      <c r="AM186" s="12">
        <f t="shared" si="113"/>
        <v>107.36221421751441</v>
      </c>
      <c r="AN186" s="12">
        <f t="shared" si="114"/>
        <v>72.950121445035236</v>
      </c>
      <c r="AO186" s="12">
        <f t="shared" si="115"/>
        <v>34.41209277247917</v>
      </c>
      <c r="AP186" s="53">
        <f t="shared" si="105"/>
        <v>4360.3753625304771</v>
      </c>
      <c r="AQ186" s="10">
        <f t="shared" si="116"/>
        <v>2940.6943958414531</v>
      </c>
      <c r="AR186" s="10">
        <f t="shared" si="117"/>
        <v>2.4232520081568509E-3</v>
      </c>
      <c r="AS186" s="10">
        <f t="shared" si="106"/>
        <v>0.19032961250808897</v>
      </c>
      <c r="AT186" s="91"/>
      <c r="AU186" s="91">
        <f t="shared" si="118"/>
        <v>0</v>
      </c>
      <c r="AV186" s="91">
        <f t="shared" si="119"/>
        <v>0</v>
      </c>
    </row>
    <row r="187" spans="1:48" x14ac:dyDescent="0.3">
      <c r="A187" s="9">
        <f t="shared" si="82"/>
        <v>159</v>
      </c>
      <c r="B187" s="10">
        <f t="shared" si="83"/>
        <v>242011.75060488377</v>
      </c>
      <c r="C187" s="10">
        <f t="shared" si="84"/>
        <v>1000</v>
      </c>
      <c r="D187" s="10">
        <f t="shared" si="85"/>
        <v>159000</v>
      </c>
      <c r="E187" s="12">
        <f t="shared" si="86"/>
        <v>3467.73</v>
      </c>
      <c r="F187" s="12">
        <f t="shared" si="87"/>
        <v>2367.2359067192401</v>
      </c>
      <c r="G187" s="12">
        <f t="shared" si="88"/>
        <v>1100.4940932807597</v>
      </c>
      <c r="H187" s="10">
        <f t="shared" si="89"/>
        <v>233452.92693915786</v>
      </c>
      <c r="I187" s="11">
        <f t="shared" si="90"/>
        <v>3.7999999999999999E-2</v>
      </c>
      <c r="J187" s="11">
        <f t="shared" si="91"/>
        <v>1.7999999999999999E-2</v>
      </c>
      <c r="K187" s="64">
        <f t="shared" si="92"/>
        <v>1497.7902606785651</v>
      </c>
      <c r="L187" s="50">
        <f t="shared" si="93"/>
        <v>5.5999999999999994E-2</v>
      </c>
      <c r="M187" s="50"/>
      <c r="N187" s="50">
        <f t="shared" si="94"/>
        <v>0.06</v>
      </c>
      <c r="O187" s="21">
        <f t="shared" si="107"/>
        <v>5.0000000000000001E-3</v>
      </c>
      <c r="R187" s="9">
        <f t="shared" si="95"/>
        <v>159</v>
      </c>
      <c r="S187" s="12">
        <f t="shared" si="96"/>
        <v>1973.2184395407694</v>
      </c>
      <c r="T187" s="12">
        <f t="shared" si="120"/>
        <v>1347.0127856916563</v>
      </c>
      <c r="U187" s="12">
        <f t="shared" si="97"/>
        <v>626.20565384911311</v>
      </c>
      <c r="V187" s="53">
        <f t="shared" si="98"/>
        <v>1000</v>
      </c>
      <c r="W187" s="10">
        <f t="shared" si="99"/>
        <v>131839.91303911831</v>
      </c>
      <c r="X187" s="10">
        <f t="shared" si="100"/>
        <v>1494.5115604592302</v>
      </c>
      <c r="Y187" s="10">
        <f t="shared" si="101"/>
        <v>135866.55126001776</v>
      </c>
      <c r="AA187" s="9">
        <f t="shared" si="108"/>
        <v>159</v>
      </c>
      <c r="AB187" s="12">
        <f>IF(AA187&lt;&gt;"",IF($H$10="raty równe",MIN(AF186*(1+L187/12), -PMT(L187/12,$H$3-AA186-SUM($AG$28:AG186),AF186,0)),AC187+AD187),"")</f>
        <v>2954.4176363549836</v>
      </c>
      <c r="AC187" s="12">
        <f t="shared" si="109"/>
        <v>2940.6943958410588</v>
      </c>
      <c r="AD187" s="12">
        <f t="shared" si="102"/>
        <v>13.72324051392494</v>
      </c>
      <c r="AE187" s="53">
        <f t="shared" si="110"/>
        <v>0</v>
      </c>
      <c r="AF187" s="10">
        <f t="shared" si="111"/>
        <v>0</v>
      </c>
      <c r="AG187" s="54">
        <f>IF(AE187&lt;&gt;"",IF($H$10=listy!$B$4,(NPER(L187/12,-AB187,(AF187+AE187),0)-NPER(L187/12,-AB187,AF187)),AE187/($H$2/$H$3)),"")</f>
        <v>0</v>
      </c>
      <c r="AH187" s="10">
        <f t="shared" si="103"/>
        <v>1513.3123636450159</v>
      </c>
      <c r="AI187" s="10">
        <f t="shared" si="104"/>
        <v>1513.5036449055865</v>
      </c>
      <c r="AL187" s="9">
        <f t="shared" si="112"/>
        <v>159</v>
      </c>
      <c r="AM187" s="12">
        <f t="shared" si="113"/>
        <v>43.242904413089271</v>
      </c>
      <c r="AN187" s="12">
        <f t="shared" si="114"/>
        <v>29.519663899162488</v>
      </c>
      <c r="AO187" s="12">
        <f t="shared" si="115"/>
        <v>13.723240513926781</v>
      </c>
      <c r="AP187" s="53">
        <f t="shared" si="105"/>
        <v>2911.1747319422907</v>
      </c>
      <c r="AQ187" s="10">
        <f t="shared" si="116"/>
        <v>0</v>
      </c>
      <c r="AR187" s="10">
        <f t="shared" si="117"/>
        <v>1513.3123636446194</v>
      </c>
      <c r="AS187" s="10">
        <f t="shared" si="106"/>
        <v>1513.50364490519</v>
      </c>
      <c r="AT187" s="91"/>
      <c r="AU187" s="91">
        <f t="shared" si="118"/>
        <v>-3.9653968997299671E-10</v>
      </c>
      <c r="AV187" s="91">
        <f t="shared" si="119"/>
        <v>-3.9426595321856439E-10</v>
      </c>
    </row>
    <row r="188" spans="1:48" x14ac:dyDescent="0.3">
      <c r="A188" s="9">
        <f t="shared" si="82"/>
        <v>160</v>
      </c>
      <c r="B188" s="10">
        <f t="shared" si="83"/>
        <v>244221.80935790815</v>
      </c>
      <c r="C188" s="10">
        <f t="shared" si="84"/>
        <v>1000</v>
      </c>
      <c r="D188" s="10">
        <f t="shared" si="85"/>
        <v>160000</v>
      </c>
      <c r="E188" s="12">
        <f t="shared" si="86"/>
        <v>3467.74</v>
      </c>
      <c r="F188" s="12">
        <f t="shared" si="87"/>
        <v>2378.2930076172634</v>
      </c>
      <c r="G188" s="12">
        <f t="shared" si="88"/>
        <v>1089.4469923827367</v>
      </c>
      <c r="H188" s="10">
        <f t="shared" si="89"/>
        <v>231074.63393154059</v>
      </c>
      <c r="I188" s="11">
        <f t="shared" si="90"/>
        <v>3.7999999999999999E-2</v>
      </c>
      <c r="J188" s="11">
        <f t="shared" si="91"/>
        <v>1.7999999999999999E-2</v>
      </c>
      <c r="K188" s="64">
        <f t="shared" si="92"/>
        <v>1490.3385678393684</v>
      </c>
      <c r="L188" s="50">
        <f t="shared" si="93"/>
        <v>5.5999999999999994E-2</v>
      </c>
      <c r="M188" s="50"/>
      <c r="N188" s="50">
        <f t="shared" si="94"/>
        <v>0.06</v>
      </c>
      <c r="O188" s="21">
        <f t="shared" si="107"/>
        <v>5.0000000000000001E-3</v>
      </c>
      <c r="R188" s="9">
        <f t="shared" si="95"/>
        <v>160</v>
      </c>
      <c r="S188" s="12">
        <f t="shared" si="96"/>
        <v>1958.3643313559824</v>
      </c>
      <c r="T188" s="12">
        <f t="shared" si="120"/>
        <v>1343.111403840097</v>
      </c>
      <c r="U188" s="12">
        <f t="shared" si="97"/>
        <v>615.2529275158854</v>
      </c>
      <c r="V188" s="53">
        <f t="shared" si="98"/>
        <v>1000</v>
      </c>
      <c r="W188" s="10">
        <f t="shared" si="99"/>
        <v>129496.80163527821</v>
      </c>
      <c r="X188" s="10">
        <f t="shared" si="100"/>
        <v>1509.3756686440174</v>
      </c>
      <c r="Y188" s="10">
        <f t="shared" si="101"/>
        <v>138055.25968496187</v>
      </c>
      <c r="AA188" s="9" t="str">
        <f t="shared" si="108"/>
        <v/>
      </c>
      <c r="AB188" s="12" t="str">
        <f>IF(AA188&lt;&gt;"",IF($H$10="raty równe",MIN(AF187*(1+L188/12), -PMT(L188/12,$H$3-AA187-SUM($AG$28:AG187),AF187,0)),AC188+AD188),"")</f>
        <v/>
      </c>
      <c r="AC188" s="12" t="str">
        <f t="shared" si="109"/>
        <v/>
      </c>
      <c r="AD188" s="12" t="str">
        <f t="shared" si="102"/>
        <v/>
      </c>
      <c r="AE188" s="53" t="str">
        <f t="shared" si="110"/>
        <v/>
      </c>
      <c r="AF188" s="10" t="str">
        <f t="shared" si="111"/>
        <v/>
      </c>
      <c r="AG188" s="54" t="str">
        <f>IF(AE188&lt;&gt;"",IF($H$10=listy!$B$4,(NPER(L188/12,-AB188,(AF188+AE188),0)-NPER(L188/12,-AB188,AF188)),AE188/($H$2/$H$3)),"")</f>
        <v/>
      </c>
      <c r="AH188" s="10">
        <f t="shared" si="103"/>
        <v>4467.74</v>
      </c>
      <c r="AI188" s="10">
        <f t="shared" si="104"/>
        <v>5988.8111631301144</v>
      </c>
      <c r="AL188" s="9" t="str">
        <f t="shared" si="112"/>
        <v/>
      </c>
      <c r="AM188" s="12">
        <f t="shared" si="113"/>
        <v>0</v>
      </c>
      <c r="AN188" s="12" t="str">
        <f t="shared" si="114"/>
        <v/>
      </c>
      <c r="AO188" s="12">
        <f t="shared" si="115"/>
        <v>0</v>
      </c>
      <c r="AP188" s="53">
        <f t="shared" si="105"/>
        <v>0</v>
      </c>
      <c r="AQ188" s="10">
        <f t="shared" si="116"/>
        <v>0</v>
      </c>
      <c r="AR188" s="10">
        <f t="shared" si="117"/>
        <v>4467.74</v>
      </c>
      <c r="AS188" s="10">
        <f t="shared" si="106"/>
        <v>5988.8111631297161</v>
      </c>
      <c r="AT188" s="91"/>
      <c r="AU188" s="91" t="e">
        <f t="shared" si="118"/>
        <v>#VALUE!</v>
      </c>
      <c r="AV188" s="91" t="e">
        <f t="shared" si="119"/>
        <v>#VALUE!</v>
      </c>
    </row>
    <row r="189" spans="1:48" x14ac:dyDescent="0.3">
      <c r="A189" s="9">
        <f t="shared" si="82"/>
        <v>161</v>
      </c>
      <c r="B189" s="10">
        <f t="shared" si="83"/>
        <v>246442.91840469767</v>
      </c>
      <c r="C189" s="10">
        <f t="shared" si="84"/>
        <v>1000</v>
      </c>
      <c r="D189" s="10">
        <f t="shared" si="85"/>
        <v>161000</v>
      </c>
      <c r="E189" s="12">
        <f t="shared" si="86"/>
        <v>3467.73</v>
      </c>
      <c r="F189" s="12">
        <f t="shared" si="87"/>
        <v>2389.3817083194772</v>
      </c>
      <c r="G189" s="12">
        <f t="shared" si="88"/>
        <v>1078.3482916805226</v>
      </c>
      <c r="H189" s="10">
        <f t="shared" si="89"/>
        <v>228685.25222322112</v>
      </c>
      <c r="I189" s="11">
        <f t="shared" si="90"/>
        <v>3.7999999999999999E-2</v>
      </c>
      <c r="J189" s="11">
        <f t="shared" si="91"/>
        <v>1.7999999999999999E-2</v>
      </c>
      <c r="K189" s="64">
        <f t="shared" si="92"/>
        <v>1482.923948098874</v>
      </c>
      <c r="L189" s="50">
        <f t="shared" si="93"/>
        <v>5.5999999999999994E-2</v>
      </c>
      <c r="M189" s="50"/>
      <c r="N189" s="50">
        <f t="shared" si="94"/>
        <v>0.06</v>
      </c>
      <c r="O189" s="21">
        <f t="shared" si="107"/>
        <v>5.0000000000000001E-3</v>
      </c>
      <c r="R189" s="9">
        <f t="shared" si="95"/>
        <v>161</v>
      </c>
      <c r="S189" s="12">
        <f t="shared" si="96"/>
        <v>1943.3573403277319</v>
      </c>
      <c r="T189" s="12">
        <f t="shared" si="120"/>
        <v>1339.0389326964337</v>
      </c>
      <c r="U189" s="12">
        <f t="shared" si="97"/>
        <v>604.31840763129833</v>
      </c>
      <c r="V189" s="53">
        <f t="shared" si="98"/>
        <v>1000</v>
      </c>
      <c r="W189" s="10">
        <f t="shared" si="99"/>
        <v>127157.76270258178</v>
      </c>
      <c r="X189" s="10">
        <f t="shared" si="100"/>
        <v>1524.3726596722677</v>
      </c>
      <c r="Y189" s="10">
        <f t="shared" si="101"/>
        <v>140269.90864305891</v>
      </c>
      <c r="AA189" s="9" t="str">
        <f t="shared" si="108"/>
        <v/>
      </c>
      <c r="AB189" s="12" t="str">
        <f>IF(AA189&lt;&gt;"",IF($H$10="raty równe",MIN(AF188*(1+L189/12), -PMT(L189/12,$H$3-AA188-SUM($AG$28:AG188),AF188,0)),AC189+AD189),"")</f>
        <v/>
      </c>
      <c r="AC189" s="12" t="str">
        <f t="shared" si="109"/>
        <v/>
      </c>
      <c r="AD189" s="12" t="str">
        <f t="shared" si="102"/>
        <v/>
      </c>
      <c r="AE189" s="53" t="str">
        <f t="shared" si="110"/>
        <v/>
      </c>
      <c r="AF189" s="10" t="str">
        <f t="shared" si="111"/>
        <v/>
      </c>
      <c r="AG189" s="54" t="str">
        <f>IF(AE189&lt;&gt;"",IF($H$10=listy!$B$4,(NPER(L189/12,-AB189,(AF189+AE189),0)-NPER(L189/12,-AB189,AF189)),AE189/($H$2/$H$3)),"")</f>
        <v/>
      </c>
      <c r="AH189" s="10">
        <f t="shared" si="103"/>
        <v>4467.7299999999996</v>
      </c>
      <c r="AI189" s="10">
        <f t="shared" si="104"/>
        <v>10486.485218945763</v>
      </c>
      <c r="AL189" s="9" t="str">
        <f t="shared" si="112"/>
        <v/>
      </c>
      <c r="AM189" s="12">
        <f t="shared" si="113"/>
        <v>0</v>
      </c>
      <c r="AN189" s="12" t="str">
        <f t="shared" si="114"/>
        <v/>
      </c>
      <c r="AO189" s="12">
        <f t="shared" si="115"/>
        <v>0</v>
      </c>
      <c r="AP189" s="53">
        <f t="shared" si="105"/>
        <v>0</v>
      </c>
      <c r="AQ189" s="10">
        <f t="shared" si="116"/>
        <v>0</v>
      </c>
      <c r="AR189" s="10">
        <f t="shared" si="117"/>
        <v>4467.7299999999996</v>
      </c>
      <c r="AS189" s="10">
        <f t="shared" si="106"/>
        <v>10486.485218945363</v>
      </c>
      <c r="AT189" s="91"/>
      <c r="AU189" s="91" t="e">
        <f t="shared" si="118"/>
        <v>#VALUE!</v>
      </c>
      <c r="AV189" s="91" t="e">
        <f t="shared" si="119"/>
        <v>#VALUE!</v>
      </c>
    </row>
    <row r="190" spans="1:48" x14ac:dyDescent="0.3">
      <c r="A190" s="9">
        <f t="shared" si="82"/>
        <v>162</v>
      </c>
      <c r="B190" s="10">
        <f t="shared" si="83"/>
        <v>248675.13299672113</v>
      </c>
      <c r="C190" s="10">
        <f t="shared" si="84"/>
        <v>1000</v>
      </c>
      <c r="D190" s="10">
        <f t="shared" si="85"/>
        <v>162000</v>
      </c>
      <c r="E190" s="12">
        <f t="shared" si="86"/>
        <v>3467.74</v>
      </c>
      <c r="F190" s="12">
        <f t="shared" si="87"/>
        <v>2400.5421562916345</v>
      </c>
      <c r="G190" s="12">
        <f t="shared" si="88"/>
        <v>1067.1978437083651</v>
      </c>
      <c r="H190" s="10">
        <f t="shared" si="89"/>
        <v>226284.71006692949</v>
      </c>
      <c r="I190" s="11">
        <f t="shared" si="90"/>
        <v>3.7999999999999999E-2</v>
      </c>
      <c r="J190" s="11">
        <f t="shared" si="91"/>
        <v>1.7999999999999999E-2</v>
      </c>
      <c r="K190" s="64">
        <f t="shared" si="92"/>
        <v>1475.5462170138053</v>
      </c>
      <c r="L190" s="50">
        <f t="shared" si="93"/>
        <v>5.5999999999999994E-2</v>
      </c>
      <c r="M190" s="50"/>
      <c r="N190" s="50">
        <f t="shared" si="94"/>
        <v>0.06</v>
      </c>
      <c r="O190" s="21">
        <f t="shared" si="107"/>
        <v>5.0000000000000001E-3</v>
      </c>
      <c r="R190" s="9">
        <f t="shared" si="95"/>
        <v>162</v>
      </c>
      <c r="S190" s="12">
        <f t="shared" si="96"/>
        <v>1928.193550797185</v>
      </c>
      <c r="T190" s="12">
        <f t="shared" si="120"/>
        <v>1334.7906581851366</v>
      </c>
      <c r="U190" s="12">
        <f t="shared" si="97"/>
        <v>593.40289261204828</v>
      </c>
      <c r="V190" s="53">
        <f t="shared" si="98"/>
        <v>1000</v>
      </c>
      <c r="W190" s="10">
        <f t="shared" si="99"/>
        <v>124822.97204439664</v>
      </c>
      <c r="X190" s="10">
        <f t="shared" si="100"/>
        <v>1539.546449202815</v>
      </c>
      <c r="Y190" s="10">
        <f t="shared" si="101"/>
        <v>142510.80463547699</v>
      </c>
      <c r="AA190" s="9" t="str">
        <f t="shared" si="108"/>
        <v/>
      </c>
      <c r="AB190" s="12" t="str">
        <f>IF(AA190&lt;&gt;"",IF($H$10="raty równe",MIN(AF189*(1+L190/12), -PMT(L190/12,$H$3-AA189-SUM($AG$28:AG189),AF189,0)),AC190+AD190),"")</f>
        <v/>
      </c>
      <c r="AC190" s="12" t="str">
        <f t="shared" si="109"/>
        <v/>
      </c>
      <c r="AD190" s="12" t="str">
        <f t="shared" si="102"/>
        <v/>
      </c>
      <c r="AE190" s="53" t="str">
        <f t="shared" si="110"/>
        <v/>
      </c>
      <c r="AF190" s="10" t="str">
        <f t="shared" si="111"/>
        <v/>
      </c>
      <c r="AG190" s="54" t="str">
        <f>IF(AE190&lt;&gt;"",IF($H$10=listy!$B$4,(NPER(L190/12,-AB190,(AF190+AE190),0)-NPER(L190/12,-AB190,AF190)),AE190/($H$2/$H$3)),"")</f>
        <v/>
      </c>
      <c r="AH190" s="10">
        <f t="shared" si="103"/>
        <v>4467.74</v>
      </c>
      <c r="AI190" s="10">
        <f t="shared" si="104"/>
        <v>15006.65764504049</v>
      </c>
      <c r="AL190" s="9" t="str">
        <f t="shared" si="112"/>
        <v/>
      </c>
      <c r="AM190" s="12">
        <f t="shared" si="113"/>
        <v>0</v>
      </c>
      <c r="AN190" s="12" t="str">
        <f t="shared" si="114"/>
        <v/>
      </c>
      <c r="AO190" s="12">
        <f t="shared" si="115"/>
        <v>0</v>
      </c>
      <c r="AP190" s="53">
        <f t="shared" si="105"/>
        <v>0</v>
      </c>
      <c r="AQ190" s="10">
        <f t="shared" si="116"/>
        <v>0</v>
      </c>
      <c r="AR190" s="10">
        <f t="shared" si="117"/>
        <v>4467.74</v>
      </c>
      <c r="AS190" s="10">
        <f t="shared" si="106"/>
        <v>15006.657645040088</v>
      </c>
      <c r="AT190" s="91"/>
      <c r="AU190" s="91" t="e">
        <f t="shared" si="118"/>
        <v>#VALUE!</v>
      </c>
      <c r="AV190" s="91" t="e">
        <f t="shared" si="119"/>
        <v>#VALUE!</v>
      </c>
    </row>
    <row r="191" spans="1:48" x14ac:dyDescent="0.3">
      <c r="A191" s="9">
        <f t="shared" si="82"/>
        <v>163</v>
      </c>
      <c r="B191" s="10">
        <f t="shared" si="83"/>
        <v>250918.50866170472</v>
      </c>
      <c r="C191" s="10">
        <f t="shared" si="84"/>
        <v>1000</v>
      </c>
      <c r="D191" s="10">
        <f t="shared" si="85"/>
        <v>163000</v>
      </c>
      <c r="E191" s="12">
        <f t="shared" si="86"/>
        <v>3467.73</v>
      </c>
      <c r="F191" s="12">
        <f t="shared" si="87"/>
        <v>2411.7346863543289</v>
      </c>
      <c r="G191" s="12">
        <f t="shared" si="88"/>
        <v>1055.9953136456709</v>
      </c>
      <c r="H191" s="10">
        <f t="shared" si="89"/>
        <v>223872.97538057517</v>
      </c>
      <c r="I191" s="11">
        <f t="shared" si="90"/>
        <v>3.7999999999999999E-2</v>
      </c>
      <c r="J191" s="11">
        <f t="shared" si="91"/>
        <v>1.7999999999999999E-2</v>
      </c>
      <c r="K191" s="64">
        <f t="shared" si="92"/>
        <v>1468.2051910585133</v>
      </c>
      <c r="L191" s="50">
        <f t="shared" si="93"/>
        <v>5.5999999999999994E-2</v>
      </c>
      <c r="M191" s="50"/>
      <c r="N191" s="50">
        <f t="shared" si="94"/>
        <v>0.06</v>
      </c>
      <c r="O191" s="21">
        <f t="shared" si="107"/>
        <v>5.0000000000000001E-3</v>
      </c>
      <c r="R191" s="9">
        <f t="shared" si="95"/>
        <v>163</v>
      </c>
      <c r="S191" s="12">
        <f t="shared" si="96"/>
        <v>1912.8688964875032</v>
      </c>
      <c r="T191" s="12">
        <f t="shared" si="120"/>
        <v>1330.3616936136523</v>
      </c>
      <c r="U191" s="12">
        <f t="shared" si="97"/>
        <v>582.50720287385093</v>
      </c>
      <c r="V191" s="53">
        <f t="shared" si="98"/>
        <v>1000</v>
      </c>
      <c r="W191" s="10">
        <f t="shared" si="99"/>
        <v>122492.61035078298</v>
      </c>
      <c r="X191" s="10">
        <f t="shared" si="100"/>
        <v>1554.8611035124964</v>
      </c>
      <c r="Y191" s="10">
        <f t="shared" si="101"/>
        <v>144778.21976216685</v>
      </c>
      <c r="AA191" s="9" t="str">
        <f t="shared" si="108"/>
        <v/>
      </c>
      <c r="AB191" s="12" t="str">
        <f>IF(AA191&lt;&gt;"",IF($H$10="raty równe",MIN(AF190*(1+L191/12), -PMT(L191/12,$H$3-AA190-SUM($AG$28:AG190),AF190,0)),AC191+AD191),"")</f>
        <v/>
      </c>
      <c r="AC191" s="12" t="str">
        <f t="shared" si="109"/>
        <v/>
      </c>
      <c r="AD191" s="12" t="str">
        <f t="shared" si="102"/>
        <v/>
      </c>
      <c r="AE191" s="53" t="str">
        <f t="shared" si="110"/>
        <v/>
      </c>
      <c r="AF191" s="10" t="str">
        <f t="shared" si="111"/>
        <v/>
      </c>
      <c r="AG191" s="54" t="str">
        <f>IF(AE191&lt;&gt;"",IF($H$10=listy!$B$4,(NPER(L191/12,-AB191,(AF191+AE191),0)-NPER(L191/12,-AB191,AF191)),AE191/($H$2/$H$3)),"")</f>
        <v/>
      </c>
      <c r="AH191" s="10">
        <f t="shared" si="103"/>
        <v>4467.7299999999996</v>
      </c>
      <c r="AI191" s="10">
        <f t="shared" si="104"/>
        <v>19549.42093326569</v>
      </c>
      <c r="AL191" s="9" t="str">
        <f t="shared" si="112"/>
        <v/>
      </c>
      <c r="AM191" s="12">
        <f t="shared" si="113"/>
        <v>0</v>
      </c>
      <c r="AN191" s="12" t="str">
        <f t="shared" si="114"/>
        <v/>
      </c>
      <c r="AO191" s="12">
        <f t="shared" si="115"/>
        <v>0</v>
      </c>
      <c r="AP191" s="53">
        <f t="shared" si="105"/>
        <v>0</v>
      </c>
      <c r="AQ191" s="10">
        <f t="shared" si="116"/>
        <v>0</v>
      </c>
      <c r="AR191" s="10">
        <f t="shared" si="117"/>
        <v>4467.7299999999996</v>
      </c>
      <c r="AS191" s="10">
        <f t="shared" si="106"/>
        <v>19549.420933265286</v>
      </c>
      <c r="AT191" s="91"/>
      <c r="AU191" s="91" t="e">
        <f t="shared" si="118"/>
        <v>#VALUE!</v>
      </c>
      <c r="AV191" s="91" t="e">
        <f t="shared" si="119"/>
        <v>#VALUE!</v>
      </c>
    </row>
    <row r="192" spans="1:48" x14ac:dyDescent="0.3">
      <c r="A192" s="9">
        <f t="shared" si="82"/>
        <v>164</v>
      </c>
      <c r="B192" s="10">
        <f t="shared" si="83"/>
        <v>253173.10120501323</v>
      </c>
      <c r="C192" s="10">
        <f t="shared" si="84"/>
        <v>1000</v>
      </c>
      <c r="D192" s="10">
        <f t="shared" si="85"/>
        <v>164000</v>
      </c>
      <c r="E192" s="12">
        <f t="shared" si="86"/>
        <v>3467.74</v>
      </c>
      <c r="F192" s="12">
        <f t="shared" si="87"/>
        <v>2422.9994482239827</v>
      </c>
      <c r="G192" s="12">
        <f t="shared" si="88"/>
        <v>1044.7405517760174</v>
      </c>
      <c r="H192" s="10">
        <f t="shared" si="89"/>
        <v>221449.9759323512</v>
      </c>
      <c r="I192" s="11">
        <f t="shared" si="90"/>
        <v>3.7999999999999999E-2</v>
      </c>
      <c r="J192" s="11">
        <f t="shared" si="91"/>
        <v>1.7999999999999999E-2</v>
      </c>
      <c r="K192" s="64">
        <f t="shared" si="92"/>
        <v>1460.9006876204112</v>
      </c>
      <c r="L192" s="50">
        <f t="shared" si="93"/>
        <v>5.5999999999999994E-2</v>
      </c>
      <c r="M192" s="50"/>
      <c r="N192" s="50">
        <f t="shared" si="94"/>
        <v>0.06</v>
      </c>
      <c r="O192" s="21">
        <f t="shared" si="107"/>
        <v>5.0000000000000001E-3</v>
      </c>
      <c r="R192" s="9">
        <f t="shared" si="95"/>
        <v>164</v>
      </c>
      <c r="S192" s="12">
        <f t="shared" si="96"/>
        <v>1897.3791526797238</v>
      </c>
      <c r="T192" s="12">
        <f t="shared" si="120"/>
        <v>1325.7469710427367</v>
      </c>
      <c r="U192" s="12">
        <f t="shared" si="97"/>
        <v>571.63218163698718</v>
      </c>
      <c r="V192" s="53">
        <f t="shared" si="98"/>
        <v>1000</v>
      </c>
      <c r="W192" s="10">
        <f t="shared" si="99"/>
        <v>120166.86337974024</v>
      </c>
      <c r="X192" s="10">
        <f t="shared" si="100"/>
        <v>1570.3608473202758</v>
      </c>
      <c r="Y192" s="10">
        <f t="shared" si="101"/>
        <v>147072.47170829793</v>
      </c>
      <c r="AA192" s="9" t="str">
        <f t="shared" si="108"/>
        <v/>
      </c>
      <c r="AB192" s="12" t="str">
        <f>IF(AA192&lt;&gt;"",IF($H$10="raty równe",MIN(AF191*(1+L192/12), -PMT(L192/12,$H$3-AA191-SUM($AG$28:AG191),AF191,0)),AC192+AD192),"")</f>
        <v/>
      </c>
      <c r="AC192" s="12" t="str">
        <f t="shared" si="109"/>
        <v/>
      </c>
      <c r="AD192" s="12" t="str">
        <f t="shared" si="102"/>
        <v/>
      </c>
      <c r="AE192" s="53" t="str">
        <f t="shared" si="110"/>
        <v/>
      </c>
      <c r="AF192" s="10" t="str">
        <f t="shared" si="111"/>
        <v/>
      </c>
      <c r="AG192" s="54" t="str">
        <f>IF(AE192&lt;&gt;"",IF($H$10=listy!$B$4,(NPER(L192/12,-AB192,(AF192+AE192),0)-NPER(L192/12,-AB192,AF192)),AE192/($H$2/$H$3)),"")</f>
        <v/>
      </c>
      <c r="AH192" s="10">
        <f t="shared" si="103"/>
        <v>4467.74</v>
      </c>
      <c r="AI192" s="10">
        <f t="shared" si="104"/>
        <v>24114.908037932015</v>
      </c>
      <c r="AL192" s="9" t="str">
        <f t="shared" si="112"/>
        <v/>
      </c>
      <c r="AM192" s="12">
        <f t="shared" si="113"/>
        <v>0</v>
      </c>
      <c r="AN192" s="12" t="str">
        <f t="shared" si="114"/>
        <v/>
      </c>
      <c r="AO192" s="12">
        <f t="shared" si="115"/>
        <v>0</v>
      </c>
      <c r="AP192" s="53">
        <f t="shared" si="105"/>
        <v>0</v>
      </c>
      <c r="AQ192" s="10">
        <f t="shared" si="116"/>
        <v>0</v>
      </c>
      <c r="AR192" s="10">
        <f t="shared" si="117"/>
        <v>4467.74</v>
      </c>
      <c r="AS192" s="10">
        <f t="shared" si="106"/>
        <v>24114.908037931607</v>
      </c>
      <c r="AT192" s="91"/>
      <c r="AU192" s="91" t="e">
        <f t="shared" si="118"/>
        <v>#VALUE!</v>
      </c>
      <c r="AV192" s="91" t="e">
        <f t="shared" si="119"/>
        <v>#VALUE!</v>
      </c>
    </row>
    <row r="193" spans="1:48" x14ac:dyDescent="0.3">
      <c r="A193" s="9">
        <f t="shared" si="82"/>
        <v>165</v>
      </c>
      <c r="B193" s="10">
        <f t="shared" si="83"/>
        <v>255438.96671103826</v>
      </c>
      <c r="C193" s="10">
        <f t="shared" si="84"/>
        <v>1000</v>
      </c>
      <c r="D193" s="10">
        <f t="shared" si="85"/>
        <v>165000</v>
      </c>
      <c r="E193" s="12">
        <f t="shared" si="86"/>
        <v>3467.73</v>
      </c>
      <c r="F193" s="12">
        <f t="shared" si="87"/>
        <v>2434.2967789823615</v>
      </c>
      <c r="G193" s="12">
        <f t="shared" si="88"/>
        <v>1033.4332210176387</v>
      </c>
      <c r="H193" s="10">
        <f t="shared" si="89"/>
        <v>219015.67915336884</v>
      </c>
      <c r="I193" s="11">
        <f t="shared" si="90"/>
        <v>3.7999999999999999E-2</v>
      </c>
      <c r="J193" s="11">
        <f t="shared" si="91"/>
        <v>1.7999999999999999E-2</v>
      </c>
      <c r="K193" s="64">
        <f t="shared" si="92"/>
        <v>1453.6325249954346</v>
      </c>
      <c r="L193" s="50">
        <f t="shared" si="93"/>
        <v>5.5999999999999994E-2</v>
      </c>
      <c r="M193" s="50"/>
      <c r="N193" s="50">
        <f t="shared" si="94"/>
        <v>0.06</v>
      </c>
      <c r="O193" s="21">
        <f t="shared" si="107"/>
        <v>5.0000000000000001E-3</v>
      </c>
      <c r="R193" s="9">
        <f t="shared" si="95"/>
        <v>165</v>
      </c>
      <c r="S193" s="12">
        <f t="shared" si="96"/>
        <v>1881.7199278739013</v>
      </c>
      <c r="T193" s="12">
        <f t="shared" si="120"/>
        <v>1320.9412321017803</v>
      </c>
      <c r="U193" s="12">
        <f t="shared" si="97"/>
        <v>560.77869577212107</v>
      </c>
      <c r="V193" s="53">
        <f t="shared" si="98"/>
        <v>1000</v>
      </c>
      <c r="W193" s="10">
        <f t="shared" si="99"/>
        <v>117845.92214763847</v>
      </c>
      <c r="X193" s="10">
        <f t="shared" si="100"/>
        <v>1586.0100721260983</v>
      </c>
      <c r="Y193" s="10">
        <f t="shared" si="101"/>
        <v>149393.84413896551</v>
      </c>
      <c r="AA193" s="9" t="str">
        <f t="shared" si="108"/>
        <v/>
      </c>
      <c r="AB193" s="12" t="str">
        <f>IF(AA193&lt;&gt;"",IF($H$10="raty równe",MIN(AF192*(1+L193/12), -PMT(L193/12,$H$3-AA192-SUM($AG$28:AG192),AF192,0)),AC193+AD193),"")</f>
        <v/>
      </c>
      <c r="AC193" s="12" t="str">
        <f t="shared" si="109"/>
        <v/>
      </c>
      <c r="AD193" s="12" t="str">
        <f t="shared" si="102"/>
        <v/>
      </c>
      <c r="AE193" s="53" t="str">
        <f t="shared" si="110"/>
        <v/>
      </c>
      <c r="AF193" s="10" t="str">
        <f t="shared" si="111"/>
        <v/>
      </c>
      <c r="AG193" s="54" t="str">
        <f>IF(AE193&lt;&gt;"",IF($H$10=listy!$B$4,(NPER(L193/12,-AB193,(AF193+AE193),0)-NPER(L193/12,-AB193,AF193)),AE193/($H$2/$H$3)),"")</f>
        <v/>
      </c>
      <c r="AH193" s="10">
        <f t="shared" si="103"/>
        <v>4467.7299999999996</v>
      </c>
      <c r="AI193" s="10">
        <f t="shared" si="104"/>
        <v>28703.212578121671</v>
      </c>
      <c r="AL193" s="9" t="str">
        <f t="shared" si="112"/>
        <v/>
      </c>
      <c r="AM193" s="12">
        <f t="shared" si="113"/>
        <v>0</v>
      </c>
      <c r="AN193" s="12" t="str">
        <f t="shared" si="114"/>
        <v/>
      </c>
      <c r="AO193" s="12">
        <f t="shared" si="115"/>
        <v>0</v>
      </c>
      <c r="AP193" s="53">
        <f t="shared" si="105"/>
        <v>0</v>
      </c>
      <c r="AQ193" s="10">
        <f t="shared" si="116"/>
        <v>0</v>
      </c>
      <c r="AR193" s="10">
        <f t="shared" si="117"/>
        <v>4467.7299999999996</v>
      </c>
      <c r="AS193" s="10">
        <f t="shared" si="106"/>
        <v>28703.212578121264</v>
      </c>
      <c r="AT193" s="91"/>
      <c r="AU193" s="91" t="e">
        <f t="shared" si="118"/>
        <v>#VALUE!</v>
      </c>
      <c r="AV193" s="91" t="e">
        <f t="shared" si="119"/>
        <v>#VALUE!</v>
      </c>
    </row>
    <row r="194" spans="1:48" x14ac:dyDescent="0.3">
      <c r="A194" s="9">
        <f t="shared" si="82"/>
        <v>166</v>
      </c>
      <c r="B194" s="10">
        <f t="shared" si="83"/>
        <v>257716.16154459343</v>
      </c>
      <c r="C194" s="10">
        <f t="shared" si="84"/>
        <v>1000</v>
      </c>
      <c r="D194" s="10">
        <f t="shared" si="85"/>
        <v>166000</v>
      </c>
      <c r="E194" s="12">
        <f t="shared" si="86"/>
        <v>3467.74</v>
      </c>
      <c r="F194" s="12">
        <f t="shared" si="87"/>
        <v>2445.666830617612</v>
      </c>
      <c r="G194" s="12">
        <f t="shared" si="88"/>
        <v>1022.0731693823877</v>
      </c>
      <c r="H194" s="10">
        <f t="shared" si="89"/>
        <v>216570.01232275122</v>
      </c>
      <c r="I194" s="11">
        <f t="shared" si="90"/>
        <v>3.7999999999999999E-2</v>
      </c>
      <c r="J194" s="11">
        <f t="shared" si="91"/>
        <v>1.7999999999999999E-2</v>
      </c>
      <c r="K194" s="64">
        <f t="shared" si="92"/>
        <v>1446.400522383517</v>
      </c>
      <c r="L194" s="50">
        <f t="shared" si="93"/>
        <v>5.5999999999999994E-2</v>
      </c>
      <c r="M194" s="50"/>
      <c r="N194" s="50">
        <f t="shared" si="94"/>
        <v>0.06</v>
      </c>
      <c r="O194" s="21">
        <f t="shared" si="107"/>
        <v>5.0000000000000001E-3</v>
      </c>
      <c r="R194" s="9">
        <f t="shared" si="95"/>
        <v>166</v>
      </c>
      <c r="S194" s="12">
        <f t="shared" si="96"/>
        <v>1865.8866548943179</v>
      </c>
      <c r="T194" s="12">
        <f t="shared" si="120"/>
        <v>1315.9390182053385</v>
      </c>
      <c r="U194" s="12">
        <f t="shared" si="97"/>
        <v>549.94763668897951</v>
      </c>
      <c r="V194" s="53">
        <f t="shared" si="98"/>
        <v>1000</v>
      </c>
      <c r="W194" s="10">
        <f t="shared" si="99"/>
        <v>115529.98312943314</v>
      </c>
      <c r="X194" s="10">
        <f t="shared" si="100"/>
        <v>1601.8533451056819</v>
      </c>
      <c r="Y194" s="10">
        <f t="shared" si="101"/>
        <v>151742.66670476602</v>
      </c>
      <c r="AA194" s="9" t="str">
        <f t="shared" si="108"/>
        <v/>
      </c>
      <c r="AB194" s="12" t="str">
        <f>IF(AA194&lt;&gt;"",IF($H$10="raty równe",MIN(AF193*(1+L194/12), -PMT(L194/12,$H$3-AA193-SUM($AG$28:AG193),AF193,0)),AC194+AD194),"")</f>
        <v/>
      </c>
      <c r="AC194" s="12" t="str">
        <f t="shared" si="109"/>
        <v/>
      </c>
      <c r="AD194" s="12" t="str">
        <f t="shared" si="102"/>
        <v/>
      </c>
      <c r="AE194" s="53" t="str">
        <f t="shared" si="110"/>
        <v/>
      </c>
      <c r="AF194" s="10" t="str">
        <f t="shared" si="111"/>
        <v/>
      </c>
      <c r="AG194" s="54" t="str">
        <f>IF(AE194&lt;&gt;"",IF($H$10=listy!$B$4,(NPER(L194/12,-AB194,(AF194+AE194),0)-NPER(L194/12,-AB194,AF194)),AE194/($H$2/$H$3)),"")</f>
        <v/>
      </c>
      <c r="AH194" s="10">
        <f t="shared" si="103"/>
        <v>4467.74</v>
      </c>
      <c r="AI194" s="10">
        <f t="shared" si="104"/>
        <v>33314.468641012274</v>
      </c>
      <c r="AL194" s="9" t="str">
        <f t="shared" si="112"/>
        <v/>
      </c>
      <c r="AM194" s="12">
        <f t="shared" si="113"/>
        <v>0</v>
      </c>
      <c r="AN194" s="12" t="str">
        <f t="shared" si="114"/>
        <v/>
      </c>
      <c r="AO194" s="12">
        <f t="shared" si="115"/>
        <v>0</v>
      </c>
      <c r="AP194" s="53">
        <f t="shared" si="105"/>
        <v>0</v>
      </c>
      <c r="AQ194" s="10">
        <f t="shared" si="116"/>
        <v>0</v>
      </c>
      <c r="AR194" s="10">
        <f t="shared" si="117"/>
        <v>4467.74</v>
      </c>
      <c r="AS194" s="10">
        <f t="shared" si="106"/>
        <v>33314.468641011867</v>
      </c>
      <c r="AT194" s="91"/>
      <c r="AU194" s="91" t="e">
        <f t="shared" si="118"/>
        <v>#VALUE!</v>
      </c>
      <c r="AV194" s="91" t="e">
        <f t="shared" si="119"/>
        <v>#VALUE!</v>
      </c>
    </row>
    <row r="195" spans="1:48" x14ac:dyDescent="0.3">
      <c r="A195" s="9">
        <f t="shared" si="82"/>
        <v>167</v>
      </c>
      <c r="B195" s="10">
        <f t="shared" si="83"/>
        <v>260004.74235231636</v>
      </c>
      <c r="C195" s="10">
        <f t="shared" si="84"/>
        <v>1000</v>
      </c>
      <c r="D195" s="10">
        <f t="shared" si="85"/>
        <v>167000</v>
      </c>
      <c r="E195" s="12">
        <f t="shared" si="86"/>
        <v>3467.73</v>
      </c>
      <c r="F195" s="12">
        <f t="shared" si="87"/>
        <v>2457.069942493828</v>
      </c>
      <c r="G195" s="12">
        <f t="shared" si="88"/>
        <v>1010.6600575061722</v>
      </c>
      <c r="H195" s="10">
        <f t="shared" si="89"/>
        <v>214112.94238025739</v>
      </c>
      <c r="I195" s="11">
        <f t="shared" si="90"/>
        <v>3.7999999999999999E-2</v>
      </c>
      <c r="J195" s="11">
        <f t="shared" si="91"/>
        <v>1.7999999999999999E-2</v>
      </c>
      <c r="K195" s="64">
        <f t="shared" si="92"/>
        <v>1439.204499884097</v>
      </c>
      <c r="L195" s="50">
        <f t="shared" si="93"/>
        <v>5.5999999999999994E-2</v>
      </c>
      <c r="M195" s="50"/>
      <c r="N195" s="50">
        <f t="shared" si="94"/>
        <v>0.06</v>
      </c>
      <c r="O195" s="21">
        <f t="shared" si="107"/>
        <v>5.0000000000000001E-3</v>
      </c>
      <c r="R195" s="9">
        <f t="shared" si="95"/>
        <v>167</v>
      </c>
      <c r="S195" s="12">
        <f t="shared" si="96"/>
        <v>1849.8745813936994</v>
      </c>
      <c r="T195" s="12">
        <f t="shared" si="120"/>
        <v>1310.7346601230115</v>
      </c>
      <c r="U195" s="12">
        <f t="shared" si="97"/>
        <v>539.13992127068798</v>
      </c>
      <c r="V195" s="53">
        <f t="shared" si="98"/>
        <v>1000</v>
      </c>
      <c r="W195" s="10">
        <f t="shared" si="99"/>
        <v>113219.24846931013</v>
      </c>
      <c r="X195" s="10">
        <f t="shared" si="100"/>
        <v>1617.8554186063002</v>
      </c>
      <c r="Y195" s="10">
        <f t="shared" si="101"/>
        <v>154119.23545689613</v>
      </c>
      <c r="AA195" s="9" t="str">
        <f t="shared" si="108"/>
        <v/>
      </c>
      <c r="AB195" s="12" t="str">
        <f>IF(AA195&lt;&gt;"",IF($H$10="raty równe",MIN(AF194*(1+L195/12), -PMT(L195/12,$H$3-AA194-SUM($AG$28:AG194),AF194,0)),AC195+AD195),"")</f>
        <v/>
      </c>
      <c r="AC195" s="12" t="str">
        <f t="shared" si="109"/>
        <v/>
      </c>
      <c r="AD195" s="12" t="str">
        <f t="shared" si="102"/>
        <v/>
      </c>
      <c r="AE195" s="53" t="str">
        <f t="shared" si="110"/>
        <v/>
      </c>
      <c r="AF195" s="10" t="str">
        <f t="shared" si="111"/>
        <v/>
      </c>
      <c r="AG195" s="54" t="str">
        <f>IF(AE195&lt;&gt;"",IF($H$10=listy!$B$4,(NPER(L195/12,-AB195,(AF195+AE195),0)-NPER(L195/12,-AB195,AF195)),AE195/($H$2/$H$3)),"")</f>
        <v/>
      </c>
      <c r="AH195" s="10">
        <f t="shared" si="103"/>
        <v>4467.7299999999996</v>
      </c>
      <c r="AI195" s="10">
        <f t="shared" si="104"/>
        <v>37948.770984217335</v>
      </c>
      <c r="AL195" s="9" t="str">
        <f t="shared" si="112"/>
        <v/>
      </c>
      <c r="AM195" s="12">
        <f t="shared" si="113"/>
        <v>0</v>
      </c>
      <c r="AN195" s="12" t="str">
        <f t="shared" si="114"/>
        <v/>
      </c>
      <c r="AO195" s="12">
        <f t="shared" si="115"/>
        <v>0</v>
      </c>
      <c r="AP195" s="53">
        <f t="shared" si="105"/>
        <v>0</v>
      </c>
      <c r="AQ195" s="10">
        <f t="shared" si="116"/>
        <v>0</v>
      </c>
      <c r="AR195" s="10">
        <f t="shared" si="117"/>
        <v>4467.7299999999996</v>
      </c>
      <c r="AS195" s="10">
        <f t="shared" si="106"/>
        <v>37948.770984216928</v>
      </c>
      <c r="AT195" s="91"/>
      <c r="AU195" s="91" t="e">
        <f t="shared" si="118"/>
        <v>#VALUE!</v>
      </c>
      <c r="AV195" s="91" t="e">
        <f t="shared" si="119"/>
        <v>#VALUE!</v>
      </c>
    </row>
    <row r="196" spans="1:48" s="81" customFormat="1" x14ac:dyDescent="0.3">
      <c r="A196" s="75">
        <f t="shared" si="82"/>
        <v>168</v>
      </c>
      <c r="B196" s="76">
        <f t="shared" si="83"/>
        <v>262304.76606407791</v>
      </c>
      <c r="C196" s="76">
        <f t="shared" si="84"/>
        <v>1000</v>
      </c>
      <c r="D196" s="76">
        <f t="shared" si="85"/>
        <v>168000</v>
      </c>
      <c r="E196" s="77">
        <f t="shared" si="86"/>
        <v>3467.74</v>
      </c>
      <c r="F196" s="77">
        <f t="shared" si="87"/>
        <v>2468.546268892132</v>
      </c>
      <c r="G196" s="77">
        <f t="shared" si="88"/>
        <v>999.19373110786773</v>
      </c>
      <c r="H196" s="76">
        <f t="shared" si="89"/>
        <v>211644.39611136526</v>
      </c>
      <c r="I196" s="78">
        <f t="shared" si="90"/>
        <v>3.7999999999999999E-2</v>
      </c>
      <c r="J196" s="78">
        <f t="shared" si="91"/>
        <v>1.7999999999999999E-2</v>
      </c>
      <c r="K196" s="79">
        <f t="shared" si="92"/>
        <v>1432.0442784916388</v>
      </c>
      <c r="L196" s="78">
        <f t="shared" si="93"/>
        <v>5.5999999999999994E-2</v>
      </c>
      <c r="M196" s="78"/>
      <c r="N196" s="78">
        <f t="shared" si="94"/>
        <v>0.06</v>
      </c>
      <c r="O196" s="80">
        <f t="shared" si="107"/>
        <v>5.0000000000000001E-3</v>
      </c>
      <c r="R196" s="75">
        <f t="shared" si="95"/>
        <v>168</v>
      </c>
      <c r="S196" s="77">
        <f t="shared" si="96"/>
        <v>1833.6787597070359</v>
      </c>
      <c r="T196" s="77">
        <f t="shared" si="120"/>
        <v>1305.3222668502553</v>
      </c>
      <c r="U196" s="77">
        <f t="shared" si="97"/>
        <v>528.35649285678062</v>
      </c>
      <c r="V196" s="82">
        <f t="shared" si="98"/>
        <v>1000</v>
      </c>
      <c r="W196" s="76">
        <f t="shared" si="99"/>
        <v>110913.92620245987</v>
      </c>
      <c r="X196" s="76">
        <f t="shared" si="100"/>
        <v>1634.0612402929637</v>
      </c>
      <c r="Y196" s="76">
        <f t="shared" si="101"/>
        <v>156523.89287447356</v>
      </c>
      <c r="AA196" s="75" t="str">
        <f t="shared" si="108"/>
        <v/>
      </c>
      <c r="AB196" s="77" t="str">
        <f>IF(AA196&lt;&gt;"",IF($H$10="raty równe",MIN(AF195*(1+L196/12), -PMT(L196/12,$H$3-AA195-SUM($AG$28:AG195),AF195,0)),AC196+AD196),"")</f>
        <v/>
      </c>
      <c r="AC196" s="77" t="str">
        <f t="shared" si="109"/>
        <v/>
      </c>
      <c r="AD196" s="77" t="str">
        <f t="shared" si="102"/>
        <v/>
      </c>
      <c r="AE196" s="82" t="str">
        <f t="shared" si="110"/>
        <v/>
      </c>
      <c r="AF196" s="76" t="str">
        <f t="shared" si="111"/>
        <v/>
      </c>
      <c r="AG196" s="83" t="str">
        <f>IF(AE196&lt;&gt;"",IF($H$10=listy!$B$4,(NPER(L196/12,-AB196,(AF196+AE196),0)-NPER(L196/12,-AB196,AF196)),AE196/($H$2/$H$3)),"")</f>
        <v/>
      </c>
      <c r="AH196" s="76">
        <f t="shared" si="103"/>
        <v>4467.74</v>
      </c>
      <c r="AI196" s="76">
        <f t="shared" si="104"/>
        <v>42606.254839138419</v>
      </c>
      <c r="AL196" s="9" t="str">
        <f t="shared" si="112"/>
        <v/>
      </c>
      <c r="AM196" s="12">
        <f t="shared" si="113"/>
        <v>0</v>
      </c>
      <c r="AN196" s="12" t="str">
        <f t="shared" si="114"/>
        <v/>
      </c>
      <c r="AO196" s="12">
        <f t="shared" si="115"/>
        <v>0</v>
      </c>
      <c r="AP196" s="53">
        <f t="shared" si="105"/>
        <v>0</v>
      </c>
      <c r="AQ196" s="10">
        <f t="shared" si="116"/>
        <v>0</v>
      </c>
      <c r="AR196" s="10">
        <f t="shared" si="117"/>
        <v>4467.74</v>
      </c>
      <c r="AS196" s="76">
        <f t="shared" si="106"/>
        <v>42606.254839138004</v>
      </c>
      <c r="AT196" s="91"/>
      <c r="AU196" s="91" t="e">
        <f t="shared" si="118"/>
        <v>#VALUE!</v>
      </c>
      <c r="AV196" s="91" t="e">
        <f t="shared" si="119"/>
        <v>#VALUE!</v>
      </c>
    </row>
    <row r="197" spans="1:48" x14ac:dyDescent="0.3">
      <c r="A197" s="9">
        <f t="shared" si="82"/>
        <v>169</v>
      </c>
      <c r="B197" s="10">
        <f t="shared" si="83"/>
        <v>264616.28989439824</v>
      </c>
      <c r="C197" s="10">
        <f t="shared" si="84"/>
        <v>1000</v>
      </c>
      <c r="D197" s="10">
        <f t="shared" si="85"/>
        <v>169000</v>
      </c>
      <c r="E197" s="12">
        <f t="shared" si="86"/>
        <v>3467.73</v>
      </c>
      <c r="F197" s="12">
        <f t="shared" si="87"/>
        <v>2480.0561514802957</v>
      </c>
      <c r="G197" s="12">
        <f t="shared" si="88"/>
        <v>987.67384851970439</v>
      </c>
      <c r="H197" s="10">
        <f t="shared" si="89"/>
        <v>209164.33995988496</v>
      </c>
      <c r="I197" s="11">
        <f t="shared" si="90"/>
        <v>3.7999999999999999E-2</v>
      </c>
      <c r="J197" s="11">
        <f t="shared" si="91"/>
        <v>1.7999999999999999E-2</v>
      </c>
      <c r="K197" s="64">
        <f t="shared" si="92"/>
        <v>1424.919680091183</v>
      </c>
      <c r="L197" s="50">
        <f t="shared" si="93"/>
        <v>5.5999999999999994E-2</v>
      </c>
      <c r="M197" s="50"/>
      <c r="N197" s="50">
        <f t="shared" si="94"/>
        <v>0.06</v>
      </c>
      <c r="O197" s="21">
        <f t="shared" si="107"/>
        <v>5.0000000000000001E-3</v>
      </c>
      <c r="R197" s="9">
        <f t="shared" si="95"/>
        <v>169</v>
      </c>
      <c r="S197" s="12">
        <f t="shared" si="96"/>
        <v>1817.2940360008029</v>
      </c>
      <c r="T197" s="12">
        <f t="shared" si="120"/>
        <v>1299.6957137226568</v>
      </c>
      <c r="U197" s="12">
        <f t="shared" si="97"/>
        <v>517.59832227814604</v>
      </c>
      <c r="V197" s="53">
        <f t="shared" si="98"/>
        <v>1000</v>
      </c>
      <c r="W197" s="10">
        <f t="shared" si="99"/>
        <v>108614.23048873722</v>
      </c>
      <c r="X197" s="10">
        <f t="shared" si="100"/>
        <v>1650.4359639991967</v>
      </c>
      <c r="Y197" s="10">
        <f t="shared" si="101"/>
        <v>158956.94830284509</v>
      </c>
      <c r="AA197" s="9" t="str">
        <f t="shared" si="108"/>
        <v/>
      </c>
      <c r="AB197" s="12" t="str">
        <f>IF(AA197&lt;&gt;"",IF($H$10="raty równe",MIN(AF196*(1+L197/12), -PMT(L197/12,$H$3-AA196-SUM($AG$28:AG196),AF196,0)),AC197+AD197),"")</f>
        <v/>
      </c>
      <c r="AC197" s="12" t="str">
        <f t="shared" si="109"/>
        <v/>
      </c>
      <c r="AD197" s="12" t="str">
        <f t="shared" si="102"/>
        <v/>
      </c>
      <c r="AE197" s="53" t="str">
        <f t="shared" si="110"/>
        <v/>
      </c>
      <c r="AF197" s="10" t="str">
        <f t="shared" si="111"/>
        <v/>
      </c>
      <c r="AG197" s="54" t="str">
        <f>IF(AE197&lt;&gt;"",IF($H$10=listy!$B$4,(NPER(L197/12,-AB197,(AF197+AE197),0)-NPER(L197/12,-AB197,AF197)),AE197/($H$2/$H$3)),"")</f>
        <v/>
      </c>
      <c r="AH197" s="10">
        <f t="shared" si="103"/>
        <v>4467.7299999999996</v>
      </c>
      <c r="AI197" s="10">
        <f t="shared" si="104"/>
        <v>47287.016113334103</v>
      </c>
      <c r="AL197" s="9" t="str">
        <f t="shared" si="112"/>
        <v/>
      </c>
      <c r="AM197" s="12">
        <f t="shared" si="113"/>
        <v>0</v>
      </c>
      <c r="AN197" s="12" t="str">
        <f t="shared" si="114"/>
        <v/>
      </c>
      <c r="AO197" s="12">
        <f t="shared" si="115"/>
        <v>0</v>
      </c>
      <c r="AP197" s="53">
        <f t="shared" si="105"/>
        <v>0</v>
      </c>
      <c r="AQ197" s="10">
        <f t="shared" si="116"/>
        <v>0</v>
      </c>
      <c r="AR197" s="10">
        <f t="shared" si="117"/>
        <v>4467.7299999999996</v>
      </c>
      <c r="AS197" s="10">
        <f t="shared" si="106"/>
        <v>47287.016113333695</v>
      </c>
      <c r="AT197" s="91"/>
      <c r="AU197" s="91" t="e">
        <f t="shared" si="118"/>
        <v>#VALUE!</v>
      </c>
      <c r="AV197" s="91" t="e">
        <f t="shared" si="119"/>
        <v>#VALUE!</v>
      </c>
    </row>
    <row r="198" spans="1:48" x14ac:dyDescent="0.3">
      <c r="A198" s="9">
        <f t="shared" si="82"/>
        <v>170</v>
      </c>
      <c r="B198" s="10">
        <f t="shared" si="83"/>
        <v>266939.37134387018</v>
      </c>
      <c r="C198" s="10">
        <f t="shared" si="84"/>
        <v>1000</v>
      </c>
      <c r="D198" s="10">
        <f t="shared" si="85"/>
        <v>170000</v>
      </c>
      <c r="E198" s="12">
        <f t="shared" si="86"/>
        <v>3467.74</v>
      </c>
      <c r="F198" s="12">
        <f t="shared" si="87"/>
        <v>2491.6397468538698</v>
      </c>
      <c r="G198" s="12">
        <f t="shared" si="88"/>
        <v>976.10025314612983</v>
      </c>
      <c r="H198" s="10">
        <f t="shared" si="89"/>
        <v>206672.70021303109</v>
      </c>
      <c r="I198" s="11">
        <f t="shared" si="90"/>
        <v>3.7999999999999999E-2</v>
      </c>
      <c r="J198" s="11">
        <f t="shared" si="91"/>
        <v>1.7999999999999999E-2</v>
      </c>
      <c r="K198" s="64">
        <f t="shared" si="92"/>
        <v>1417.8305274539136</v>
      </c>
      <c r="L198" s="50">
        <f t="shared" si="93"/>
        <v>5.5999999999999994E-2</v>
      </c>
      <c r="M198" s="50"/>
      <c r="N198" s="50">
        <f t="shared" si="94"/>
        <v>0.06</v>
      </c>
      <c r="O198" s="21">
        <f t="shared" si="107"/>
        <v>5.0000000000000001E-3</v>
      </c>
      <c r="R198" s="9">
        <f t="shared" si="95"/>
        <v>170</v>
      </c>
      <c r="S198" s="12">
        <f t="shared" si="96"/>
        <v>1800.7150386580488</v>
      </c>
      <c r="T198" s="12">
        <f t="shared" si="120"/>
        <v>1293.8486297106085</v>
      </c>
      <c r="U198" s="12">
        <f t="shared" si="97"/>
        <v>506.86640894744028</v>
      </c>
      <c r="V198" s="53">
        <f t="shared" si="98"/>
        <v>1000</v>
      </c>
      <c r="W198" s="10">
        <f t="shared" si="99"/>
        <v>106320.3818590266</v>
      </c>
      <c r="X198" s="10">
        <f t="shared" si="100"/>
        <v>1667.024961341951</v>
      </c>
      <c r="Y198" s="10">
        <f t="shared" si="101"/>
        <v>161418.75800570127</v>
      </c>
      <c r="AA198" s="9" t="str">
        <f t="shared" si="108"/>
        <v/>
      </c>
      <c r="AB198" s="12" t="str">
        <f>IF(AA198&lt;&gt;"",IF($H$10="raty równe",MIN(AF197*(1+L198/12), -PMT(L198/12,$H$3-AA197-SUM($AG$28:AG197),AF197,0)),AC198+AD198),"")</f>
        <v/>
      </c>
      <c r="AC198" s="12" t="str">
        <f t="shared" si="109"/>
        <v/>
      </c>
      <c r="AD198" s="12" t="str">
        <f t="shared" si="102"/>
        <v/>
      </c>
      <c r="AE198" s="53" t="str">
        <f t="shared" si="110"/>
        <v/>
      </c>
      <c r="AF198" s="10" t="str">
        <f t="shared" si="111"/>
        <v/>
      </c>
      <c r="AG198" s="54" t="str">
        <f>IF(AE198&lt;&gt;"",IF($H$10=listy!$B$4,(NPER(L198/12,-AB198,(AF198+AE198),0)-NPER(L198/12,-AB198,AF198)),AE198/($H$2/$H$3)),"")</f>
        <v/>
      </c>
      <c r="AH198" s="10">
        <f t="shared" si="103"/>
        <v>4467.74</v>
      </c>
      <c r="AI198" s="10">
        <f t="shared" si="104"/>
        <v>51991.19119390077</v>
      </c>
      <c r="AL198" s="9" t="str">
        <f t="shared" si="112"/>
        <v/>
      </c>
      <c r="AM198" s="12">
        <f t="shared" si="113"/>
        <v>0</v>
      </c>
      <c r="AN198" s="12" t="str">
        <f t="shared" si="114"/>
        <v/>
      </c>
      <c r="AO198" s="12">
        <f t="shared" si="115"/>
        <v>0</v>
      </c>
      <c r="AP198" s="53">
        <f t="shared" si="105"/>
        <v>0</v>
      </c>
      <c r="AQ198" s="10">
        <f t="shared" si="116"/>
        <v>0</v>
      </c>
      <c r="AR198" s="10">
        <f t="shared" si="117"/>
        <v>4467.74</v>
      </c>
      <c r="AS198" s="10">
        <f t="shared" si="106"/>
        <v>51991.191193900355</v>
      </c>
      <c r="AT198" s="91"/>
      <c r="AU198" s="91" t="e">
        <f t="shared" si="118"/>
        <v>#VALUE!</v>
      </c>
      <c r="AV198" s="91" t="e">
        <f t="shared" si="119"/>
        <v>#VALUE!</v>
      </c>
    </row>
    <row r="199" spans="1:48" x14ac:dyDescent="0.3">
      <c r="A199" s="9">
        <f t="shared" si="82"/>
        <v>171</v>
      </c>
      <c r="B199" s="10">
        <f t="shared" si="83"/>
        <v>269274.06820058951</v>
      </c>
      <c r="C199" s="10">
        <f t="shared" si="84"/>
        <v>1000</v>
      </c>
      <c r="D199" s="10">
        <f t="shared" si="85"/>
        <v>171000</v>
      </c>
      <c r="E199" s="12">
        <f t="shared" si="86"/>
        <v>3467.73</v>
      </c>
      <c r="F199" s="12">
        <f t="shared" si="87"/>
        <v>2503.2573990058549</v>
      </c>
      <c r="G199" s="12">
        <f t="shared" si="88"/>
        <v>964.47260099414495</v>
      </c>
      <c r="H199" s="10">
        <f t="shared" si="89"/>
        <v>204169.44281402524</v>
      </c>
      <c r="I199" s="11">
        <f t="shared" si="90"/>
        <v>3.7999999999999999E-2</v>
      </c>
      <c r="J199" s="11">
        <f t="shared" si="91"/>
        <v>1.7999999999999999E-2</v>
      </c>
      <c r="K199" s="64">
        <f t="shared" si="92"/>
        <v>1410.77664423275</v>
      </c>
      <c r="L199" s="50">
        <f t="shared" si="93"/>
        <v>5.5999999999999994E-2</v>
      </c>
      <c r="M199" s="50"/>
      <c r="N199" s="50">
        <f t="shared" si="94"/>
        <v>0.06</v>
      </c>
      <c r="O199" s="21">
        <f t="shared" si="107"/>
        <v>5.0000000000000001E-3</v>
      </c>
      <c r="R199" s="9">
        <f t="shared" si="95"/>
        <v>171</v>
      </c>
      <c r="S199" s="12">
        <f t="shared" si="96"/>
        <v>1783.9361658338403</v>
      </c>
      <c r="T199" s="12">
        <f t="shared" si="120"/>
        <v>1287.7743838250494</v>
      </c>
      <c r="U199" s="12">
        <f t="shared" si="97"/>
        <v>496.16178200879079</v>
      </c>
      <c r="V199" s="53">
        <f t="shared" si="98"/>
        <v>1000</v>
      </c>
      <c r="W199" s="10">
        <f t="shared" si="99"/>
        <v>104032.60747520156</v>
      </c>
      <c r="X199" s="10">
        <f t="shared" si="100"/>
        <v>1683.7938341661593</v>
      </c>
      <c r="Y199" s="10">
        <f t="shared" si="101"/>
        <v>163909.64562989591</v>
      </c>
      <c r="AA199" s="9" t="str">
        <f t="shared" si="108"/>
        <v/>
      </c>
      <c r="AB199" s="12" t="str">
        <f>IF(AA199&lt;&gt;"",IF($H$10="raty równe",MIN(AF198*(1+L199/12), -PMT(L199/12,$H$3-AA198-SUM($AG$28:AG198),AF198,0)),AC199+AD199),"")</f>
        <v/>
      </c>
      <c r="AC199" s="12" t="str">
        <f t="shared" si="109"/>
        <v/>
      </c>
      <c r="AD199" s="12" t="str">
        <f t="shared" si="102"/>
        <v/>
      </c>
      <c r="AE199" s="53" t="str">
        <f t="shared" si="110"/>
        <v/>
      </c>
      <c r="AF199" s="10" t="str">
        <f t="shared" si="111"/>
        <v/>
      </c>
      <c r="AG199" s="54" t="str">
        <f>IF(AE199&lt;&gt;"",IF($H$10=listy!$B$4,(NPER(L199/12,-AB199,(AF199+AE199),0)-NPER(L199/12,-AB199,AF199)),AE199/($H$2/$H$3)),"")</f>
        <v/>
      </c>
      <c r="AH199" s="10">
        <f t="shared" si="103"/>
        <v>4467.7299999999996</v>
      </c>
      <c r="AI199" s="10">
        <f t="shared" si="104"/>
        <v>56718.87714987027</v>
      </c>
      <c r="AL199" s="9" t="str">
        <f t="shared" si="112"/>
        <v/>
      </c>
      <c r="AM199" s="12">
        <f t="shared" si="113"/>
        <v>0</v>
      </c>
      <c r="AN199" s="12" t="str">
        <f t="shared" si="114"/>
        <v/>
      </c>
      <c r="AO199" s="12">
        <f t="shared" si="115"/>
        <v>0</v>
      </c>
      <c r="AP199" s="53">
        <f t="shared" si="105"/>
        <v>0</v>
      </c>
      <c r="AQ199" s="10">
        <f t="shared" si="116"/>
        <v>0</v>
      </c>
      <c r="AR199" s="10">
        <f t="shared" si="117"/>
        <v>4467.7299999999996</v>
      </c>
      <c r="AS199" s="10">
        <f t="shared" si="106"/>
        <v>56718.877149869848</v>
      </c>
      <c r="AT199" s="91"/>
      <c r="AU199" s="91" t="e">
        <f t="shared" si="118"/>
        <v>#VALUE!</v>
      </c>
      <c r="AV199" s="91" t="e">
        <f t="shared" si="119"/>
        <v>#VALUE!</v>
      </c>
    </row>
    <row r="200" spans="1:48" x14ac:dyDescent="0.3">
      <c r="A200" s="9">
        <f t="shared" si="82"/>
        <v>172</v>
      </c>
      <c r="B200" s="10">
        <f t="shared" si="83"/>
        <v>271620.43854159245</v>
      </c>
      <c r="C200" s="10">
        <f t="shared" si="84"/>
        <v>1000</v>
      </c>
      <c r="D200" s="10">
        <f t="shared" si="85"/>
        <v>172000</v>
      </c>
      <c r="E200" s="12">
        <f t="shared" si="86"/>
        <v>3467.74</v>
      </c>
      <c r="F200" s="12">
        <f t="shared" si="87"/>
        <v>2514.9492668678822</v>
      </c>
      <c r="G200" s="12">
        <f t="shared" si="88"/>
        <v>952.79073313211768</v>
      </c>
      <c r="H200" s="10">
        <f t="shared" si="89"/>
        <v>201654.49354715736</v>
      </c>
      <c r="I200" s="11">
        <f t="shared" si="90"/>
        <v>3.7999999999999999E-2</v>
      </c>
      <c r="J200" s="11">
        <f t="shared" si="91"/>
        <v>1.7999999999999999E-2</v>
      </c>
      <c r="K200" s="64">
        <f t="shared" si="92"/>
        <v>1403.7578549579605</v>
      </c>
      <c r="L200" s="50">
        <f t="shared" si="93"/>
        <v>5.5999999999999994E-2</v>
      </c>
      <c r="M200" s="50"/>
      <c r="N200" s="50">
        <f t="shared" si="94"/>
        <v>0.06</v>
      </c>
      <c r="O200" s="21">
        <f t="shared" si="107"/>
        <v>5.0000000000000001E-3</v>
      </c>
      <c r="R200" s="9">
        <f t="shared" si="95"/>
        <v>172</v>
      </c>
      <c r="S200" s="12">
        <f t="shared" si="96"/>
        <v>1766.9515721089347</v>
      </c>
      <c r="T200" s="12">
        <f t="shared" si="120"/>
        <v>1281.466070557994</v>
      </c>
      <c r="U200" s="12">
        <f t="shared" si="97"/>
        <v>485.48550155094057</v>
      </c>
      <c r="V200" s="53">
        <f t="shared" si="98"/>
        <v>1000</v>
      </c>
      <c r="W200" s="10">
        <f t="shared" si="99"/>
        <v>101751.14140464357</v>
      </c>
      <c r="X200" s="10">
        <f t="shared" si="100"/>
        <v>1700.7884278910651</v>
      </c>
      <c r="Y200" s="10">
        <f t="shared" si="101"/>
        <v>166429.98228593642</v>
      </c>
      <c r="AA200" s="9" t="str">
        <f t="shared" si="108"/>
        <v/>
      </c>
      <c r="AB200" s="12" t="str">
        <f>IF(AA200&lt;&gt;"",IF($H$10="raty równe",MIN(AF199*(1+L200/12), -PMT(L200/12,$H$3-AA199-SUM($AG$28:AG199),AF199,0)),AC200+AD200),"")</f>
        <v/>
      </c>
      <c r="AC200" s="12" t="str">
        <f t="shared" si="109"/>
        <v/>
      </c>
      <c r="AD200" s="12" t="str">
        <f t="shared" si="102"/>
        <v/>
      </c>
      <c r="AE200" s="53" t="str">
        <f t="shared" si="110"/>
        <v/>
      </c>
      <c r="AF200" s="10" t="str">
        <f t="shared" si="111"/>
        <v/>
      </c>
      <c r="AG200" s="54" t="str">
        <f>IF(AE200&lt;&gt;"",IF($H$10=listy!$B$4,(NPER(L200/12,-AB200,(AF200+AE200),0)-NPER(L200/12,-AB200,AF200)),AE200/($H$2/$H$3)),"")</f>
        <v/>
      </c>
      <c r="AH200" s="10">
        <f t="shared" si="103"/>
        <v>4467.74</v>
      </c>
      <c r="AI200" s="10">
        <f t="shared" si="104"/>
        <v>61470.211535619615</v>
      </c>
      <c r="AL200" s="9" t="str">
        <f t="shared" si="112"/>
        <v/>
      </c>
      <c r="AM200" s="12">
        <f t="shared" si="113"/>
        <v>0</v>
      </c>
      <c r="AN200" s="12" t="str">
        <f t="shared" si="114"/>
        <v/>
      </c>
      <c r="AO200" s="12">
        <f t="shared" si="115"/>
        <v>0</v>
      </c>
      <c r="AP200" s="53">
        <f t="shared" si="105"/>
        <v>0</v>
      </c>
      <c r="AQ200" s="10">
        <f t="shared" si="116"/>
        <v>0</v>
      </c>
      <c r="AR200" s="10">
        <f t="shared" si="117"/>
        <v>4467.74</v>
      </c>
      <c r="AS200" s="10">
        <f t="shared" si="106"/>
        <v>61470.211535619186</v>
      </c>
      <c r="AT200" s="91"/>
      <c r="AU200" s="91" t="e">
        <f t="shared" si="118"/>
        <v>#VALUE!</v>
      </c>
      <c r="AV200" s="91" t="e">
        <f t="shared" si="119"/>
        <v>#VALUE!</v>
      </c>
    </row>
    <row r="201" spans="1:48" x14ac:dyDescent="0.3">
      <c r="A201" s="9">
        <f t="shared" si="82"/>
        <v>173</v>
      </c>
      <c r="B201" s="10">
        <f t="shared" si="83"/>
        <v>273978.54073430039</v>
      </c>
      <c r="C201" s="10">
        <f t="shared" si="84"/>
        <v>1000</v>
      </c>
      <c r="D201" s="10">
        <f t="shared" si="85"/>
        <v>173000</v>
      </c>
      <c r="E201" s="12">
        <f t="shared" si="86"/>
        <v>3467.73</v>
      </c>
      <c r="F201" s="12">
        <f t="shared" si="87"/>
        <v>2526.6756967799324</v>
      </c>
      <c r="G201" s="12">
        <f t="shared" si="88"/>
        <v>941.0543032200676</v>
      </c>
      <c r="H201" s="10">
        <f t="shared" si="89"/>
        <v>199127.81785037741</v>
      </c>
      <c r="I201" s="11">
        <f t="shared" si="90"/>
        <v>3.7999999999999999E-2</v>
      </c>
      <c r="J201" s="11">
        <f t="shared" si="91"/>
        <v>1.7999999999999999E-2</v>
      </c>
      <c r="K201" s="64">
        <f t="shared" si="92"/>
        <v>1396.7739850327969</v>
      </c>
      <c r="L201" s="50">
        <f t="shared" si="93"/>
        <v>5.5999999999999994E-2</v>
      </c>
      <c r="M201" s="50"/>
      <c r="N201" s="50">
        <f t="shared" si="94"/>
        <v>0.06</v>
      </c>
      <c r="O201" s="21">
        <f t="shared" si="107"/>
        <v>5.0000000000000001E-3</v>
      </c>
      <c r="R201" s="9">
        <f t="shared" si="95"/>
        <v>173</v>
      </c>
      <c r="S201" s="12">
        <f t="shared" si="96"/>
        <v>1749.7551541620962</v>
      </c>
      <c r="T201" s="12">
        <f t="shared" si="120"/>
        <v>1274.9164942737596</v>
      </c>
      <c r="U201" s="12">
        <f t="shared" si="97"/>
        <v>474.83865988833662</v>
      </c>
      <c r="V201" s="53">
        <f t="shared" si="98"/>
        <v>1000</v>
      </c>
      <c r="W201" s="10">
        <f t="shared" si="99"/>
        <v>99476.224910369812</v>
      </c>
      <c r="X201" s="10">
        <f t="shared" si="100"/>
        <v>1717.9748458379036</v>
      </c>
      <c r="Y201" s="10">
        <f t="shared" si="101"/>
        <v>168980.10704320401</v>
      </c>
      <c r="AA201" s="9" t="str">
        <f t="shared" si="108"/>
        <v/>
      </c>
      <c r="AB201" s="12" t="str">
        <f>IF(AA201&lt;&gt;"",IF($H$10="raty równe",MIN(AF200*(1+L201/12), -PMT(L201/12,$H$3-AA200-SUM($AG$28:AG200),AF200,0)),AC201+AD201),"")</f>
        <v/>
      </c>
      <c r="AC201" s="12" t="str">
        <f t="shared" si="109"/>
        <v/>
      </c>
      <c r="AD201" s="12" t="str">
        <f t="shared" si="102"/>
        <v/>
      </c>
      <c r="AE201" s="53" t="str">
        <f t="shared" si="110"/>
        <v/>
      </c>
      <c r="AF201" s="10" t="str">
        <f t="shared" si="111"/>
        <v/>
      </c>
      <c r="AG201" s="54" t="str">
        <f>IF(AE201&lt;&gt;"",IF($H$10=listy!$B$4,(NPER(L201/12,-AB201,(AF201+AE201),0)-NPER(L201/12,-AB201,AF201)),AE201/($H$2/$H$3)),"")</f>
        <v/>
      </c>
      <c r="AH201" s="10">
        <f t="shared" si="103"/>
        <v>4467.7299999999996</v>
      </c>
      <c r="AI201" s="10">
        <f t="shared" si="104"/>
        <v>66245.292593297709</v>
      </c>
      <c r="AL201" s="9" t="str">
        <f t="shared" si="112"/>
        <v/>
      </c>
      <c r="AM201" s="12">
        <f t="shared" si="113"/>
        <v>0</v>
      </c>
      <c r="AN201" s="12" t="str">
        <f t="shared" si="114"/>
        <v/>
      </c>
      <c r="AO201" s="12">
        <f t="shared" si="115"/>
        <v>0</v>
      </c>
      <c r="AP201" s="53">
        <f t="shared" si="105"/>
        <v>0</v>
      </c>
      <c r="AQ201" s="10">
        <f t="shared" si="116"/>
        <v>0</v>
      </c>
      <c r="AR201" s="10">
        <f t="shared" si="117"/>
        <v>4467.7299999999996</v>
      </c>
      <c r="AS201" s="10">
        <f t="shared" si="106"/>
        <v>66245.292593297272</v>
      </c>
      <c r="AT201" s="91"/>
      <c r="AU201" s="91" t="e">
        <f t="shared" si="118"/>
        <v>#VALUE!</v>
      </c>
      <c r="AV201" s="91" t="e">
        <f t="shared" si="119"/>
        <v>#VALUE!</v>
      </c>
    </row>
    <row r="202" spans="1:48" x14ac:dyDescent="0.3">
      <c r="A202" s="9">
        <f t="shared" si="82"/>
        <v>174</v>
      </c>
      <c r="B202" s="10">
        <f t="shared" si="83"/>
        <v>276348.43343797186</v>
      </c>
      <c r="C202" s="10">
        <f t="shared" si="84"/>
        <v>1000</v>
      </c>
      <c r="D202" s="10">
        <f t="shared" si="85"/>
        <v>174000</v>
      </c>
      <c r="E202" s="12">
        <f t="shared" si="86"/>
        <v>3467.74</v>
      </c>
      <c r="F202" s="12">
        <f t="shared" si="87"/>
        <v>2538.4768500315718</v>
      </c>
      <c r="G202" s="12">
        <f t="shared" si="88"/>
        <v>929.26314996842791</v>
      </c>
      <c r="H202" s="10">
        <f t="shared" si="89"/>
        <v>196589.34100034583</v>
      </c>
      <c r="I202" s="11">
        <f t="shared" si="90"/>
        <v>3.7999999999999999E-2</v>
      </c>
      <c r="J202" s="11">
        <f t="shared" si="91"/>
        <v>1.7999999999999999E-2</v>
      </c>
      <c r="K202" s="64">
        <f t="shared" si="92"/>
        <v>1389.8248607291512</v>
      </c>
      <c r="L202" s="50">
        <f t="shared" si="93"/>
        <v>5.5999999999999994E-2</v>
      </c>
      <c r="M202" s="50"/>
      <c r="N202" s="50">
        <f t="shared" si="94"/>
        <v>0.06</v>
      </c>
      <c r="O202" s="21">
        <f t="shared" si="107"/>
        <v>5.0000000000000001E-3</v>
      </c>
      <c r="R202" s="9">
        <f t="shared" si="95"/>
        <v>174</v>
      </c>
      <c r="S202" s="12">
        <f t="shared" si="96"/>
        <v>1732.3405353731939</v>
      </c>
      <c r="T202" s="12">
        <f t="shared" si="120"/>
        <v>1268.1181524581348</v>
      </c>
      <c r="U202" s="12">
        <f t="shared" si="97"/>
        <v>464.22238291505909</v>
      </c>
      <c r="V202" s="53">
        <f t="shared" si="98"/>
        <v>1000</v>
      </c>
      <c r="W202" s="10">
        <f t="shared" si="99"/>
        <v>97208.106757911679</v>
      </c>
      <c r="X202" s="10">
        <f t="shared" si="100"/>
        <v>1735.3994646268056</v>
      </c>
      <c r="Y202" s="10">
        <f t="shared" si="101"/>
        <v>171560.40704304681</v>
      </c>
      <c r="AA202" s="9" t="str">
        <f t="shared" si="108"/>
        <v/>
      </c>
      <c r="AB202" s="12" t="str">
        <f>IF(AA202&lt;&gt;"",IF($H$10="raty równe",MIN(AF201*(1+L202/12), -PMT(L202/12,$H$3-AA201-SUM($AG$28:AG201),AF201,0)),AC202+AD202),"")</f>
        <v/>
      </c>
      <c r="AC202" s="12" t="str">
        <f t="shared" si="109"/>
        <v/>
      </c>
      <c r="AD202" s="12" t="str">
        <f t="shared" si="102"/>
        <v/>
      </c>
      <c r="AE202" s="53" t="str">
        <f t="shared" si="110"/>
        <v/>
      </c>
      <c r="AF202" s="10" t="str">
        <f t="shared" si="111"/>
        <v/>
      </c>
      <c r="AG202" s="54" t="str">
        <f>IF(AE202&lt;&gt;"",IF($H$10=listy!$B$4,(NPER(L202/12,-AB202,(AF202+AE202),0)-NPER(L202/12,-AB202,AF202)),AE202/($H$2/$H$3)),"")</f>
        <v/>
      </c>
      <c r="AH202" s="10">
        <f t="shared" si="103"/>
        <v>4467.74</v>
      </c>
      <c r="AI202" s="10">
        <f t="shared" si="104"/>
        <v>71044.2590562642</v>
      </c>
      <c r="AL202" s="9" t="str">
        <f t="shared" si="112"/>
        <v/>
      </c>
      <c r="AM202" s="12">
        <f t="shared" si="113"/>
        <v>0</v>
      </c>
      <c r="AN202" s="12" t="str">
        <f t="shared" si="114"/>
        <v/>
      </c>
      <c r="AO202" s="12">
        <f t="shared" si="115"/>
        <v>0</v>
      </c>
      <c r="AP202" s="53">
        <f t="shared" si="105"/>
        <v>0</v>
      </c>
      <c r="AQ202" s="10">
        <f t="shared" si="116"/>
        <v>0</v>
      </c>
      <c r="AR202" s="10">
        <f t="shared" si="117"/>
        <v>4467.74</v>
      </c>
      <c r="AS202" s="10">
        <f t="shared" si="106"/>
        <v>71044.259056263763</v>
      </c>
      <c r="AT202" s="91"/>
      <c r="AU202" s="91" t="e">
        <f t="shared" si="118"/>
        <v>#VALUE!</v>
      </c>
      <c r="AV202" s="91" t="e">
        <f t="shared" si="119"/>
        <v>#VALUE!</v>
      </c>
    </row>
    <row r="203" spans="1:48" x14ac:dyDescent="0.3">
      <c r="A203" s="9">
        <f t="shared" si="82"/>
        <v>175</v>
      </c>
      <c r="B203" s="10">
        <f t="shared" si="83"/>
        <v>278730.1756051617</v>
      </c>
      <c r="C203" s="10">
        <f t="shared" si="84"/>
        <v>1000</v>
      </c>
      <c r="D203" s="10">
        <f t="shared" si="85"/>
        <v>175000</v>
      </c>
      <c r="E203" s="12">
        <f t="shared" si="86"/>
        <v>3467.73</v>
      </c>
      <c r="F203" s="12">
        <f t="shared" si="87"/>
        <v>2550.3130753317196</v>
      </c>
      <c r="G203" s="12">
        <f t="shared" si="88"/>
        <v>917.41692466828044</v>
      </c>
      <c r="H203" s="10">
        <f t="shared" si="89"/>
        <v>194039.02792501412</v>
      </c>
      <c r="I203" s="11">
        <f t="shared" si="90"/>
        <v>3.7999999999999999E-2</v>
      </c>
      <c r="J203" s="11">
        <f t="shared" si="91"/>
        <v>1.7999999999999999E-2</v>
      </c>
      <c r="K203" s="64">
        <f t="shared" si="92"/>
        <v>1382.9103091832353</v>
      </c>
      <c r="L203" s="50">
        <f t="shared" si="93"/>
        <v>5.5999999999999994E-2</v>
      </c>
      <c r="M203" s="50"/>
      <c r="N203" s="50">
        <f t="shared" si="94"/>
        <v>0.06</v>
      </c>
      <c r="O203" s="21">
        <f t="shared" si="107"/>
        <v>5.0000000000000001E-3</v>
      </c>
      <c r="R203" s="9">
        <f t="shared" si="95"/>
        <v>175</v>
      </c>
      <c r="S203" s="12">
        <f t="shared" si="96"/>
        <v>1714.7010492598581</v>
      </c>
      <c r="T203" s="12">
        <f t="shared" si="120"/>
        <v>1261.063217722937</v>
      </c>
      <c r="U203" s="12">
        <f t="shared" si="97"/>
        <v>453.63783153692111</v>
      </c>
      <c r="V203" s="53">
        <f t="shared" si="98"/>
        <v>1000</v>
      </c>
      <c r="W203" s="10">
        <f t="shared" si="99"/>
        <v>94947.043540188737</v>
      </c>
      <c r="X203" s="10">
        <f t="shared" si="100"/>
        <v>1753.0289507401412</v>
      </c>
      <c r="Y203" s="10">
        <f t="shared" si="101"/>
        <v>174171.23802900218</v>
      </c>
      <c r="AA203" s="9" t="str">
        <f t="shared" si="108"/>
        <v/>
      </c>
      <c r="AB203" s="12" t="str">
        <f>IF(AA203&lt;&gt;"",IF($H$10="raty równe",MIN(AF202*(1+L203/12), -PMT(L203/12,$H$3-AA202-SUM($AG$28:AG202),AF202,0)),AC203+AD203),"")</f>
        <v/>
      </c>
      <c r="AC203" s="12" t="str">
        <f t="shared" si="109"/>
        <v/>
      </c>
      <c r="AD203" s="12" t="str">
        <f t="shared" si="102"/>
        <v/>
      </c>
      <c r="AE203" s="53" t="str">
        <f t="shared" si="110"/>
        <v/>
      </c>
      <c r="AF203" s="10" t="str">
        <f t="shared" si="111"/>
        <v/>
      </c>
      <c r="AG203" s="54" t="str">
        <f>IF(AE203&lt;&gt;"",IF($H$10=listy!$B$4,(NPER(L203/12,-AB203,(AF203+AE203),0)-NPER(L203/12,-AB203,AF203)),AE203/($H$2/$H$3)),"")</f>
        <v/>
      </c>
      <c r="AH203" s="10">
        <f t="shared" si="103"/>
        <v>4467.7299999999996</v>
      </c>
      <c r="AI203" s="10">
        <f t="shared" si="104"/>
        <v>75867.210351545509</v>
      </c>
      <c r="AL203" s="9" t="str">
        <f t="shared" si="112"/>
        <v/>
      </c>
      <c r="AM203" s="12">
        <f t="shared" si="113"/>
        <v>0</v>
      </c>
      <c r="AN203" s="12" t="str">
        <f t="shared" si="114"/>
        <v/>
      </c>
      <c r="AO203" s="12">
        <f t="shared" si="115"/>
        <v>0</v>
      </c>
      <c r="AP203" s="53">
        <f t="shared" si="105"/>
        <v>0</v>
      </c>
      <c r="AQ203" s="10">
        <f t="shared" si="116"/>
        <v>0</v>
      </c>
      <c r="AR203" s="10">
        <f t="shared" si="117"/>
        <v>4467.7299999999996</v>
      </c>
      <c r="AS203" s="10">
        <f t="shared" si="106"/>
        <v>75867.210351545073</v>
      </c>
      <c r="AT203" s="91"/>
      <c r="AU203" s="91" t="e">
        <f t="shared" si="118"/>
        <v>#VALUE!</v>
      </c>
      <c r="AV203" s="91" t="e">
        <f t="shared" si="119"/>
        <v>#VALUE!</v>
      </c>
    </row>
    <row r="204" spans="1:48" x14ac:dyDescent="0.3">
      <c r="A204" s="9">
        <f t="shared" si="82"/>
        <v>176</v>
      </c>
      <c r="B204" s="10">
        <f t="shared" si="83"/>
        <v>281123.8264831875</v>
      </c>
      <c r="C204" s="10">
        <f t="shared" si="84"/>
        <v>1000</v>
      </c>
      <c r="D204" s="10">
        <f t="shared" si="85"/>
        <v>176000</v>
      </c>
      <c r="E204" s="12">
        <f t="shared" si="86"/>
        <v>3467.74</v>
      </c>
      <c r="F204" s="12">
        <f t="shared" si="87"/>
        <v>2562.2245363499342</v>
      </c>
      <c r="G204" s="12">
        <f t="shared" si="88"/>
        <v>905.51546365006573</v>
      </c>
      <c r="H204" s="10">
        <f t="shared" si="89"/>
        <v>191476.80338866418</v>
      </c>
      <c r="I204" s="11">
        <f t="shared" si="90"/>
        <v>3.7999999999999999E-2</v>
      </c>
      <c r="J204" s="11">
        <f t="shared" si="91"/>
        <v>1.7999999999999999E-2</v>
      </c>
      <c r="K204" s="64">
        <f t="shared" si="92"/>
        <v>1376.030158391279</v>
      </c>
      <c r="L204" s="50">
        <f t="shared" si="93"/>
        <v>5.5999999999999994E-2</v>
      </c>
      <c r="M204" s="50"/>
      <c r="N204" s="50">
        <f t="shared" si="94"/>
        <v>0.06</v>
      </c>
      <c r="O204" s="21">
        <f t="shared" si="107"/>
        <v>5.0000000000000001E-3</v>
      </c>
      <c r="R204" s="9">
        <f t="shared" si="95"/>
        <v>176</v>
      </c>
      <c r="S204" s="12">
        <f t="shared" si="96"/>
        <v>1696.8297216400379</v>
      </c>
      <c r="T204" s="12">
        <f t="shared" si="120"/>
        <v>1253.7435184524904</v>
      </c>
      <c r="U204" s="12">
        <f t="shared" si="97"/>
        <v>443.08620318754743</v>
      </c>
      <c r="V204" s="53">
        <f t="shared" si="98"/>
        <v>1000</v>
      </c>
      <c r="W204" s="10">
        <f t="shared" si="99"/>
        <v>92693.300021736242</v>
      </c>
      <c r="X204" s="10">
        <f t="shared" si="100"/>
        <v>1770.9102783599619</v>
      </c>
      <c r="Y204" s="10">
        <f t="shared" si="101"/>
        <v>176813.00449750712</v>
      </c>
      <c r="AA204" s="9" t="str">
        <f t="shared" si="108"/>
        <v/>
      </c>
      <c r="AB204" s="12" t="str">
        <f>IF(AA204&lt;&gt;"",IF($H$10="raty równe",MIN(AF203*(1+L204/12), -PMT(L204/12,$H$3-AA203-SUM($AG$28:AG203),AF203,0)),AC204+AD204),"")</f>
        <v/>
      </c>
      <c r="AC204" s="12" t="str">
        <f t="shared" si="109"/>
        <v/>
      </c>
      <c r="AD204" s="12" t="str">
        <f t="shared" si="102"/>
        <v/>
      </c>
      <c r="AE204" s="53" t="str">
        <f t="shared" si="110"/>
        <v/>
      </c>
      <c r="AF204" s="10" t="str">
        <f t="shared" si="111"/>
        <v/>
      </c>
      <c r="AG204" s="54" t="str">
        <f>IF(AE204&lt;&gt;"",IF($H$10=listy!$B$4,(NPER(L204/12,-AB204,(AF204+AE204),0)-NPER(L204/12,-AB204,AF204)),AE204/($H$2/$H$3)),"")</f>
        <v/>
      </c>
      <c r="AH204" s="10">
        <f t="shared" si="103"/>
        <v>4467.74</v>
      </c>
      <c r="AI204" s="10">
        <f t="shared" si="104"/>
        <v>80714.286403303238</v>
      </c>
      <c r="AL204" s="9" t="str">
        <f t="shared" si="112"/>
        <v/>
      </c>
      <c r="AM204" s="12">
        <f t="shared" si="113"/>
        <v>0</v>
      </c>
      <c r="AN204" s="12" t="str">
        <f t="shared" si="114"/>
        <v/>
      </c>
      <c r="AO204" s="12">
        <f t="shared" si="115"/>
        <v>0</v>
      </c>
      <c r="AP204" s="53">
        <f t="shared" si="105"/>
        <v>0</v>
      </c>
      <c r="AQ204" s="10">
        <f t="shared" si="116"/>
        <v>0</v>
      </c>
      <c r="AR204" s="10">
        <f t="shared" si="117"/>
        <v>4467.74</v>
      </c>
      <c r="AS204" s="10">
        <f t="shared" si="106"/>
        <v>80714.286403302802</v>
      </c>
      <c r="AT204" s="91"/>
      <c r="AU204" s="91" t="e">
        <f t="shared" si="118"/>
        <v>#VALUE!</v>
      </c>
      <c r="AV204" s="91" t="e">
        <f t="shared" si="119"/>
        <v>#VALUE!</v>
      </c>
    </row>
    <row r="205" spans="1:48" x14ac:dyDescent="0.3">
      <c r="A205" s="9">
        <f t="shared" si="82"/>
        <v>177</v>
      </c>
      <c r="B205" s="10">
        <f t="shared" si="83"/>
        <v>283529.44561560341</v>
      </c>
      <c r="C205" s="10">
        <f t="shared" si="84"/>
        <v>1000</v>
      </c>
      <c r="D205" s="10">
        <f t="shared" si="85"/>
        <v>177000</v>
      </c>
      <c r="E205" s="12">
        <f t="shared" si="86"/>
        <v>3467.73</v>
      </c>
      <c r="F205" s="12">
        <f t="shared" si="87"/>
        <v>2574.1715841862338</v>
      </c>
      <c r="G205" s="12">
        <f t="shared" si="88"/>
        <v>893.55841581376615</v>
      </c>
      <c r="H205" s="10">
        <f t="shared" si="89"/>
        <v>188902.63180447795</v>
      </c>
      <c r="I205" s="11">
        <f t="shared" si="90"/>
        <v>3.7999999999999999E-2</v>
      </c>
      <c r="J205" s="11">
        <f t="shared" si="91"/>
        <v>1.7999999999999999E-2</v>
      </c>
      <c r="K205" s="64">
        <f t="shared" si="92"/>
        <v>1369.1842372052529</v>
      </c>
      <c r="L205" s="50">
        <f t="shared" si="93"/>
        <v>5.5999999999999994E-2</v>
      </c>
      <c r="M205" s="50"/>
      <c r="N205" s="50">
        <f t="shared" si="94"/>
        <v>0.06</v>
      </c>
      <c r="O205" s="21">
        <f t="shared" si="107"/>
        <v>5.0000000000000001E-3</v>
      </c>
      <c r="R205" s="9">
        <f t="shared" si="95"/>
        <v>177</v>
      </c>
      <c r="S205" s="12">
        <f t="shared" si="96"/>
        <v>1678.7192514010092</v>
      </c>
      <c r="T205" s="12">
        <f t="shared" si="120"/>
        <v>1246.1505179662402</v>
      </c>
      <c r="U205" s="12">
        <f t="shared" si="97"/>
        <v>432.56873343476906</v>
      </c>
      <c r="V205" s="53">
        <f t="shared" si="98"/>
        <v>1000</v>
      </c>
      <c r="W205" s="10">
        <f t="shared" si="99"/>
        <v>90447.149503770008</v>
      </c>
      <c r="X205" s="10">
        <f t="shared" si="100"/>
        <v>1789.0107485989902</v>
      </c>
      <c r="Y205" s="10">
        <f t="shared" si="101"/>
        <v>179486.08026859362</v>
      </c>
      <c r="AA205" s="9" t="str">
        <f t="shared" si="108"/>
        <v/>
      </c>
      <c r="AB205" s="12" t="str">
        <f>IF(AA205&lt;&gt;"",IF($H$10="raty równe",MIN(AF204*(1+L205/12), -PMT(L205/12,$H$3-AA204-SUM($AG$28:AG204),AF204,0)),AC205+AD205),"")</f>
        <v/>
      </c>
      <c r="AC205" s="12" t="str">
        <f t="shared" si="109"/>
        <v/>
      </c>
      <c r="AD205" s="12" t="str">
        <f t="shared" si="102"/>
        <v/>
      </c>
      <c r="AE205" s="53" t="str">
        <f t="shared" si="110"/>
        <v/>
      </c>
      <c r="AF205" s="10" t="str">
        <f t="shared" si="111"/>
        <v/>
      </c>
      <c r="AG205" s="54" t="str">
        <f>IF(AE205&lt;&gt;"",IF($H$10=listy!$B$4,(NPER(L205/12,-AB205,(AF205+AE205),0)-NPER(L205/12,-AB205,AF205)),AE205/($H$2/$H$3)),"")</f>
        <v/>
      </c>
      <c r="AH205" s="10">
        <f t="shared" si="103"/>
        <v>4467.7299999999996</v>
      </c>
      <c r="AI205" s="10">
        <f t="shared" si="104"/>
        <v>85585.587835319748</v>
      </c>
      <c r="AL205" s="9" t="str">
        <f t="shared" si="112"/>
        <v/>
      </c>
      <c r="AM205" s="12">
        <f t="shared" si="113"/>
        <v>0</v>
      </c>
      <c r="AN205" s="12" t="str">
        <f t="shared" si="114"/>
        <v/>
      </c>
      <c r="AO205" s="12">
        <f t="shared" si="115"/>
        <v>0</v>
      </c>
      <c r="AP205" s="53">
        <f t="shared" si="105"/>
        <v>0</v>
      </c>
      <c r="AQ205" s="10">
        <f t="shared" si="116"/>
        <v>0</v>
      </c>
      <c r="AR205" s="10">
        <f t="shared" si="117"/>
        <v>4467.7299999999996</v>
      </c>
      <c r="AS205" s="10">
        <f t="shared" si="106"/>
        <v>85585.587835319297</v>
      </c>
      <c r="AT205" s="91"/>
      <c r="AU205" s="91" t="e">
        <f t="shared" si="118"/>
        <v>#VALUE!</v>
      </c>
      <c r="AV205" s="91" t="e">
        <f t="shared" si="119"/>
        <v>#VALUE!</v>
      </c>
    </row>
    <row r="206" spans="1:48" x14ac:dyDescent="0.3">
      <c r="A206" s="9">
        <f t="shared" si="82"/>
        <v>178</v>
      </c>
      <c r="B206" s="10">
        <f t="shared" si="83"/>
        <v>285947.0928436814</v>
      </c>
      <c r="C206" s="10">
        <f t="shared" si="84"/>
        <v>1000</v>
      </c>
      <c r="D206" s="10">
        <f t="shared" si="85"/>
        <v>178000</v>
      </c>
      <c r="E206" s="12">
        <f t="shared" si="86"/>
        <v>3467.74</v>
      </c>
      <c r="F206" s="12">
        <f t="shared" si="87"/>
        <v>2586.1943849124359</v>
      </c>
      <c r="G206" s="12">
        <f t="shared" si="88"/>
        <v>881.54561508756376</v>
      </c>
      <c r="H206" s="10">
        <f t="shared" si="89"/>
        <v>186316.43741956551</v>
      </c>
      <c r="I206" s="11">
        <f t="shared" si="90"/>
        <v>3.7999999999999999E-2</v>
      </c>
      <c r="J206" s="11">
        <f t="shared" si="91"/>
        <v>1.7999999999999999E-2</v>
      </c>
      <c r="K206" s="64">
        <f t="shared" si="92"/>
        <v>1362.3723753286101</v>
      </c>
      <c r="L206" s="50">
        <f t="shared" si="93"/>
        <v>5.5999999999999994E-2</v>
      </c>
      <c r="M206" s="50"/>
      <c r="N206" s="50">
        <f t="shared" si="94"/>
        <v>0.06</v>
      </c>
      <c r="O206" s="21">
        <f t="shared" si="107"/>
        <v>5.0000000000000001E-3</v>
      </c>
      <c r="R206" s="9">
        <f t="shared" si="95"/>
        <v>178</v>
      </c>
      <c r="S206" s="12">
        <f t="shared" si="96"/>
        <v>1660.361989742112</v>
      </c>
      <c r="T206" s="12">
        <f t="shared" si="120"/>
        <v>1238.2752920578521</v>
      </c>
      <c r="U206" s="12">
        <f t="shared" si="97"/>
        <v>422.08669768425995</v>
      </c>
      <c r="V206" s="53">
        <f t="shared" si="98"/>
        <v>1000</v>
      </c>
      <c r="W206" s="10">
        <f t="shared" si="99"/>
        <v>88208.874211712158</v>
      </c>
      <c r="X206" s="10">
        <f t="shared" si="100"/>
        <v>1807.3780102578876</v>
      </c>
      <c r="Y206" s="10">
        <f t="shared" si="101"/>
        <v>182190.88868019445</v>
      </c>
      <c r="AA206" s="9" t="str">
        <f t="shared" si="108"/>
        <v/>
      </c>
      <c r="AB206" s="12" t="str">
        <f>IF(AA206&lt;&gt;"",IF($H$10="raty równe",MIN(AF205*(1+L206/12), -PMT(L206/12,$H$3-AA205-SUM($AG$28:AG205),AF205,0)),AC206+AD206),"")</f>
        <v/>
      </c>
      <c r="AC206" s="12" t="str">
        <f t="shared" si="109"/>
        <v/>
      </c>
      <c r="AD206" s="12" t="str">
        <f t="shared" si="102"/>
        <v/>
      </c>
      <c r="AE206" s="53" t="str">
        <f t="shared" si="110"/>
        <v/>
      </c>
      <c r="AF206" s="10" t="str">
        <f t="shared" si="111"/>
        <v/>
      </c>
      <c r="AG206" s="54" t="str">
        <f>IF(AE206&lt;&gt;"",IF($H$10=listy!$B$4,(NPER(L206/12,-AB206,(AF206+AE206),0)-NPER(L206/12,-AB206,AF206)),AE206/($H$2/$H$3)),"")</f>
        <v/>
      </c>
      <c r="AH206" s="10">
        <f t="shared" si="103"/>
        <v>4467.74</v>
      </c>
      <c r="AI206" s="10">
        <f t="shared" si="104"/>
        <v>90481.255774496341</v>
      </c>
      <c r="AL206" s="9" t="str">
        <f t="shared" si="112"/>
        <v/>
      </c>
      <c r="AM206" s="12">
        <f t="shared" si="113"/>
        <v>0</v>
      </c>
      <c r="AN206" s="12" t="str">
        <f t="shared" si="114"/>
        <v/>
      </c>
      <c r="AO206" s="12">
        <f t="shared" si="115"/>
        <v>0</v>
      </c>
      <c r="AP206" s="53">
        <f t="shared" si="105"/>
        <v>0</v>
      </c>
      <c r="AQ206" s="10">
        <f t="shared" si="116"/>
        <v>0</v>
      </c>
      <c r="AR206" s="10">
        <f t="shared" si="117"/>
        <v>4467.74</v>
      </c>
      <c r="AS206" s="10">
        <f t="shared" si="106"/>
        <v>90481.25577449589</v>
      </c>
      <c r="AT206" s="91"/>
      <c r="AU206" s="91" t="e">
        <f t="shared" si="118"/>
        <v>#VALUE!</v>
      </c>
      <c r="AV206" s="91" t="e">
        <f t="shared" si="119"/>
        <v>#VALUE!</v>
      </c>
    </row>
    <row r="207" spans="1:48" x14ac:dyDescent="0.3">
      <c r="A207" s="9">
        <f t="shared" si="82"/>
        <v>179</v>
      </c>
      <c r="B207" s="10">
        <f t="shared" si="83"/>
        <v>288376.82830789976</v>
      </c>
      <c r="C207" s="10">
        <f t="shared" si="84"/>
        <v>1000</v>
      </c>
      <c r="D207" s="10">
        <f t="shared" si="85"/>
        <v>179000</v>
      </c>
      <c r="E207" s="12">
        <f t="shared" si="86"/>
        <v>3467.73</v>
      </c>
      <c r="F207" s="12">
        <f t="shared" si="87"/>
        <v>2598.2532920420276</v>
      </c>
      <c r="G207" s="12">
        <f t="shared" si="88"/>
        <v>869.47670795797228</v>
      </c>
      <c r="H207" s="10">
        <f t="shared" si="89"/>
        <v>183718.18412752348</v>
      </c>
      <c r="I207" s="11">
        <f t="shared" si="90"/>
        <v>3.7999999999999999E-2</v>
      </c>
      <c r="J207" s="11">
        <f t="shared" si="91"/>
        <v>1.7999999999999999E-2</v>
      </c>
      <c r="K207" s="64">
        <f t="shared" si="92"/>
        <v>1355.5944033120502</v>
      </c>
      <c r="L207" s="50">
        <f t="shared" si="93"/>
        <v>5.5999999999999994E-2</v>
      </c>
      <c r="M207" s="50"/>
      <c r="N207" s="50">
        <f t="shared" si="94"/>
        <v>0.06</v>
      </c>
      <c r="O207" s="21">
        <f t="shared" si="107"/>
        <v>5.0000000000000001E-3</v>
      </c>
      <c r="R207" s="9">
        <f t="shared" si="95"/>
        <v>179</v>
      </c>
      <c r="S207" s="12">
        <f t="shared" si="96"/>
        <v>1641.7499177435159</v>
      </c>
      <c r="T207" s="12">
        <f t="shared" si="120"/>
        <v>1230.1085047555259</v>
      </c>
      <c r="U207" s="12">
        <f t="shared" si="97"/>
        <v>411.64141298799001</v>
      </c>
      <c r="V207" s="53">
        <f t="shared" si="98"/>
        <v>1000</v>
      </c>
      <c r="W207" s="10">
        <f t="shared" si="99"/>
        <v>85978.765706956634</v>
      </c>
      <c r="X207" s="10">
        <f t="shared" si="100"/>
        <v>1825.9800822564839</v>
      </c>
      <c r="Y207" s="10">
        <f t="shared" si="101"/>
        <v>184927.82320585189</v>
      </c>
      <c r="AA207" s="9" t="str">
        <f t="shared" si="108"/>
        <v/>
      </c>
      <c r="AB207" s="12" t="str">
        <f>IF(AA207&lt;&gt;"",IF($H$10="raty równe",MIN(AF206*(1+L207/12), -PMT(L207/12,$H$3-AA206-SUM($AG$28:AG206),AF206,0)),AC207+AD207),"")</f>
        <v/>
      </c>
      <c r="AC207" s="12" t="str">
        <f t="shared" si="109"/>
        <v/>
      </c>
      <c r="AD207" s="12" t="str">
        <f t="shared" si="102"/>
        <v/>
      </c>
      <c r="AE207" s="53" t="str">
        <f t="shared" si="110"/>
        <v/>
      </c>
      <c r="AF207" s="10" t="str">
        <f t="shared" si="111"/>
        <v/>
      </c>
      <c r="AG207" s="54" t="str">
        <f>IF(AE207&lt;&gt;"",IF($H$10=listy!$B$4,(NPER(L207/12,-AB207,(AF207+AE207),0)-NPER(L207/12,-AB207,AF207)),AE207/($H$2/$H$3)),"")</f>
        <v/>
      </c>
      <c r="AH207" s="10">
        <f t="shared" si="103"/>
        <v>4467.7299999999996</v>
      </c>
      <c r="AI207" s="10">
        <f t="shared" si="104"/>
        <v>95401.392053368807</v>
      </c>
      <c r="AL207" s="9" t="str">
        <f t="shared" si="112"/>
        <v/>
      </c>
      <c r="AM207" s="12">
        <f t="shared" si="113"/>
        <v>0</v>
      </c>
      <c r="AN207" s="12" t="str">
        <f t="shared" si="114"/>
        <v/>
      </c>
      <c r="AO207" s="12">
        <f t="shared" si="115"/>
        <v>0</v>
      </c>
      <c r="AP207" s="53">
        <f t="shared" si="105"/>
        <v>0</v>
      </c>
      <c r="AQ207" s="10">
        <f t="shared" si="116"/>
        <v>0</v>
      </c>
      <c r="AR207" s="10">
        <f t="shared" si="117"/>
        <v>4467.7299999999996</v>
      </c>
      <c r="AS207" s="10">
        <f t="shared" si="106"/>
        <v>95401.392053368356</v>
      </c>
      <c r="AT207" s="91"/>
      <c r="AU207" s="91" t="e">
        <f t="shared" si="118"/>
        <v>#VALUE!</v>
      </c>
      <c r="AV207" s="91" t="e">
        <f t="shared" si="119"/>
        <v>#VALUE!</v>
      </c>
    </row>
    <row r="208" spans="1:48" s="81" customFormat="1" x14ac:dyDescent="0.3">
      <c r="A208" s="75">
        <f t="shared" si="82"/>
        <v>180</v>
      </c>
      <c r="B208" s="76">
        <f t="shared" si="83"/>
        <v>290818.71244943922</v>
      </c>
      <c r="C208" s="76">
        <f t="shared" si="84"/>
        <v>1000</v>
      </c>
      <c r="D208" s="76">
        <f t="shared" si="85"/>
        <v>180000</v>
      </c>
      <c r="E208" s="77">
        <f t="shared" si="86"/>
        <v>3467.74</v>
      </c>
      <c r="F208" s="77">
        <f t="shared" si="87"/>
        <v>2610.3884740715571</v>
      </c>
      <c r="G208" s="77">
        <f t="shared" si="88"/>
        <v>857.35152592844281</v>
      </c>
      <c r="H208" s="76">
        <f t="shared" si="89"/>
        <v>181107.79565345193</v>
      </c>
      <c r="I208" s="78">
        <f t="shared" si="90"/>
        <v>3.7999999999999999E-2</v>
      </c>
      <c r="J208" s="78">
        <f t="shared" si="91"/>
        <v>1.7999999999999999E-2</v>
      </c>
      <c r="K208" s="79">
        <f t="shared" si="92"/>
        <v>1348.8501525493036</v>
      </c>
      <c r="L208" s="78">
        <f t="shared" si="93"/>
        <v>5.5999999999999994E-2</v>
      </c>
      <c r="M208" s="78"/>
      <c r="N208" s="78">
        <f t="shared" si="94"/>
        <v>0.06</v>
      </c>
      <c r="O208" s="80">
        <f t="shared" si="107"/>
        <v>5.0000000000000001E-3</v>
      </c>
      <c r="R208" s="75">
        <f t="shared" si="95"/>
        <v>180</v>
      </c>
      <c r="S208" s="77">
        <f t="shared" si="96"/>
        <v>1622.8746220963596</v>
      </c>
      <c r="T208" s="77">
        <f t="shared" si="120"/>
        <v>1221.6403821305621</v>
      </c>
      <c r="U208" s="77">
        <f t="shared" si="97"/>
        <v>401.2342399657976</v>
      </c>
      <c r="V208" s="82">
        <f t="shared" si="98"/>
        <v>1000</v>
      </c>
      <c r="W208" s="76">
        <f t="shared" si="99"/>
        <v>83757.125324826076</v>
      </c>
      <c r="X208" s="76">
        <f t="shared" si="100"/>
        <v>1844.8653779036404</v>
      </c>
      <c r="Y208" s="76">
        <f t="shared" si="101"/>
        <v>187697.32769978477</v>
      </c>
      <c r="AA208" s="75" t="str">
        <f t="shared" si="108"/>
        <v/>
      </c>
      <c r="AB208" s="77" t="str">
        <f>IF(AA208&lt;&gt;"",IF($H$10="raty równe",MIN(AF207*(1+L208/12), -PMT(L208/12,$H$3-AA207-SUM($AG$28:AG207),AF207,0)),AC208+AD208),"")</f>
        <v/>
      </c>
      <c r="AC208" s="77" t="str">
        <f t="shared" si="109"/>
        <v/>
      </c>
      <c r="AD208" s="77" t="str">
        <f t="shared" si="102"/>
        <v/>
      </c>
      <c r="AE208" s="82" t="str">
        <f t="shared" si="110"/>
        <v/>
      </c>
      <c r="AF208" s="76" t="str">
        <f t="shared" si="111"/>
        <v/>
      </c>
      <c r="AG208" s="83" t="str">
        <f>IF(AE208&lt;&gt;"",IF($H$10=listy!$B$4,(NPER(L208/12,-AB208,(AF208+AE208),0)-NPER(L208/12,-AB208,AF208)),AE208/($H$2/$H$3)),"")</f>
        <v/>
      </c>
      <c r="AH208" s="76">
        <f t="shared" si="103"/>
        <v>4467.74</v>
      </c>
      <c r="AI208" s="76">
        <f t="shared" si="104"/>
        <v>100346.13901363565</v>
      </c>
      <c r="AL208" s="9" t="str">
        <f t="shared" si="112"/>
        <v/>
      </c>
      <c r="AM208" s="12">
        <f t="shared" si="113"/>
        <v>0</v>
      </c>
      <c r="AN208" s="12" t="str">
        <f t="shared" si="114"/>
        <v/>
      </c>
      <c r="AO208" s="12">
        <f t="shared" si="115"/>
        <v>0</v>
      </c>
      <c r="AP208" s="53">
        <f t="shared" si="105"/>
        <v>0</v>
      </c>
      <c r="AQ208" s="10">
        <f t="shared" si="116"/>
        <v>0</v>
      </c>
      <c r="AR208" s="10">
        <f t="shared" si="117"/>
        <v>4467.74</v>
      </c>
      <c r="AS208" s="76">
        <f t="shared" si="106"/>
        <v>100346.1390136352</v>
      </c>
      <c r="AT208" s="91"/>
      <c r="AU208" s="91" t="e">
        <f t="shared" si="118"/>
        <v>#VALUE!</v>
      </c>
      <c r="AV208" s="91" t="e">
        <f t="shared" si="119"/>
        <v>#VALUE!</v>
      </c>
    </row>
    <row r="209" spans="1:48" x14ac:dyDescent="0.3">
      <c r="A209" s="9">
        <f t="shared" si="82"/>
        <v>181</v>
      </c>
      <c r="B209" s="10">
        <f t="shared" si="83"/>
        <v>293272.80601168639</v>
      </c>
      <c r="C209" s="10">
        <f t="shared" si="84"/>
        <v>1000</v>
      </c>
      <c r="D209" s="10">
        <f t="shared" si="85"/>
        <v>181000</v>
      </c>
      <c r="E209" s="12">
        <f t="shared" si="86"/>
        <v>3467.73</v>
      </c>
      <c r="F209" s="12">
        <f t="shared" si="87"/>
        <v>2622.5602869505578</v>
      </c>
      <c r="G209" s="12">
        <f t="shared" si="88"/>
        <v>845.16971304944229</v>
      </c>
      <c r="H209" s="10">
        <f t="shared" si="89"/>
        <v>178485.23536650138</v>
      </c>
      <c r="I209" s="11">
        <f t="shared" si="90"/>
        <v>3.7999999999999999E-2</v>
      </c>
      <c r="J209" s="11">
        <f t="shared" si="91"/>
        <v>1.7999999999999999E-2</v>
      </c>
      <c r="K209" s="64">
        <f t="shared" si="92"/>
        <v>1342.1394552729394</v>
      </c>
      <c r="L209" s="50">
        <f t="shared" si="93"/>
        <v>5.5999999999999994E-2</v>
      </c>
      <c r="M209" s="50"/>
      <c r="N209" s="50">
        <f t="shared" si="94"/>
        <v>0.06</v>
      </c>
      <c r="O209" s="21">
        <f t="shared" si="107"/>
        <v>5.0000000000000001E-3</v>
      </c>
      <c r="R209" s="9">
        <f t="shared" si="95"/>
        <v>181</v>
      </c>
      <c r="S209" s="12">
        <f t="shared" si="96"/>
        <v>1603.7272688104058</v>
      </c>
      <c r="T209" s="12">
        <f t="shared" si="120"/>
        <v>1212.8606839612175</v>
      </c>
      <c r="U209" s="12">
        <f t="shared" si="97"/>
        <v>390.86658484918831</v>
      </c>
      <c r="V209" s="53">
        <f t="shared" si="98"/>
        <v>1000</v>
      </c>
      <c r="W209" s="10">
        <f t="shared" si="99"/>
        <v>81544.264640864858</v>
      </c>
      <c r="X209" s="10">
        <f t="shared" si="100"/>
        <v>1864.0027311895938</v>
      </c>
      <c r="Y209" s="10">
        <f t="shared" si="101"/>
        <v>190499.81706947327</v>
      </c>
      <c r="AA209" s="9" t="str">
        <f t="shared" si="108"/>
        <v/>
      </c>
      <c r="AB209" s="12" t="str">
        <f>IF(AA209&lt;&gt;"",IF($H$10="raty równe",MIN(AF208*(1+L209/12), -PMT(L209/12,$H$3-AA208-SUM($AG$28:AG208),AF208,0)),AC209+AD209),"")</f>
        <v/>
      </c>
      <c r="AC209" s="12" t="str">
        <f t="shared" si="109"/>
        <v/>
      </c>
      <c r="AD209" s="12" t="str">
        <f t="shared" si="102"/>
        <v/>
      </c>
      <c r="AE209" s="53" t="str">
        <f t="shared" si="110"/>
        <v/>
      </c>
      <c r="AF209" s="10" t="str">
        <f t="shared" si="111"/>
        <v/>
      </c>
      <c r="AG209" s="54" t="str">
        <f>IF(AE209&lt;&gt;"",IF($H$10=listy!$B$4,(NPER(L209/12,-AB209,(AF209+AE209),0)-NPER(L209/12,-AB209,AF209)),AE209/($H$2/$H$3)),"")</f>
        <v/>
      </c>
      <c r="AH209" s="10">
        <f t="shared" si="103"/>
        <v>4467.7299999999996</v>
      </c>
      <c r="AI209" s="10">
        <f t="shared" si="104"/>
        <v>105315.59970870381</v>
      </c>
      <c r="AL209" s="9" t="str">
        <f t="shared" si="112"/>
        <v/>
      </c>
      <c r="AM209" s="12">
        <f t="shared" si="113"/>
        <v>0</v>
      </c>
      <c r="AN209" s="12" t="str">
        <f t="shared" si="114"/>
        <v/>
      </c>
      <c r="AO209" s="12">
        <f t="shared" si="115"/>
        <v>0</v>
      </c>
      <c r="AP209" s="53">
        <f t="shared" si="105"/>
        <v>0</v>
      </c>
      <c r="AQ209" s="10">
        <f t="shared" si="116"/>
        <v>0</v>
      </c>
      <c r="AR209" s="10">
        <f t="shared" si="117"/>
        <v>4467.7299999999996</v>
      </c>
      <c r="AS209" s="10">
        <f t="shared" si="106"/>
        <v>105315.59970870336</v>
      </c>
      <c r="AT209" s="91"/>
      <c r="AU209" s="91" t="e">
        <f t="shared" si="118"/>
        <v>#VALUE!</v>
      </c>
      <c r="AV209" s="91" t="e">
        <f t="shared" si="119"/>
        <v>#VALUE!</v>
      </c>
    </row>
    <row r="210" spans="1:48" x14ac:dyDescent="0.3">
      <c r="A210" s="9">
        <f t="shared" si="82"/>
        <v>182</v>
      </c>
      <c r="B210" s="10">
        <f t="shared" si="83"/>
        <v>295739.17004174477</v>
      </c>
      <c r="C210" s="10">
        <f t="shared" si="84"/>
        <v>1000</v>
      </c>
      <c r="D210" s="10">
        <f t="shared" si="85"/>
        <v>182000</v>
      </c>
      <c r="E210" s="12">
        <f t="shared" si="86"/>
        <v>3467.74</v>
      </c>
      <c r="F210" s="12">
        <f t="shared" si="87"/>
        <v>2634.8089016229933</v>
      </c>
      <c r="G210" s="12">
        <f t="shared" si="88"/>
        <v>832.93109837700638</v>
      </c>
      <c r="H210" s="10">
        <f t="shared" si="89"/>
        <v>175850.42646487837</v>
      </c>
      <c r="I210" s="11">
        <f t="shared" si="90"/>
        <v>3.7999999999999999E-2</v>
      </c>
      <c r="J210" s="11">
        <f t="shared" si="91"/>
        <v>1.7999999999999999E-2</v>
      </c>
      <c r="K210" s="64">
        <f t="shared" si="92"/>
        <v>1335.4621445501887</v>
      </c>
      <c r="L210" s="50">
        <f t="shared" si="93"/>
        <v>5.5999999999999994E-2</v>
      </c>
      <c r="M210" s="50"/>
      <c r="N210" s="50">
        <f t="shared" si="94"/>
        <v>0.06</v>
      </c>
      <c r="O210" s="21">
        <f t="shared" si="107"/>
        <v>5.0000000000000001E-3</v>
      </c>
      <c r="R210" s="9">
        <f t="shared" si="95"/>
        <v>182</v>
      </c>
      <c r="S210" s="12">
        <f t="shared" si="96"/>
        <v>1584.2985746935224</v>
      </c>
      <c r="T210" s="12">
        <f t="shared" si="120"/>
        <v>1203.7586730361531</v>
      </c>
      <c r="U210" s="12">
        <f t="shared" si="97"/>
        <v>380.53990165736928</v>
      </c>
      <c r="V210" s="53">
        <f t="shared" si="98"/>
        <v>1000</v>
      </c>
      <c r="W210" s="10">
        <f t="shared" si="99"/>
        <v>79340.505967828707</v>
      </c>
      <c r="X210" s="10">
        <f t="shared" si="100"/>
        <v>1883.4414253064774</v>
      </c>
      <c r="Y210" s="10">
        <f t="shared" si="101"/>
        <v>193335.7575801271</v>
      </c>
      <c r="AA210" s="9" t="str">
        <f t="shared" si="108"/>
        <v/>
      </c>
      <c r="AB210" s="12" t="str">
        <f>IF(AA210&lt;&gt;"",IF($H$10="raty równe",MIN(AF209*(1+L210/12), -PMT(L210/12,$H$3-AA209-SUM($AG$28:AG209),AF209,0)),AC210+AD210),"")</f>
        <v/>
      </c>
      <c r="AC210" s="12" t="str">
        <f t="shared" si="109"/>
        <v/>
      </c>
      <c r="AD210" s="12" t="str">
        <f t="shared" si="102"/>
        <v/>
      </c>
      <c r="AE210" s="53" t="str">
        <f t="shared" si="110"/>
        <v/>
      </c>
      <c r="AF210" s="10" t="str">
        <f t="shared" si="111"/>
        <v/>
      </c>
      <c r="AG210" s="54" t="str">
        <f>IF(AE210&lt;&gt;"",IF($H$10=listy!$B$4,(NPER(L210/12,-AB210,(AF210+AE210),0)-NPER(L210/12,-AB210,AF210)),AE210/($H$2/$H$3)),"")</f>
        <v/>
      </c>
      <c r="AH210" s="10">
        <f t="shared" si="103"/>
        <v>4467.74</v>
      </c>
      <c r="AI210" s="10">
        <f t="shared" si="104"/>
        <v>110309.91770724732</v>
      </c>
      <c r="AL210" s="9" t="str">
        <f t="shared" si="112"/>
        <v/>
      </c>
      <c r="AM210" s="12">
        <f t="shared" si="113"/>
        <v>0</v>
      </c>
      <c r="AN210" s="12" t="str">
        <f t="shared" si="114"/>
        <v/>
      </c>
      <c r="AO210" s="12">
        <f t="shared" si="115"/>
        <v>0</v>
      </c>
      <c r="AP210" s="53">
        <f t="shared" si="105"/>
        <v>0</v>
      </c>
      <c r="AQ210" s="10">
        <f t="shared" si="116"/>
        <v>0</v>
      </c>
      <c r="AR210" s="10">
        <f t="shared" si="117"/>
        <v>4467.74</v>
      </c>
      <c r="AS210" s="10">
        <f t="shared" si="106"/>
        <v>110309.91770724687</v>
      </c>
      <c r="AT210" s="91"/>
      <c r="AU210" s="91" t="e">
        <f t="shared" si="118"/>
        <v>#VALUE!</v>
      </c>
      <c r="AV210" s="91" t="e">
        <f t="shared" si="119"/>
        <v>#VALUE!</v>
      </c>
    </row>
    <row r="211" spans="1:48" x14ac:dyDescent="0.3">
      <c r="A211" s="9">
        <f t="shared" si="82"/>
        <v>183</v>
      </c>
      <c r="B211" s="10">
        <f t="shared" si="83"/>
        <v>298217.86589195346</v>
      </c>
      <c r="C211" s="10">
        <f t="shared" si="84"/>
        <v>1000</v>
      </c>
      <c r="D211" s="10">
        <f t="shared" si="85"/>
        <v>183000</v>
      </c>
      <c r="E211" s="12">
        <f t="shared" si="86"/>
        <v>3467.73</v>
      </c>
      <c r="F211" s="12">
        <f t="shared" si="87"/>
        <v>2647.0946764972346</v>
      </c>
      <c r="G211" s="12">
        <f t="shared" si="88"/>
        <v>820.63532350276557</v>
      </c>
      <c r="H211" s="10">
        <f t="shared" si="89"/>
        <v>173203.33178838113</v>
      </c>
      <c r="I211" s="11">
        <f t="shared" si="90"/>
        <v>3.7999999999999999E-2</v>
      </c>
      <c r="J211" s="11">
        <f t="shared" si="91"/>
        <v>1.7999999999999999E-2</v>
      </c>
      <c r="K211" s="64">
        <f t="shared" si="92"/>
        <v>1328.8180542787948</v>
      </c>
      <c r="L211" s="50">
        <f t="shared" si="93"/>
        <v>5.5999999999999994E-2</v>
      </c>
      <c r="M211" s="50"/>
      <c r="N211" s="50">
        <f t="shared" si="94"/>
        <v>0.06</v>
      </c>
      <c r="O211" s="21">
        <f t="shared" si="107"/>
        <v>5.0000000000000001E-3</v>
      </c>
      <c r="R211" s="9">
        <f t="shared" si="95"/>
        <v>183</v>
      </c>
      <c r="S211" s="12">
        <f t="shared" si="96"/>
        <v>1564.578776372512</v>
      </c>
      <c r="T211" s="12">
        <f t="shared" si="120"/>
        <v>1194.3230818559782</v>
      </c>
      <c r="U211" s="12">
        <f t="shared" si="97"/>
        <v>370.25569451653388</v>
      </c>
      <c r="V211" s="53">
        <f t="shared" si="98"/>
        <v>1000</v>
      </c>
      <c r="W211" s="10">
        <f t="shared" si="99"/>
        <v>77146.182885972725</v>
      </c>
      <c r="X211" s="10">
        <f t="shared" si="100"/>
        <v>1903.1512236274875</v>
      </c>
      <c r="Y211" s="10">
        <f t="shared" si="101"/>
        <v>196205.5875916552</v>
      </c>
      <c r="AA211" s="9" t="str">
        <f t="shared" si="108"/>
        <v/>
      </c>
      <c r="AB211" s="12" t="str">
        <f>IF(AA211&lt;&gt;"",IF($H$10="raty równe",MIN(AF210*(1+L211/12), -PMT(L211/12,$H$3-AA210-SUM($AG$28:AG210),AF210,0)),AC211+AD211),"")</f>
        <v/>
      </c>
      <c r="AC211" s="12" t="str">
        <f t="shared" si="109"/>
        <v/>
      </c>
      <c r="AD211" s="12" t="str">
        <f t="shared" si="102"/>
        <v/>
      </c>
      <c r="AE211" s="53" t="str">
        <f t="shared" si="110"/>
        <v/>
      </c>
      <c r="AF211" s="10" t="str">
        <f t="shared" si="111"/>
        <v/>
      </c>
      <c r="AG211" s="54" t="str">
        <f>IF(AE211&lt;&gt;"",IF($H$10=listy!$B$4,(NPER(L211/12,-AB211,(AF211+AE211),0)-NPER(L211/12,-AB211,AF211)),AE211/($H$2/$H$3)),"")</f>
        <v/>
      </c>
      <c r="AH211" s="10">
        <f t="shared" si="103"/>
        <v>4467.7299999999996</v>
      </c>
      <c r="AI211" s="10">
        <f t="shared" si="104"/>
        <v>115329.19729578354</v>
      </c>
      <c r="AL211" s="9" t="str">
        <f t="shared" si="112"/>
        <v/>
      </c>
      <c r="AM211" s="12">
        <f t="shared" si="113"/>
        <v>0</v>
      </c>
      <c r="AN211" s="12" t="str">
        <f t="shared" si="114"/>
        <v/>
      </c>
      <c r="AO211" s="12">
        <f t="shared" si="115"/>
        <v>0</v>
      </c>
      <c r="AP211" s="53">
        <f t="shared" si="105"/>
        <v>0</v>
      </c>
      <c r="AQ211" s="10">
        <f t="shared" si="116"/>
        <v>0</v>
      </c>
      <c r="AR211" s="10">
        <f t="shared" si="117"/>
        <v>4467.7299999999996</v>
      </c>
      <c r="AS211" s="10">
        <f t="shared" si="106"/>
        <v>115329.19729578309</v>
      </c>
      <c r="AT211" s="91"/>
      <c r="AU211" s="91" t="e">
        <f t="shared" si="118"/>
        <v>#VALUE!</v>
      </c>
      <c r="AV211" s="91" t="e">
        <f t="shared" si="119"/>
        <v>#VALUE!</v>
      </c>
    </row>
    <row r="212" spans="1:48" x14ac:dyDescent="0.3">
      <c r="A212" s="9">
        <f t="shared" si="82"/>
        <v>184</v>
      </c>
      <c r="B212" s="10">
        <f t="shared" si="83"/>
        <v>300708.95522141323</v>
      </c>
      <c r="C212" s="10">
        <f t="shared" si="84"/>
        <v>1000</v>
      </c>
      <c r="D212" s="10">
        <f t="shared" si="85"/>
        <v>184000</v>
      </c>
      <c r="E212" s="12">
        <f t="shared" si="86"/>
        <v>3467.74</v>
      </c>
      <c r="F212" s="12">
        <f t="shared" si="87"/>
        <v>2659.4577849875545</v>
      </c>
      <c r="G212" s="12">
        <f t="shared" si="88"/>
        <v>808.28221501244514</v>
      </c>
      <c r="H212" s="10">
        <f t="shared" si="89"/>
        <v>170543.87400339358</v>
      </c>
      <c r="I212" s="11">
        <f t="shared" si="90"/>
        <v>3.7999999999999999E-2</v>
      </c>
      <c r="J212" s="11">
        <f t="shared" si="91"/>
        <v>1.7999999999999999E-2</v>
      </c>
      <c r="K212" s="64">
        <f t="shared" si="92"/>
        <v>1322.2070191828807</v>
      </c>
      <c r="L212" s="50">
        <f t="shared" si="93"/>
        <v>5.5999999999999994E-2</v>
      </c>
      <c r="M212" s="50"/>
      <c r="N212" s="50">
        <f t="shared" si="94"/>
        <v>0.06</v>
      </c>
      <c r="O212" s="21">
        <f t="shared" si="107"/>
        <v>5.0000000000000001E-3</v>
      </c>
      <c r="R212" s="9">
        <f t="shared" si="95"/>
        <v>184</v>
      </c>
      <c r="S212" s="12">
        <f t="shared" si="96"/>
        <v>1544.5575965964572</v>
      </c>
      <c r="T212" s="12">
        <f t="shared" si="120"/>
        <v>1184.5420764619178</v>
      </c>
      <c r="U212" s="12">
        <f t="shared" si="97"/>
        <v>360.01552013453937</v>
      </c>
      <c r="V212" s="53">
        <f t="shared" si="98"/>
        <v>1000</v>
      </c>
      <c r="W212" s="10">
        <f t="shared" si="99"/>
        <v>74961.640809510805</v>
      </c>
      <c r="X212" s="10">
        <f t="shared" si="100"/>
        <v>1923.1824034035426</v>
      </c>
      <c r="Y212" s="10">
        <f t="shared" si="101"/>
        <v>199109.79793301699</v>
      </c>
      <c r="AA212" s="9" t="str">
        <f t="shared" si="108"/>
        <v/>
      </c>
      <c r="AB212" s="12" t="str">
        <f>IF(AA212&lt;&gt;"",IF($H$10="raty równe",MIN(AF211*(1+L212/12), -PMT(L212/12,$H$3-AA211-SUM($AG$28:AG211),AF211,0)),AC212+AD212),"")</f>
        <v/>
      </c>
      <c r="AC212" s="12" t="str">
        <f t="shared" si="109"/>
        <v/>
      </c>
      <c r="AD212" s="12" t="str">
        <f t="shared" si="102"/>
        <v/>
      </c>
      <c r="AE212" s="53" t="str">
        <f t="shared" si="110"/>
        <v/>
      </c>
      <c r="AF212" s="10" t="str">
        <f t="shared" si="111"/>
        <v/>
      </c>
      <c r="AG212" s="54" t="str">
        <f>IF(AE212&lt;&gt;"",IF($H$10=listy!$B$4,(NPER(L212/12,-AB212,(AF212+AE212),0)-NPER(L212/12,-AB212,AF212)),AE212/($H$2/$H$3)),"")</f>
        <v/>
      </c>
      <c r="AH212" s="10">
        <f t="shared" si="103"/>
        <v>4467.74</v>
      </c>
      <c r="AI212" s="10">
        <f t="shared" si="104"/>
        <v>120373.58328226245</v>
      </c>
      <c r="AL212" s="9" t="str">
        <f t="shared" si="112"/>
        <v/>
      </c>
      <c r="AM212" s="12">
        <f t="shared" si="113"/>
        <v>0</v>
      </c>
      <c r="AN212" s="12" t="str">
        <f t="shared" si="114"/>
        <v/>
      </c>
      <c r="AO212" s="12">
        <f t="shared" si="115"/>
        <v>0</v>
      </c>
      <c r="AP212" s="53">
        <f t="shared" si="105"/>
        <v>0</v>
      </c>
      <c r="AQ212" s="10">
        <f t="shared" si="116"/>
        <v>0</v>
      </c>
      <c r="AR212" s="10">
        <f t="shared" si="117"/>
        <v>4467.74</v>
      </c>
      <c r="AS212" s="10">
        <f t="shared" si="106"/>
        <v>120373.583282262</v>
      </c>
      <c r="AT212" s="91"/>
      <c r="AU212" s="91" t="e">
        <f t="shared" si="118"/>
        <v>#VALUE!</v>
      </c>
      <c r="AV212" s="91" t="e">
        <f t="shared" si="119"/>
        <v>#VALUE!</v>
      </c>
    </row>
    <row r="213" spans="1:48" x14ac:dyDescent="0.3">
      <c r="A213" s="9">
        <f t="shared" si="82"/>
        <v>185</v>
      </c>
      <c r="B213" s="10">
        <f t="shared" si="83"/>
        <v>303212.49999752024</v>
      </c>
      <c r="C213" s="10">
        <f t="shared" si="84"/>
        <v>1000</v>
      </c>
      <c r="D213" s="10">
        <f t="shared" si="85"/>
        <v>185000</v>
      </c>
      <c r="E213" s="12">
        <f t="shared" si="86"/>
        <v>3467.73</v>
      </c>
      <c r="F213" s="12">
        <f t="shared" si="87"/>
        <v>2671.8585879841635</v>
      </c>
      <c r="G213" s="12">
        <f t="shared" si="88"/>
        <v>795.87141201583654</v>
      </c>
      <c r="H213" s="10">
        <f t="shared" si="89"/>
        <v>167872.01541540941</v>
      </c>
      <c r="I213" s="11">
        <f t="shared" si="90"/>
        <v>3.7999999999999999E-2</v>
      </c>
      <c r="J213" s="11">
        <f t="shared" si="91"/>
        <v>1.7999999999999999E-2</v>
      </c>
      <c r="K213" s="64">
        <f t="shared" si="92"/>
        <v>1315.6288748088366</v>
      </c>
      <c r="L213" s="50">
        <f t="shared" si="93"/>
        <v>5.5999999999999994E-2</v>
      </c>
      <c r="M213" s="50"/>
      <c r="N213" s="50">
        <f t="shared" si="94"/>
        <v>0.06</v>
      </c>
      <c r="O213" s="21">
        <f t="shared" si="107"/>
        <v>5.0000000000000001E-3</v>
      </c>
      <c r="R213" s="9">
        <f t="shared" si="95"/>
        <v>185</v>
      </c>
      <c r="S213" s="12">
        <f t="shared" si="96"/>
        <v>1524.2242075314452</v>
      </c>
      <c r="T213" s="12">
        <f t="shared" si="120"/>
        <v>1174.4032170870614</v>
      </c>
      <c r="U213" s="12">
        <f t="shared" si="97"/>
        <v>349.82099044438377</v>
      </c>
      <c r="V213" s="53">
        <f t="shared" si="98"/>
        <v>1000</v>
      </c>
      <c r="W213" s="10">
        <f t="shared" si="99"/>
        <v>72787.237592423742</v>
      </c>
      <c r="X213" s="10">
        <f t="shared" si="100"/>
        <v>1943.5057924685543</v>
      </c>
      <c r="Y213" s="10">
        <f t="shared" si="101"/>
        <v>202048.8527151506</v>
      </c>
      <c r="AA213" s="9" t="str">
        <f t="shared" si="108"/>
        <v/>
      </c>
      <c r="AB213" s="12" t="str">
        <f>IF(AA213&lt;&gt;"",IF($H$10="raty równe",MIN(AF212*(1+L213/12), -PMT(L213/12,$H$3-AA212-SUM($AG$28:AG212),AF212,0)),AC213+AD213),"")</f>
        <v/>
      </c>
      <c r="AC213" s="12" t="str">
        <f t="shared" si="109"/>
        <v/>
      </c>
      <c r="AD213" s="12" t="str">
        <f t="shared" si="102"/>
        <v/>
      </c>
      <c r="AE213" s="53" t="str">
        <f t="shared" si="110"/>
        <v/>
      </c>
      <c r="AF213" s="10" t="str">
        <f t="shared" si="111"/>
        <v/>
      </c>
      <c r="AG213" s="54" t="str">
        <f>IF(AE213&lt;&gt;"",IF($H$10=listy!$B$4,(NPER(L213/12,-AB213,(AF213+AE213),0)-NPER(L213/12,-AB213,AF213)),AE213/($H$2/$H$3)),"")</f>
        <v/>
      </c>
      <c r="AH213" s="10">
        <f t="shared" si="103"/>
        <v>4467.7299999999996</v>
      </c>
      <c r="AI213" s="10">
        <f t="shared" si="104"/>
        <v>125443.18119867374</v>
      </c>
      <c r="AL213" s="9" t="str">
        <f t="shared" si="112"/>
        <v/>
      </c>
      <c r="AM213" s="12">
        <f t="shared" si="113"/>
        <v>0</v>
      </c>
      <c r="AN213" s="12" t="str">
        <f t="shared" si="114"/>
        <v/>
      </c>
      <c r="AO213" s="12">
        <f t="shared" si="115"/>
        <v>0</v>
      </c>
      <c r="AP213" s="53">
        <f t="shared" si="105"/>
        <v>0</v>
      </c>
      <c r="AQ213" s="10">
        <f t="shared" si="116"/>
        <v>0</v>
      </c>
      <c r="AR213" s="10">
        <f t="shared" si="117"/>
        <v>4467.7299999999996</v>
      </c>
      <c r="AS213" s="10">
        <f t="shared" si="106"/>
        <v>125443.18119867329</v>
      </c>
      <c r="AT213" s="91"/>
      <c r="AU213" s="91" t="e">
        <f t="shared" si="118"/>
        <v>#VALUE!</v>
      </c>
      <c r="AV213" s="91" t="e">
        <f t="shared" si="119"/>
        <v>#VALUE!</v>
      </c>
    </row>
    <row r="214" spans="1:48" x14ac:dyDescent="0.3">
      <c r="A214" s="9">
        <f t="shared" si="82"/>
        <v>186</v>
      </c>
      <c r="B214" s="10">
        <f t="shared" si="83"/>
        <v>305728.56249750778</v>
      </c>
      <c r="C214" s="10">
        <f t="shared" si="84"/>
        <v>1000</v>
      </c>
      <c r="D214" s="10">
        <f t="shared" si="85"/>
        <v>186000</v>
      </c>
      <c r="E214" s="12">
        <f t="shared" si="86"/>
        <v>3467.74</v>
      </c>
      <c r="F214" s="12">
        <f t="shared" si="87"/>
        <v>2684.3372613947558</v>
      </c>
      <c r="G214" s="12">
        <f t="shared" si="88"/>
        <v>783.40273860524383</v>
      </c>
      <c r="H214" s="10">
        <f t="shared" si="89"/>
        <v>165187.67815401466</v>
      </c>
      <c r="I214" s="11">
        <f t="shared" si="90"/>
        <v>3.7999999999999999E-2</v>
      </c>
      <c r="J214" s="11">
        <f t="shared" si="91"/>
        <v>1.7999999999999999E-2</v>
      </c>
      <c r="K214" s="64">
        <f t="shared" si="92"/>
        <v>1309.0834575212305</v>
      </c>
      <c r="L214" s="50">
        <f t="shared" si="93"/>
        <v>5.5999999999999994E-2</v>
      </c>
      <c r="M214" s="50"/>
      <c r="N214" s="50">
        <f t="shared" si="94"/>
        <v>0.06</v>
      </c>
      <c r="O214" s="21">
        <f t="shared" si="107"/>
        <v>5.0000000000000001E-3</v>
      </c>
      <c r="R214" s="9">
        <f t="shared" si="95"/>
        <v>186</v>
      </c>
      <c r="S214" s="12">
        <f t="shared" si="96"/>
        <v>1503.5671907184462</v>
      </c>
      <c r="T214" s="12">
        <f t="shared" si="120"/>
        <v>1163.8934152871354</v>
      </c>
      <c r="U214" s="12">
        <f t="shared" si="97"/>
        <v>339.67377543131073</v>
      </c>
      <c r="V214" s="53">
        <f t="shared" si="98"/>
        <v>1000</v>
      </c>
      <c r="W214" s="10">
        <f t="shared" si="99"/>
        <v>70623.344177136605</v>
      </c>
      <c r="X214" s="10">
        <f t="shared" si="100"/>
        <v>1964.1728092815538</v>
      </c>
      <c r="Y214" s="10">
        <f t="shared" si="101"/>
        <v>205023.26978800789</v>
      </c>
      <c r="AA214" s="9" t="str">
        <f t="shared" si="108"/>
        <v/>
      </c>
      <c r="AB214" s="12" t="str">
        <f>IF(AA214&lt;&gt;"",IF($H$10="raty równe",MIN(AF213*(1+L214/12), -PMT(L214/12,$H$3-AA213-SUM($AG$28:AG213),AF213,0)),AC214+AD214),"")</f>
        <v/>
      </c>
      <c r="AC214" s="12" t="str">
        <f t="shared" si="109"/>
        <v/>
      </c>
      <c r="AD214" s="12" t="str">
        <f t="shared" si="102"/>
        <v/>
      </c>
      <c r="AE214" s="53" t="str">
        <f t="shared" si="110"/>
        <v/>
      </c>
      <c r="AF214" s="10" t="str">
        <f t="shared" si="111"/>
        <v/>
      </c>
      <c r="AG214" s="54" t="str">
        <f>IF(AE214&lt;&gt;"",IF($H$10=listy!$B$4,(NPER(L214/12,-AB214,(AF214+AE214),0)-NPER(L214/12,-AB214,AF214)),AE214/($H$2/$H$3)),"")</f>
        <v/>
      </c>
      <c r="AH214" s="10">
        <f t="shared" si="103"/>
        <v>4467.74</v>
      </c>
      <c r="AI214" s="10">
        <f t="shared" si="104"/>
        <v>130538.13710466711</v>
      </c>
      <c r="AL214" s="9" t="str">
        <f t="shared" si="112"/>
        <v/>
      </c>
      <c r="AM214" s="12">
        <f t="shared" si="113"/>
        <v>0</v>
      </c>
      <c r="AN214" s="12" t="str">
        <f t="shared" si="114"/>
        <v/>
      </c>
      <c r="AO214" s="12">
        <f t="shared" si="115"/>
        <v>0</v>
      </c>
      <c r="AP214" s="53">
        <f t="shared" si="105"/>
        <v>0</v>
      </c>
      <c r="AQ214" s="10">
        <f t="shared" si="116"/>
        <v>0</v>
      </c>
      <c r="AR214" s="10">
        <f t="shared" si="117"/>
        <v>4467.74</v>
      </c>
      <c r="AS214" s="10">
        <f t="shared" si="106"/>
        <v>130538.13710466665</v>
      </c>
      <c r="AT214" s="91"/>
      <c r="AU214" s="91" t="e">
        <f t="shared" si="118"/>
        <v>#VALUE!</v>
      </c>
      <c r="AV214" s="91" t="e">
        <f t="shared" si="119"/>
        <v>#VALUE!</v>
      </c>
    </row>
    <row r="215" spans="1:48" x14ac:dyDescent="0.3">
      <c r="A215" s="9">
        <f t="shared" si="82"/>
        <v>187</v>
      </c>
      <c r="B215" s="10">
        <f t="shared" si="83"/>
        <v>308257.20530999528</v>
      </c>
      <c r="C215" s="10">
        <f t="shared" si="84"/>
        <v>1000</v>
      </c>
      <c r="D215" s="10">
        <f t="shared" si="85"/>
        <v>187000</v>
      </c>
      <c r="E215" s="12">
        <f t="shared" si="86"/>
        <v>3467.73</v>
      </c>
      <c r="F215" s="12">
        <f t="shared" si="87"/>
        <v>2696.8541686145982</v>
      </c>
      <c r="G215" s="12">
        <f t="shared" si="88"/>
        <v>770.87583138540174</v>
      </c>
      <c r="H215" s="10">
        <f t="shared" si="89"/>
        <v>162490.82398540006</v>
      </c>
      <c r="I215" s="11">
        <f t="shared" si="90"/>
        <v>3.7999999999999999E-2</v>
      </c>
      <c r="J215" s="11">
        <f t="shared" si="91"/>
        <v>1.7999999999999999E-2</v>
      </c>
      <c r="K215" s="64">
        <f t="shared" si="92"/>
        <v>1302.5706044987371</v>
      </c>
      <c r="L215" s="50">
        <f t="shared" si="93"/>
        <v>5.5999999999999994E-2</v>
      </c>
      <c r="M215" s="50"/>
      <c r="N215" s="50">
        <f t="shared" si="94"/>
        <v>0.06</v>
      </c>
      <c r="O215" s="21">
        <f t="shared" si="107"/>
        <v>5.0000000000000001E-3</v>
      </c>
      <c r="R215" s="9">
        <f t="shared" si="95"/>
        <v>187</v>
      </c>
      <c r="S215" s="12">
        <f t="shared" si="96"/>
        <v>1482.5744933235878</v>
      </c>
      <c r="T215" s="12">
        <f t="shared" si="120"/>
        <v>1152.9988871636169</v>
      </c>
      <c r="U215" s="12">
        <f t="shared" si="97"/>
        <v>329.57560615997079</v>
      </c>
      <c r="V215" s="53">
        <f t="shared" si="98"/>
        <v>1000</v>
      </c>
      <c r="W215" s="10">
        <f t="shared" si="99"/>
        <v>68470.345289972989</v>
      </c>
      <c r="X215" s="10">
        <f t="shared" si="100"/>
        <v>1985.1555066764117</v>
      </c>
      <c r="Y215" s="10">
        <f t="shared" si="101"/>
        <v>208033.54164362431</v>
      </c>
      <c r="AA215" s="9" t="str">
        <f t="shared" si="108"/>
        <v/>
      </c>
      <c r="AB215" s="12" t="str">
        <f>IF(AA215&lt;&gt;"",IF($H$10="raty równe",MIN(AF214*(1+L215/12), -PMT(L215/12,$H$3-AA214-SUM($AG$28:AG214),AF214,0)),AC215+AD215),"")</f>
        <v/>
      </c>
      <c r="AC215" s="12" t="str">
        <f t="shared" si="109"/>
        <v/>
      </c>
      <c r="AD215" s="12" t="str">
        <f t="shared" si="102"/>
        <v/>
      </c>
      <c r="AE215" s="53" t="str">
        <f t="shared" si="110"/>
        <v/>
      </c>
      <c r="AF215" s="10" t="str">
        <f t="shared" si="111"/>
        <v/>
      </c>
      <c r="AG215" s="54" t="str">
        <f>IF(AE215&lt;&gt;"",IF($H$10=listy!$B$4,(NPER(L215/12,-AB215,(AF215+AE215),0)-NPER(L215/12,-AB215,AF215)),AE215/($H$2/$H$3)),"")</f>
        <v/>
      </c>
      <c r="AH215" s="10">
        <f t="shared" si="103"/>
        <v>4467.7299999999996</v>
      </c>
      <c r="AI215" s="10">
        <f t="shared" si="104"/>
        <v>135658.55779019045</v>
      </c>
      <c r="AL215" s="9" t="str">
        <f t="shared" si="112"/>
        <v/>
      </c>
      <c r="AM215" s="12">
        <f t="shared" si="113"/>
        <v>0</v>
      </c>
      <c r="AN215" s="12" t="str">
        <f t="shared" si="114"/>
        <v/>
      </c>
      <c r="AO215" s="12">
        <f t="shared" si="115"/>
        <v>0</v>
      </c>
      <c r="AP215" s="53">
        <f t="shared" si="105"/>
        <v>0</v>
      </c>
      <c r="AQ215" s="10">
        <f t="shared" si="116"/>
        <v>0</v>
      </c>
      <c r="AR215" s="10">
        <f t="shared" si="117"/>
        <v>4467.7299999999996</v>
      </c>
      <c r="AS215" s="10">
        <f t="shared" si="106"/>
        <v>135658.55779018998</v>
      </c>
      <c r="AT215" s="91"/>
      <c r="AU215" s="91" t="e">
        <f t="shared" si="118"/>
        <v>#VALUE!</v>
      </c>
      <c r="AV215" s="91" t="e">
        <f t="shared" si="119"/>
        <v>#VALUE!</v>
      </c>
    </row>
    <row r="216" spans="1:48" x14ac:dyDescent="0.3">
      <c r="A216" s="9">
        <f t="shared" si="82"/>
        <v>188</v>
      </c>
      <c r="B216" s="10">
        <f t="shared" si="83"/>
        <v>310798.49133654521</v>
      </c>
      <c r="C216" s="10">
        <f t="shared" si="84"/>
        <v>1000</v>
      </c>
      <c r="D216" s="10">
        <f t="shared" si="85"/>
        <v>188000</v>
      </c>
      <c r="E216" s="12">
        <f t="shared" si="86"/>
        <v>3467.74</v>
      </c>
      <c r="F216" s="12">
        <f t="shared" si="87"/>
        <v>2709.4494880681327</v>
      </c>
      <c r="G216" s="12">
        <f t="shared" si="88"/>
        <v>758.29051193186694</v>
      </c>
      <c r="H216" s="10">
        <f t="shared" si="89"/>
        <v>159781.37449733191</v>
      </c>
      <c r="I216" s="11">
        <f t="shared" si="90"/>
        <v>3.7999999999999999E-2</v>
      </c>
      <c r="J216" s="11">
        <f t="shared" si="91"/>
        <v>1.7999999999999999E-2</v>
      </c>
      <c r="K216" s="64">
        <f t="shared" si="92"/>
        <v>1296.0901537300867</v>
      </c>
      <c r="L216" s="50">
        <f t="shared" si="93"/>
        <v>5.5999999999999994E-2</v>
      </c>
      <c r="M216" s="50"/>
      <c r="N216" s="50">
        <f t="shared" si="94"/>
        <v>0.06</v>
      </c>
      <c r="O216" s="21">
        <f t="shared" si="107"/>
        <v>5.0000000000000001E-3</v>
      </c>
      <c r="R216" s="9">
        <f t="shared" si="95"/>
        <v>188</v>
      </c>
      <c r="S216" s="12">
        <f t="shared" si="96"/>
        <v>1461.2333802610967</v>
      </c>
      <c r="T216" s="12">
        <f t="shared" si="120"/>
        <v>1141.7051022412229</v>
      </c>
      <c r="U216" s="12">
        <f t="shared" si="97"/>
        <v>319.52827801987388</v>
      </c>
      <c r="V216" s="53">
        <f t="shared" si="98"/>
        <v>1000</v>
      </c>
      <c r="W216" s="10">
        <f t="shared" si="99"/>
        <v>66328.640187731769</v>
      </c>
      <c r="X216" s="10">
        <f t="shared" si="100"/>
        <v>2006.5066197389033</v>
      </c>
      <c r="Y216" s="10">
        <f t="shared" si="101"/>
        <v>211080.21597158132</v>
      </c>
      <c r="AA216" s="9" t="str">
        <f t="shared" si="108"/>
        <v/>
      </c>
      <c r="AB216" s="12" t="str">
        <f>IF(AA216&lt;&gt;"",IF($H$10="raty równe",MIN(AF215*(1+L216/12), -PMT(L216/12,$H$3-AA215-SUM($AG$28:AG215),AF215,0)),AC216+AD216),"")</f>
        <v/>
      </c>
      <c r="AC216" s="12" t="str">
        <f t="shared" si="109"/>
        <v/>
      </c>
      <c r="AD216" s="12" t="str">
        <f t="shared" si="102"/>
        <v/>
      </c>
      <c r="AE216" s="53" t="str">
        <f t="shared" si="110"/>
        <v/>
      </c>
      <c r="AF216" s="10" t="str">
        <f t="shared" si="111"/>
        <v/>
      </c>
      <c r="AG216" s="54" t="str">
        <f>IF(AE216&lt;&gt;"",IF($H$10=listy!$B$4,(NPER(L216/12,-AB216,(AF216+AE216),0)-NPER(L216/12,-AB216,AF216)),AE216/($H$2/$H$3)),"")</f>
        <v/>
      </c>
      <c r="AH216" s="10">
        <f t="shared" si="103"/>
        <v>4467.74</v>
      </c>
      <c r="AI216" s="10">
        <f t="shared" si="104"/>
        <v>140804.59057914137</v>
      </c>
      <c r="AL216" s="9" t="str">
        <f t="shared" si="112"/>
        <v/>
      </c>
      <c r="AM216" s="12">
        <f t="shared" si="113"/>
        <v>0</v>
      </c>
      <c r="AN216" s="12" t="str">
        <f t="shared" si="114"/>
        <v/>
      </c>
      <c r="AO216" s="12">
        <f t="shared" si="115"/>
        <v>0</v>
      </c>
      <c r="AP216" s="53">
        <f t="shared" si="105"/>
        <v>0</v>
      </c>
      <c r="AQ216" s="10">
        <f t="shared" si="116"/>
        <v>0</v>
      </c>
      <c r="AR216" s="10">
        <f t="shared" si="117"/>
        <v>4467.74</v>
      </c>
      <c r="AS216" s="10">
        <f t="shared" si="106"/>
        <v>140804.5905791409</v>
      </c>
      <c r="AT216" s="91"/>
      <c r="AU216" s="91" t="e">
        <f t="shared" si="118"/>
        <v>#VALUE!</v>
      </c>
      <c r="AV216" s="91" t="e">
        <f t="shared" si="119"/>
        <v>#VALUE!</v>
      </c>
    </row>
    <row r="217" spans="1:48" x14ac:dyDescent="0.3">
      <c r="A217" s="9">
        <f t="shared" si="82"/>
        <v>189</v>
      </c>
      <c r="B217" s="10">
        <f t="shared" si="83"/>
        <v>313352.48379322788</v>
      </c>
      <c r="C217" s="10">
        <f t="shared" si="84"/>
        <v>1000</v>
      </c>
      <c r="D217" s="10">
        <f t="shared" si="85"/>
        <v>189000</v>
      </c>
      <c r="E217" s="12">
        <f t="shared" si="86"/>
        <v>3467.73</v>
      </c>
      <c r="F217" s="12">
        <f t="shared" si="87"/>
        <v>2722.0835856791177</v>
      </c>
      <c r="G217" s="12">
        <f t="shared" si="88"/>
        <v>745.64641432088217</v>
      </c>
      <c r="H217" s="10">
        <f t="shared" si="89"/>
        <v>157059.29091165279</v>
      </c>
      <c r="I217" s="11">
        <f t="shared" si="90"/>
        <v>3.7999999999999999E-2</v>
      </c>
      <c r="J217" s="11">
        <f t="shared" si="91"/>
        <v>1.7999999999999999E-2</v>
      </c>
      <c r="K217" s="64">
        <f t="shared" si="92"/>
        <v>1289.6419440100369</v>
      </c>
      <c r="L217" s="50">
        <f t="shared" si="93"/>
        <v>5.5999999999999994E-2</v>
      </c>
      <c r="M217" s="50"/>
      <c r="N217" s="50">
        <f t="shared" si="94"/>
        <v>0.06</v>
      </c>
      <c r="O217" s="21">
        <f t="shared" si="107"/>
        <v>5.0000000000000001E-3</v>
      </c>
      <c r="R217" s="9">
        <f t="shared" si="95"/>
        <v>189</v>
      </c>
      <c r="S217" s="12">
        <f t="shared" si="96"/>
        <v>1439.5303817126821</v>
      </c>
      <c r="T217" s="12">
        <f t="shared" si="120"/>
        <v>1129.9967275032673</v>
      </c>
      <c r="U217" s="12">
        <f t="shared" si="97"/>
        <v>309.53365420941492</v>
      </c>
      <c r="V217" s="53">
        <f t="shared" si="98"/>
        <v>1000</v>
      </c>
      <c r="W217" s="10">
        <f t="shared" si="99"/>
        <v>64198.643460228501</v>
      </c>
      <c r="X217" s="10">
        <f t="shared" si="100"/>
        <v>2028.1996182873172</v>
      </c>
      <c r="Y217" s="10">
        <f t="shared" si="101"/>
        <v>214163.81666972654</v>
      </c>
      <c r="AA217" s="9" t="str">
        <f t="shared" si="108"/>
        <v/>
      </c>
      <c r="AB217" s="12" t="str">
        <f>IF(AA217&lt;&gt;"",IF($H$10="raty równe",MIN(AF216*(1+L217/12), -PMT(L217/12,$H$3-AA216-SUM($AG$28:AG216),AF216,0)),AC217+AD217),"")</f>
        <v/>
      </c>
      <c r="AC217" s="12" t="str">
        <f t="shared" si="109"/>
        <v/>
      </c>
      <c r="AD217" s="12" t="str">
        <f t="shared" si="102"/>
        <v/>
      </c>
      <c r="AE217" s="53" t="str">
        <f t="shared" si="110"/>
        <v/>
      </c>
      <c r="AF217" s="10" t="str">
        <f t="shared" si="111"/>
        <v/>
      </c>
      <c r="AG217" s="54" t="str">
        <f>IF(AE217&lt;&gt;"",IF($H$10=listy!$B$4,(NPER(L217/12,-AB217,(AF217+AE217),0)-NPER(L217/12,-AB217,AF217)),AE217/($H$2/$H$3)),"")</f>
        <v/>
      </c>
      <c r="AH217" s="10">
        <f t="shared" si="103"/>
        <v>4467.7299999999996</v>
      </c>
      <c r="AI217" s="10">
        <f t="shared" si="104"/>
        <v>145976.34353203708</v>
      </c>
      <c r="AL217" s="9" t="str">
        <f t="shared" si="112"/>
        <v/>
      </c>
      <c r="AM217" s="12">
        <f t="shared" si="113"/>
        <v>0</v>
      </c>
      <c r="AN217" s="12" t="str">
        <f t="shared" si="114"/>
        <v/>
      </c>
      <c r="AO217" s="12">
        <f t="shared" si="115"/>
        <v>0</v>
      </c>
      <c r="AP217" s="53">
        <f t="shared" si="105"/>
        <v>0</v>
      </c>
      <c r="AQ217" s="10">
        <f t="shared" si="116"/>
        <v>0</v>
      </c>
      <c r="AR217" s="10">
        <f t="shared" si="117"/>
        <v>4467.7299999999996</v>
      </c>
      <c r="AS217" s="10">
        <f t="shared" si="106"/>
        <v>145976.34353203661</v>
      </c>
      <c r="AT217" s="91"/>
      <c r="AU217" s="91" t="e">
        <f t="shared" si="118"/>
        <v>#VALUE!</v>
      </c>
      <c r="AV217" s="91" t="e">
        <f t="shared" si="119"/>
        <v>#VALUE!</v>
      </c>
    </row>
    <row r="218" spans="1:48" x14ac:dyDescent="0.3">
      <c r="A218" s="9">
        <f t="shared" si="82"/>
        <v>190</v>
      </c>
      <c r="B218" s="10">
        <f t="shared" si="83"/>
        <v>315919.24621219398</v>
      </c>
      <c r="C218" s="10">
        <f t="shared" si="84"/>
        <v>1000</v>
      </c>
      <c r="D218" s="10">
        <f t="shared" si="85"/>
        <v>190000</v>
      </c>
      <c r="E218" s="12">
        <f t="shared" si="86"/>
        <v>3467.74</v>
      </c>
      <c r="F218" s="12">
        <f t="shared" si="87"/>
        <v>2734.7966424122869</v>
      </c>
      <c r="G218" s="12">
        <f t="shared" si="88"/>
        <v>732.94335758771297</v>
      </c>
      <c r="H218" s="10">
        <f t="shared" si="89"/>
        <v>154324.4942692405</v>
      </c>
      <c r="I218" s="11">
        <f t="shared" si="90"/>
        <v>3.7999999999999999E-2</v>
      </c>
      <c r="J218" s="11">
        <f t="shared" si="91"/>
        <v>1.7999999999999999E-2</v>
      </c>
      <c r="K218" s="64">
        <f t="shared" si="92"/>
        <v>1283.2258149353602</v>
      </c>
      <c r="L218" s="50">
        <f t="shared" si="93"/>
        <v>5.5999999999999994E-2</v>
      </c>
      <c r="M218" s="50"/>
      <c r="N218" s="50">
        <f t="shared" si="94"/>
        <v>0.06</v>
      </c>
      <c r="O218" s="21">
        <f t="shared" si="107"/>
        <v>5.0000000000000001E-3</v>
      </c>
      <c r="R218" s="9">
        <f t="shared" si="95"/>
        <v>190</v>
      </c>
      <c r="S218" s="12">
        <f t="shared" si="96"/>
        <v>1417.4512355017516</v>
      </c>
      <c r="T218" s="12">
        <f t="shared" si="120"/>
        <v>1117.8575660206852</v>
      </c>
      <c r="U218" s="12">
        <f t="shared" si="97"/>
        <v>299.59366948106634</v>
      </c>
      <c r="V218" s="53">
        <f t="shared" si="98"/>
        <v>1000</v>
      </c>
      <c r="W218" s="10">
        <f t="shared" si="99"/>
        <v>62080.785894207816</v>
      </c>
      <c r="X218" s="10">
        <f t="shared" si="100"/>
        <v>2050.2887644982484</v>
      </c>
      <c r="Y218" s="10">
        <f t="shared" si="101"/>
        <v>217284.92451757341</v>
      </c>
      <c r="AA218" s="9" t="str">
        <f t="shared" si="108"/>
        <v/>
      </c>
      <c r="AB218" s="12" t="str">
        <f>IF(AA218&lt;&gt;"",IF($H$10="raty równe",MIN(AF217*(1+L218/12), -PMT(L218/12,$H$3-AA217-SUM($AG$28:AG217),AF217,0)),AC218+AD218),"")</f>
        <v/>
      </c>
      <c r="AC218" s="12" t="str">
        <f t="shared" si="109"/>
        <v/>
      </c>
      <c r="AD218" s="12" t="str">
        <f t="shared" si="102"/>
        <v/>
      </c>
      <c r="AE218" s="53" t="str">
        <f t="shared" si="110"/>
        <v/>
      </c>
      <c r="AF218" s="10" t="str">
        <f t="shared" si="111"/>
        <v/>
      </c>
      <c r="AG218" s="54" t="str">
        <f>IF(AE218&lt;&gt;"",IF($H$10=listy!$B$4,(NPER(L218/12,-AB218,(AF218+AE218),0)-NPER(L218/12,-AB218,AF218)),AE218/($H$2/$H$3)),"")</f>
        <v/>
      </c>
      <c r="AH218" s="10">
        <f t="shared" si="103"/>
        <v>4467.74</v>
      </c>
      <c r="AI218" s="10">
        <f t="shared" si="104"/>
        <v>151173.96524969724</v>
      </c>
      <c r="AL218" s="9" t="str">
        <f t="shared" si="112"/>
        <v/>
      </c>
      <c r="AM218" s="12">
        <f t="shared" si="113"/>
        <v>0</v>
      </c>
      <c r="AN218" s="12" t="str">
        <f t="shared" si="114"/>
        <v/>
      </c>
      <c r="AO218" s="12">
        <f t="shared" si="115"/>
        <v>0</v>
      </c>
      <c r="AP218" s="53">
        <f t="shared" si="105"/>
        <v>0</v>
      </c>
      <c r="AQ218" s="10">
        <f t="shared" si="116"/>
        <v>0</v>
      </c>
      <c r="AR218" s="10">
        <f t="shared" si="117"/>
        <v>4467.74</v>
      </c>
      <c r="AS218" s="10">
        <f t="shared" si="106"/>
        <v>151173.96524969678</v>
      </c>
      <c r="AT218" s="91"/>
      <c r="AU218" s="91" t="e">
        <f t="shared" si="118"/>
        <v>#VALUE!</v>
      </c>
      <c r="AV218" s="91" t="e">
        <f t="shared" si="119"/>
        <v>#VALUE!</v>
      </c>
    </row>
    <row r="219" spans="1:48" x14ac:dyDescent="0.3">
      <c r="A219" s="9">
        <f t="shared" si="82"/>
        <v>191</v>
      </c>
      <c r="B219" s="10">
        <f t="shared" si="83"/>
        <v>318498.84244325489</v>
      </c>
      <c r="C219" s="10">
        <f t="shared" si="84"/>
        <v>1000</v>
      </c>
      <c r="D219" s="10">
        <f t="shared" si="85"/>
        <v>191000</v>
      </c>
      <c r="E219" s="12">
        <f t="shared" si="86"/>
        <v>3467.73</v>
      </c>
      <c r="F219" s="12">
        <f t="shared" si="87"/>
        <v>2747.5490267435443</v>
      </c>
      <c r="G219" s="12">
        <f t="shared" si="88"/>
        <v>720.18097325645567</v>
      </c>
      <c r="H219" s="10">
        <f t="shared" si="89"/>
        <v>151576.94524249696</v>
      </c>
      <c r="I219" s="11">
        <f t="shared" si="90"/>
        <v>3.7999999999999999E-2</v>
      </c>
      <c r="J219" s="11">
        <f t="shared" si="91"/>
        <v>1.7999999999999999E-2</v>
      </c>
      <c r="K219" s="64">
        <f t="shared" si="92"/>
        <v>1276.8416069008563</v>
      </c>
      <c r="L219" s="50">
        <f t="shared" si="93"/>
        <v>5.5999999999999994E-2</v>
      </c>
      <c r="M219" s="50"/>
      <c r="N219" s="50">
        <f t="shared" si="94"/>
        <v>0.06</v>
      </c>
      <c r="O219" s="21">
        <f t="shared" si="107"/>
        <v>5.0000000000000001E-3</v>
      </c>
      <c r="R219" s="9">
        <f t="shared" si="95"/>
        <v>191</v>
      </c>
      <c r="S219" s="12">
        <f t="shared" si="96"/>
        <v>1394.9808237050611</v>
      </c>
      <c r="T219" s="12">
        <f t="shared" si="120"/>
        <v>1105.2704895320912</v>
      </c>
      <c r="U219" s="12">
        <f t="shared" si="97"/>
        <v>289.71033417296979</v>
      </c>
      <c r="V219" s="53">
        <f t="shared" si="98"/>
        <v>1000</v>
      </c>
      <c r="W219" s="10">
        <f t="shared" si="99"/>
        <v>59975.515404675723</v>
      </c>
      <c r="X219" s="10">
        <f t="shared" si="100"/>
        <v>2072.7491762949385</v>
      </c>
      <c r="Y219" s="10">
        <f t="shared" si="101"/>
        <v>220444.09831645619</v>
      </c>
      <c r="AA219" s="9" t="str">
        <f t="shared" si="108"/>
        <v/>
      </c>
      <c r="AB219" s="12" t="str">
        <f>IF(AA219&lt;&gt;"",IF($H$10="raty równe",MIN(AF218*(1+L219/12), -PMT(L219/12,$H$3-AA218-SUM($AG$28:AG218),AF218,0)),AC219+AD219),"")</f>
        <v/>
      </c>
      <c r="AC219" s="12" t="str">
        <f t="shared" si="109"/>
        <v/>
      </c>
      <c r="AD219" s="12" t="str">
        <f t="shared" si="102"/>
        <v/>
      </c>
      <c r="AE219" s="53" t="str">
        <f t="shared" si="110"/>
        <v/>
      </c>
      <c r="AF219" s="10" t="str">
        <f t="shared" si="111"/>
        <v/>
      </c>
      <c r="AG219" s="54" t="str">
        <f>IF(AE219&lt;&gt;"",IF($H$10=listy!$B$4,(NPER(L219/12,-AB219,(AF219+AE219),0)-NPER(L219/12,-AB219,AF219)),AE219/($H$2/$H$3)),"")</f>
        <v/>
      </c>
      <c r="AH219" s="10">
        <f t="shared" si="103"/>
        <v>4467.7299999999996</v>
      </c>
      <c r="AI219" s="10">
        <f t="shared" si="104"/>
        <v>156397.56507594572</v>
      </c>
      <c r="AL219" s="9" t="str">
        <f t="shared" si="112"/>
        <v/>
      </c>
      <c r="AM219" s="12">
        <f t="shared" si="113"/>
        <v>0</v>
      </c>
      <c r="AN219" s="12" t="str">
        <f t="shared" si="114"/>
        <v/>
      </c>
      <c r="AO219" s="12">
        <f t="shared" si="115"/>
        <v>0</v>
      </c>
      <c r="AP219" s="53">
        <f t="shared" si="105"/>
        <v>0</v>
      </c>
      <c r="AQ219" s="10">
        <f t="shared" si="116"/>
        <v>0</v>
      </c>
      <c r="AR219" s="10">
        <f t="shared" si="117"/>
        <v>4467.7299999999996</v>
      </c>
      <c r="AS219" s="10">
        <f t="shared" si="106"/>
        <v>156397.56507594525</v>
      </c>
      <c r="AT219" s="91"/>
      <c r="AU219" s="91" t="e">
        <f t="shared" si="118"/>
        <v>#VALUE!</v>
      </c>
      <c r="AV219" s="91" t="e">
        <f t="shared" si="119"/>
        <v>#VALUE!</v>
      </c>
    </row>
    <row r="220" spans="1:48" s="81" customFormat="1" x14ac:dyDescent="0.3">
      <c r="A220" s="75">
        <f t="shared" si="82"/>
        <v>192</v>
      </c>
      <c r="B220" s="76">
        <f t="shared" si="83"/>
        <v>321091.33665547112</v>
      </c>
      <c r="C220" s="76">
        <f t="shared" si="84"/>
        <v>1000</v>
      </c>
      <c r="D220" s="76">
        <f t="shared" si="85"/>
        <v>192000</v>
      </c>
      <c r="E220" s="77">
        <f t="shared" si="86"/>
        <v>3467.74</v>
      </c>
      <c r="F220" s="77">
        <f t="shared" si="87"/>
        <v>2760.3809222016807</v>
      </c>
      <c r="G220" s="77">
        <f t="shared" si="88"/>
        <v>707.35907779831905</v>
      </c>
      <c r="H220" s="76">
        <f t="shared" si="89"/>
        <v>148816.56432029529</v>
      </c>
      <c r="I220" s="78">
        <f t="shared" si="90"/>
        <v>3.7999999999999999E-2</v>
      </c>
      <c r="J220" s="78">
        <f t="shared" si="91"/>
        <v>1.7999999999999999E-2</v>
      </c>
      <c r="K220" s="79">
        <f t="shared" si="92"/>
        <v>1270.4891610953794</v>
      </c>
      <c r="L220" s="78">
        <f t="shared" si="93"/>
        <v>5.5999999999999994E-2</v>
      </c>
      <c r="M220" s="78"/>
      <c r="N220" s="78">
        <f t="shared" si="94"/>
        <v>0.06</v>
      </c>
      <c r="O220" s="80">
        <f t="shared" si="107"/>
        <v>5.0000000000000001E-3</v>
      </c>
      <c r="R220" s="75">
        <f t="shared" si="95"/>
        <v>192</v>
      </c>
      <c r="S220" s="77">
        <f t="shared" si="96"/>
        <v>1372.1031027961517</v>
      </c>
      <c r="T220" s="77">
        <f t="shared" si="120"/>
        <v>1092.2173642409984</v>
      </c>
      <c r="U220" s="77">
        <f t="shared" si="97"/>
        <v>279.88573855515335</v>
      </c>
      <c r="V220" s="82">
        <f t="shared" si="98"/>
        <v>1000</v>
      </c>
      <c r="W220" s="76">
        <f t="shared" si="99"/>
        <v>57883.298040434725</v>
      </c>
      <c r="X220" s="76">
        <f t="shared" si="100"/>
        <v>2095.6368972038481</v>
      </c>
      <c r="Y220" s="76">
        <f t="shared" si="101"/>
        <v>223641.95570524232</v>
      </c>
      <c r="AA220" s="75" t="str">
        <f t="shared" si="108"/>
        <v/>
      </c>
      <c r="AB220" s="77" t="str">
        <f>IF(AA220&lt;&gt;"",IF($H$10="raty równe",MIN(AF219*(1+L220/12), -PMT(L220/12,$H$3-AA219-SUM($AG$28:AG219),AF219,0)),AC220+AD220),"")</f>
        <v/>
      </c>
      <c r="AC220" s="77" t="str">
        <f t="shared" si="109"/>
        <v/>
      </c>
      <c r="AD220" s="77" t="str">
        <f t="shared" si="102"/>
        <v/>
      </c>
      <c r="AE220" s="82" t="str">
        <f t="shared" si="110"/>
        <v/>
      </c>
      <c r="AF220" s="76" t="str">
        <f t="shared" si="111"/>
        <v/>
      </c>
      <c r="AG220" s="83" t="str">
        <f>IF(AE220&lt;&gt;"",IF($H$10=listy!$B$4,(NPER(L220/12,-AB220,(AF220+AE220),0)-NPER(L220/12,-AB220,AF220)),AE220/($H$2/$H$3)),"")</f>
        <v/>
      </c>
      <c r="AH220" s="76">
        <f t="shared" si="103"/>
        <v>4467.74</v>
      </c>
      <c r="AI220" s="76">
        <f t="shared" si="104"/>
        <v>161647.29290132542</v>
      </c>
      <c r="AL220" s="9" t="str">
        <f t="shared" si="112"/>
        <v/>
      </c>
      <c r="AM220" s="12">
        <f t="shared" si="113"/>
        <v>0</v>
      </c>
      <c r="AN220" s="12" t="str">
        <f t="shared" si="114"/>
        <v/>
      </c>
      <c r="AO220" s="12">
        <f t="shared" si="115"/>
        <v>0</v>
      </c>
      <c r="AP220" s="53">
        <f t="shared" si="105"/>
        <v>0</v>
      </c>
      <c r="AQ220" s="10">
        <f t="shared" si="116"/>
        <v>0</v>
      </c>
      <c r="AR220" s="10">
        <f t="shared" si="117"/>
        <v>4467.74</v>
      </c>
      <c r="AS220" s="76">
        <f t="shared" si="106"/>
        <v>161647.29290132495</v>
      </c>
      <c r="AT220" s="91"/>
      <c r="AU220" s="91" t="e">
        <f t="shared" si="118"/>
        <v>#VALUE!</v>
      </c>
      <c r="AV220" s="91" t="e">
        <f t="shared" si="119"/>
        <v>#VALUE!</v>
      </c>
    </row>
    <row r="221" spans="1:48" x14ac:dyDescent="0.3">
      <c r="A221" s="9">
        <f t="shared" ref="A221:A284" si="121">IFERROR(IF(A220+1&lt;=$H$3,A220+1,""),"")</f>
        <v>193</v>
      </c>
      <c r="B221" s="10">
        <f t="shared" ref="B221:B284" si="122">IF($A221&lt;&gt;"",B220*(1+(1-$H$20)*$O221)+C221,"")</f>
        <v>323696.79333874845</v>
      </c>
      <c r="C221" s="10">
        <f t="shared" ref="C221:C284" si="123">IF(AND(A221&gt;=$H$16,A221&lt;=$H$17),$H$15,0)</f>
        <v>1000</v>
      </c>
      <c r="D221" s="10">
        <f t="shared" ref="D221:D284" si="124">IF(A221&lt;&gt;"",D220+C221,"")</f>
        <v>193000</v>
      </c>
      <c r="E221" s="12">
        <f t="shared" ref="E221:E284" si="125">IF(A221&lt;&gt;"",ROUND(IF($H$10="raty równe",-PMT(L221/12,$H$3-A220,H220,0),F221+G221),2),"")</f>
        <v>3467.73</v>
      </c>
      <c r="F221" s="12">
        <f t="shared" ref="F221:F284" si="126">IF(A221&lt;&gt;"",IF($H$10="raty malejące",H220/($H$3-A220),IF(E221-G221&gt;H220,H220,E221-G221)),"")</f>
        <v>2773.252699838622</v>
      </c>
      <c r="G221" s="12">
        <f t="shared" ref="G221:G284" si="127">IF(A221&lt;&gt;"",H220*L221/12,"")</f>
        <v>694.47730016137803</v>
      </c>
      <c r="H221" s="10">
        <f t="shared" ref="H221:H284" si="128">IF(A221&lt;&gt;"",H220-F221,"")</f>
        <v>146043.31162045666</v>
      </c>
      <c r="I221" s="11">
        <f t="shared" ref="I221:I284" si="129">IF(A221&lt;&gt;"",$H$4,"")</f>
        <v>3.7999999999999999E-2</v>
      </c>
      <c r="J221" s="11">
        <f t="shared" ref="J221:J284" si="130">IF(A221&lt;&gt;"",$H$5,"")</f>
        <v>1.7999999999999999E-2</v>
      </c>
      <c r="K221" s="64">
        <f t="shared" ref="K221:K284" si="131">C221*(1+O221)^(240-A221)</f>
        <v>1264.16831949789</v>
      </c>
      <c r="L221" s="50">
        <f t="shared" ref="L221:L284" si="132">IF($A221&lt;&gt;"",IF(AND($H$7="TAK",$A221&lt;=$H$8),$H$9,I221+J221),"")</f>
        <v>5.5999999999999994E-2</v>
      </c>
      <c r="M221" s="50"/>
      <c r="N221" s="50">
        <f t="shared" ref="N221:N284" si="133">IF(A221&lt;&gt;"",$H$19,"")</f>
        <v>0.06</v>
      </c>
      <c r="O221" s="21">
        <f t="shared" si="107"/>
        <v>5.0000000000000001E-3</v>
      </c>
      <c r="R221" s="9">
        <f t="shared" ref="R221:R284" si="134">IFERROR(IF(W220&gt;0,A221,""),"")</f>
        <v>193</v>
      </c>
      <c r="S221" s="12">
        <f t="shared" ref="S221:S284" si="135">IF(R221&lt;&gt;"",IF($H$10="raty równe",-PMT(L221/12,$H$3-A220,W220,0),T221+U221),0)</f>
        <v>1348.8010265120763</v>
      </c>
      <c r="T221" s="12">
        <f t="shared" si="120"/>
        <v>1078.6789689900477</v>
      </c>
      <c r="U221" s="12">
        <f t="shared" ref="U221:U284" si="136">IF(R221&lt;&gt;"",W220*L221/12,0)</f>
        <v>270.12205752202868</v>
      </c>
      <c r="V221" s="53">
        <f t="shared" ref="V221:V284" si="137">IF(R221&lt;&gt;"",IF(AND(R221&gt;=$H$16,R221&lt;=$H$17),MIN($H$15,W220-T221),0),0)</f>
        <v>1000</v>
      </c>
      <c r="W221" s="10">
        <f t="shared" ref="W221:W284" si="138">IF(R221&lt;&gt;"",IF(V221&lt;&gt;"",W220-T221-V221,W220-T221),0)</f>
        <v>55804.619071444678</v>
      </c>
      <c r="X221" s="10">
        <f t="shared" ref="X221:X284" si="139">IF(A221&lt;&gt;"",C221+E221-S221-V221,"")</f>
        <v>2118.928973487923</v>
      </c>
      <c r="Y221" s="10">
        <f t="shared" ref="Y221:Y284" si="140">IF($A221&lt;&gt;"",Y220*(1+(1-$H$20)*$O221)+X221,0)</f>
        <v>226879.09445725643</v>
      </c>
      <c r="AA221" s="9" t="str">
        <f t="shared" si="108"/>
        <v/>
      </c>
      <c r="AB221" s="12" t="str">
        <f>IF(AA221&lt;&gt;"",IF($H$10="raty równe",MIN(AF220*(1+L221/12), -PMT(L221/12,$H$3-AA220-SUM($AG$28:AG220),AF220,0)),AC221+AD221),"")</f>
        <v/>
      </c>
      <c r="AC221" s="12" t="str">
        <f t="shared" si="109"/>
        <v/>
      </c>
      <c r="AD221" s="12" t="str">
        <f t="shared" ref="AD221:AD284" si="141">IF(AA221&lt;&gt;"",AF220*L221/12,"")</f>
        <v/>
      </c>
      <c r="AE221" s="53" t="str">
        <f t="shared" si="110"/>
        <v/>
      </c>
      <c r="AF221" s="10" t="str">
        <f t="shared" si="111"/>
        <v/>
      </c>
      <c r="AG221" s="54" t="str">
        <f>IF(AE221&lt;&gt;"",IF($H$10=listy!$B$4,(NPER(L221/12,-AB221,(AF221+AE221),0)-NPER(L221/12,-AB221,AF221)),AE221/($H$2/$H$3)),"")</f>
        <v/>
      </c>
      <c r="AH221" s="10">
        <f t="shared" ref="AH221:AH284" si="142">IF(A221&lt;&gt;"",E221+C221-IF(AB221="",0,AB221+AE221),0)</f>
        <v>4467.7299999999996</v>
      </c>
      <c r="AI221" s="10">
        <f t="shared" ref="AI221:AI284" si="143">IF($A221&lt;&gt;"",AI220*(1+(1-$H$20)*$O221)+AH221,"")</f>
        <v>166923.25936583203</v>
      </c>
      <c r="AL221" s="9" t="str">
        <f t="shared" si="112"/>
        <v/>
      </c>
      <c r="AM221" s="12">
        <f t="shared" si="113"/>
        <v>0</v>
      </c>
      <c r="AN221" s="12" t="str">
        <f t="shared" si="114"/>
        <v/>
      </c>
      <c r="AO221" s="12">
        <f t="shared" si="115"/>
        <v>0</v>
      </c>
      <c r="AP221" s="53">
        <f t="shared" ref="AP221:AP284" si="144">IF(AL221&lt;&gt;"",IF(AND(AL221&gt;=$H$16,AL221&lt;=$H$17),MIN(($H$15+AB221-AM221),AQ220-AN221),0),0)</f>
        <v>0</v>
      </c>
      <c r="AQ221" s="10">
        <f t="shared" si="116"/>
        <v>0</v>
      </c>
      <c r="AR221" s="10">
        <f t="shared" si="117"/>
        <v>4467.7299999999996</v>
      </c>
      <c r="AS221" s="10">
        <f t="shared" ref="AS221:AS284" si="145">IF($A221&lt;&gt;"",AS220*(1+(1-$H$20)*$O221)+AR221,0)</f>
        <v>166923.25936583156</v>
      </c>
      <c r="AT221" s="91"/>
      <c r="AU221" s="91" t="e">
        <f t="shared" si="118"/>
        <v>#VALUE!</v>
      </c>
      <c r="AV221" s="91" t="e">
        <f t="shared" si="119"/>
        <v>#VALUE!</v>
      </c>
    </row>
    <row r="222" spans="1:48" x14ac:dyDescent="0.3">
      <c r="A222" s="9">
        <f t="shared" si="121"/>
        <v>194</v>
      </c>
      <c r="B222" s="10">
        <f t="shared" si="122"/>
        <v>326315.27730544214</v>
      </c>
      <c r="C222" s="10">
        <f t="shared" si="123"/>
        <v>1000</v>
      </c>
      <c r="D222" s="10">
        <f t="shared" si="124"/>
        <v>194000</v>
      </c>
      <c r="E222" s="12">
        <f t="shared" si="125"/>
        <v>3467.74</v>
      </c>
      <c r="F222" s="12">
        <f t="shared" si="126"/>
        <v>2786.204545771202</v>
      </c>
      <c r="G222" s="12">
        <f t="shared" si="127"/>
        <v>681.53545422879768</v>
      </c>
      <c r="H222" s="10">
        <f t="shared" si="128"/>
        <v>143257.10707468545</v>
      </c>
      <c r="I222" s="11">
        <f t="shared" si="129"/>
        <v>3.7999999999999999E-2</v>
      </c>
      <c r="J222" s="11">
        <f t="shared" si="130"/>
        <v>1.7999999999999999E-2</v>
      </c>
      <c r="K222" s="64">
        <f t="shared" si="131"/>
        <v>1257.8789248735229</v>
      </c>
      <c r="L222" s="50">
        <f t="shared" si="132"/>
        <v>5.5999999999999994E-2</v>
      </c>
      <c r="M222" s="50"/>
      <c r="N222" s="50">
        <f t="shared" si="133"/>
        <v>0.06</v>
      </c>
      <c r="O222" s="21">
        <f t="shared" ref="O222:O285" si="146">IF(A222&lt;&gt;"",$H$19/12,"")</f>
        <v>5.0000000000000001E-3</v>
      </c>
      <c r="R222" s="9">
        <f t="shared" si="134"/>
        <v>194</v>
      </c>
      <c r="S222" s="12">
        <f t="shared" si="135"/>
        <v>1325.0564605144477</v>
      </c>
      <c r="T222" s="12">
        <f t="shared" si="120"/>
        <v>1064.6349048477059</v>
      </c>
      <c r="U222" s="12">
        <f t="shared" si="136"/>
        <v>260.42155566674182</v>
      </c>
      <c r="V222" s="53">
        <f t="shared" si="137"/>
        <v>1000</v>
      </c>
      <c r="W222" s="10">
        <f t="shared" si="138"/>
        <v>53739.984166596972</v>
      </c>
      <c r="X222" s="10">
        <f t="shared" si="139"/>
        <v>2142.683539485552</v>
      </c>
      <c r="Y222" s="10">
        <f t="shared" si="140"/>
        <v>230156.17346902826</v>
      </c>
      <c r="AA222" s="9" t="str">
        <f t="shared" ref="AA222:AA285" si="147">IFERROR(IF(ROUND(AF221,2)&gt;0,AA221+1,""),"")</f>
        <v/>
      </c>
      <c r="AB222" s="12" t="str">
        <f>IF(AA222&lt;&gt;"",IF($H$10="raty równe",MIN(AF221*(1+L222/12), -PMT(L222/12,$H$3-AA221-SUM($AG$28:AG221),AF221,0)),AC222+AD222),"")</f>
        <v/>
      </c>
      <c r="AC222" s="12" t="str">
        <f t="shared" ref="AC222:AC285" si="148">IF(AA222&lt;&gt;"",IF($H$10="raty malejące",AF221/($H$3-AA221),IF(AB222-AD222&gt;AF221,AF221,AB222-AD222)),"")</f>
        <v/>
      </c>
      <c r="AD222" s="12" t="str">
        <f t="shared" si="141"/>
        <v/>
      </c>
      <c r="AE222" s="53" t="str">
        <f t="shared" ref="AE222:AE285" si="149">IF(AA222&lt;&gt;"",IF(AND(AA222&gt;=$H$16,AA222&lt;=$H$17),MIN($H$15,AF221-AC222),0),"")</f>
        <v/>
      </c>
      <c r="AF222" s="10" t="str">
        <f t="shared" ref="AF222:AF285" si="150">IF(AA222&lt;&gt;"",IF(AE222&lt;&gt;"",AF221-AC222-AE222,AF221-AC222),"")</f>
        <v/>
      </c>
      <c r="AG222" s="54" t="str">
        <f>IF(AE222&lt;&gt;"",IF($H$10=listy!$B$4,(NPER(L222/12,-AB222,(AF222+AE222),0)-NPER(L222/12,-AB222,AF222)),AE222/($H$2/$H$3)),"")</f>
        <v/>
      </c>
      <c r="AH222" s="10">
        <f t="shared" si="142"/>
        <v>4467.74</v>
      </c>
      <c r="AI222" s="10">
        <f t="shared" si="143"/>
        <v>172225.61566266115</v>
      </c>
      <c r="AL222" s="9" t="str">
        <f t="shared" ref="AL222:AL285" si="151">IFERROR(IF(AQ221&gt;0,A222,""),"")</f>
        <v/>
      </c>
      <c r="AM222" s="12">
        <f t="shared" ref="AM222:AM285" si="152">IF(AL222&lt;&gt;"",IF($H$10="raty równe",-PMT(L222/12,$H$3-A221,AQ221,0),AN222+AO222),0)</f>
        <v>0</v>
      </c>
      <c r="AN222" s="12" t="str">
        <f t="shared" ref="AN222:AN285" si="153">IF(AL222&lt;&gt;"",IF($H$10="raty malejące",AQ221/($H$3-AL221),IF(AM222-AO222&gt;AQ221,AQ221,AM222-AO222)),"")</f>
        <v/>
      </c>
      <c r="AO222" s="12">
        <f t="shared" ref="AO222:AO285" si="154">IF(AL222&lt;&gt;"",AQ221*L222/12,0)</f>
        <v>0</v>
      </c>
      <c r="AP222" s="53">
        <f t="shared" si="144"/>
        <v>0</v>
      </c>
      <c r="AQ222" s="10">
        <f t="shared" ref="AQ222:AQ285" si="155">IF(AL222&lt;&gt;"",IF(AP222&lt;&gt;"",AQ221-AN222-AP222,AQ221-AN222),0)</f>
        <v>0</v>
      </c>
      <c r="AR222" s="10">
        <f t="shared" ref="AR222:AR285" si="156">IF(A222&lt;&gt;"",C222+E222-AM222-AP222,"")</f>
        <v>4467.74</v>
      </c>
      <c r="AS222" s="10">
        <f t="shared" si="145"/>
        <v>172225.61566266068</v>
      </c>
      <c r="AT222" s="91"/>
      <c r="AU222" s="91" t="e">
        <f t="shared" ref="AU222:AU285" si="157">AB222+AE222-AM222-AP222</f>
        <v>#VALUE!</v>
      </c>
      <c r="AV222" s="91" t="e">
        <f t="shared" ref="AV222:AV285" si="158">AC222+AE222-AN222-AP222</f>
        <v>#VALUE!</v>
      </c>
    </row>
    <row r="223" spans="1:48" x14ac:dyDescent="0.3">
      <c r="A223" s="9">
        <f t="shared" si="121"/>
        <v>195</v>
      </c>
      <c r="B223" s="10">
        <f t="shared" si="122"/>
        <v>328946.8536919693</v>
      </c>
      <c r="C223" s="10">
        <f t="shared" si="123"/>
        <v>1000</v>
      </c>
      <c r="D223" s="10">
        <f t="shared" si="124"/>
        <v>195000</v>
      </c>
      <c r="E223" s="12">
        <f t="shared" si="125"/>
        <v>3467.73</v>
      </c>
      <c r="F223" s="12">
        <f t="shared" si="126"/>
        <v>2799.1968336514678</v>
      </c>
      <c r="G223" s="12">
        <f t="shared" si="127"/>
        <v>668.53316634853206</v>
      </c>
      <c r="H223" s="10">
        <f t="shared" si="128"/>
        <v>140457.910241034</v>
      </c>
      <c r="I223" s="11">
        <f t="shared" si="129"/>
        <v>3.7999999999999999E-2</v>
      </c>
      <c r="J223" s="11">
        <f t="shared" si="130"/>
        <v>1.7999999999999999E-2</v>
      </c>
      <c r="K223" s="64">
        <f t="shared" si="131"/>
        <v>1251.6208207696745</v>
      </c>
      <c r="L223" s="50">
        <f t="shared" si="132"/>
        <v>5.5999999999999994E-2</v>
      </c>
      <c r="M223" s="50"/>
      <c r="N223" s="50">
        <f t="shared" si="133"/>
        <v>0.06</v>
      </c>
      <c r="O223" s="21">
        <f t="shared" si="146"/>
        <v>5.0000000000000001E-3</v>
      </c>
      <c r="R223" s="9">
        <f t="shared" si="134"/>
        <v>195</v>
      </c>
      <c r="S223" s="12">
        <f t="shared" si="135"/>
        <v>1300.8500877745187</v>
      </c>
      <c r="T223" s="12">
        <f t="shared" si="120"/>
        <v>1050.0634949970661</v>
      </c>
      <c r="U223" s="12">
        <f t="shared" si="136"/>
        <v>250.78659277745251</v>
      </c>
      <c r="V223" s="53">
        <f t="shared" si="137"/>
        <v>1000</v>
      </c>
      <c r="W223" s="10">
        <f t="shared" si="138"/>
        <v>51689.92067159991</v>
      </c>
      <c r="X223" s="10">
        <f t="shared" si="139"/>
        <v>2166.8799122254809</v>
      </c>
      <c r="Y223" s="10">
        <f t="shared" si="140"/>
        <v>233473.83424859884</v>
      </c>
      <c r="AA223" s="9" t="str">
        <f t="shared" si="147"/>
        <v/>
      </c>
      <c r="AB223" s="12" t="str">
        <f>IF(AA223&lt;&gt;"",IF($H$10="raty równe",MIN(AF222*(1+L223/12), -PMT(L223/12,$H$3-AA222-SUM($AG$28:AG222),AF222,0)),AC223+AD223),"")</f>
        <v/>
      </c>
      <c r="AC223" s="12" t="str">
        <f t="shared" si="148"/>
        <v/>
      </c>
      <c r="AD223" s="12" t="str">
        <f t="shared" si="141"/>
        <v/>
      </c>
      <c r="AE223" s="53" t="str">
        <f t="shared" si="149"/>
        <v/>
      </c>
      <c r="AF223" s="10" t="str">
        <f t="shared" si="150"/>
        <v/>
      </c>
      <c r="AG223" s="54" t="str">
        <f>IF(AE223&lt;&gt;"",IF($H$10=listy!$B$4,(NPER(L223/12,-AB223,(AF223+AE223),0)-NPER(L223/12,-AB223,AF223)),AE223/($H$2/$H$3)),"")</f>
        <v/>
      </c>
      <c r="AH223" s="10">
        <f t="shared" si="142"/>
        <v>4467.7299999999996</v>
      </c>
      <c r="AI223" s="10">
        <f t="shared" si="143"/>
        <v>177554.47374097444</v>
      </c>
      <c r="AL223" s="9" t="str">
        <f t="shared" si="151"/>
        <v/>
      </c>
      <c r="AM223" s="12">
        <f t="shared" si="152"/>
        <v>0</v>
      </c>
      <c r="AN223" s="12" t="str">
        <f t="shared" si="153"/>
        <v/>
      </c>
      <c r="AO223" s="12">
        <f t="shared" si="154"/>
        <v>0</v>
      </c>
      <c r="AP223" s="53">
        <f t="shared" si="144"/>
        <v>0</v>
      </c>
      <c r="AQ223" s="10">
        <f t="shared" si="155"/>
        <v>0</v>
      </c>
      <c r="AR223" s="10">
        <f t="shared" si="156"/>
        <v>4467.7299999999996</v>
      </c>
      <c r="AS223" s="10">
        <f t="shared" si="145"/>
        <v>177554.47374097398</v>
      </c>
      <c r="AT223" s="91"/>
      <c r="AU223" s="91" t="e">
        <f t="shared" si="157"/>
        <v>#VALUE!</v>
      </c>
      <c r="AV223" s="91" t="e">
        <f t="shared" si="158"/>
        <v>#VALUE!</v>
      </c>
    </row>
    <row r="224" spans="1:48" x14ac:dyDescent="0.3">
      <c r="A224" s="9">
        <f t="shared" si="121"/>
        <v>196</v>
      </c>
      <c r="B224" s="10">
        <f t="shared" si="122"/>
        <v>331591.58796042908</v>
      </c>
      <c r="C224" s="10">
        <f t="shared" si="123"/>
        <v>1000</v>
      </c>
      <c r="D224" s="10">
        <f t="shared" si="124"/>
        <v>196000</v>
      </c>
      <c r="E224" s="12">
        <f t="shared" si="125"/>
        <v>3467.74</v>
      </c>
      <c r="F224" s="12">
        <f t="shared" si="126"/>
        <v>2812.2697522085077</v>
      </c>
      <c r="G224" s="12">
        <f t="shared" si="127"/>
        <v>655.47024779149194</v>
      </c>
      <c r="H224" s="10">
        <f t="shared" si="128"/>
        <v>137645.64048882548</v>
      </c>
      <c r="I224" s="11">
        <f t="shared" si="129"/>
        <v>3.7999999999999999E-2</v>
      </c>
      <c r="J224" s="11">
        <f t="shared" si="130"/>
        <v>1.7999999999999999E-2</v>
      </c>
      <c r="K224" s="64">
        <f t="shared" si="131"/>
        <v>1245.3938515121145</v>
      </c>
      <c r="L224" s="50">
        <f t="shared" si="132"/>
        <v>5.5999999999999994E-2</v>
      </c>
      <c r="M224" s="50"/>
      <c r="N224" s="50">
        <f t="shared" si="133"/>
        <v>0.06</v>
      </c>
      <c r="O224" s="21">
        <f t="shared" si="146"/>
        <v>5.0000000000000001E-3</v>
      </c>
      <c r="R224" s="9">
        <f t="shared" si="134"/>
        <v>196</v>
      </c>
      <c r="S224" s="12">
        <f t="shared" si="135"/>
        <v>1276.1613034454949</v>
      </c>
      <c r="T224" s="12">
        <f t="shared" si="120"/>
        <v>1034.9416736446954</v>
      </c>
      <c r="U224" s="12">
        <f t="shared" si="136"/>
        <v>241.21962980079957</v>
      </c>
      <c r="V224" s="53">
        <f t="shared" si="137"/>
        <v>1000</v>
      </c>
      <c r="W224" s="10">
        <f t="shared" si="138"/>
        <v>49654.978997955215</v>
      </c>
      <c r="X224" s="10">
        <f t="shared" si="139"/>
        <v>2191.5786965545049</v>
      </c>
      <c r="Y224" s="10">
        <f t="shared" si="140"/>
        <v>236832.78211639629</v>
      </c>
      <c r="AA224" s="9" t="str">
        <f t="shared" si="147"/>
        <v/>
      </c>
      <c r="AB224" s="12" t="str">
        <f>IF(AA224&lt;&gt;"",IF($H$10="raty równe",MIN(AF223*(1+L224/12), -PMT(L224/12,$H$3-AA223-SUM($AG$28:AG223),AF223,0)),AC224+AD224),"")</f>
        <v/>
      </c>
      <c r="AC224" s="12" t="str">
        <f t="shared" si="148"/>
        <v/>
      </c>
      <c r="AD224" s="12" t="str">
        <f t="shared" si="141"/>
        <v/>
      </c>
      <c r="AE224" s="53" t="str">
        <f t="shared" si="149"/>
        <v/>
      </c>
      <c r="AF224" s="10" t="str">
        <f t="shared" si="150"/>
        <v/>
      </c>
      <c r="AG224" s="54" t="str">
        <f>IF(AE224&lt;&gt;"",IF($H$10=listy!$B$4,(NPER(L224/12,-AB224,(AF224+AE224),0)-NPER(L224/12,-AB224,AF224)),AE224/($H$2/$H$3)),"")</f>
        <v/>
      </c>
      <c r="AH224" s="10">
        <f t="shared" si="142"/>
        <v>4467.74</v>
      </c>
      <c r="AI224" s="10">
        <f t="shared" si="143"/>
        <v>182909.98610967927</v>
      </c>
      <c r="AL224" s="9" t="str">
        <f t="shared" si="151"/>
        <v/>
      </c>
      <c r="AM224" s="12">
        <f t="shared" si="152"/>
        <v>0</v>
      </c>
      <c r="AN224" s="12" t="str">
        <f t="shared" si="153"/>
        <v/>
      </c>
      <c r="AO224" s="12">
        <f t="shared" si="154"/>
        <v>0</v>
      </c>
      <c r="AP224" s="53">
        <f t="shared" si="144"/>
        <v>0</v>
      </c>
      <c r="AQ224" s="10">
        <f t="shared" si="155"/>
        <v>0</v>
      </c>
      <c r="AR224" s="10">
        <f t="shared" si="156"/>
        <v>4467.74</v>
      </c>
      <c r="AS224" s="10">
        <f t="shared" si="145"/>
        <v>182909.98610967881</v>
      </c>
      <c r="AT224" s="91"/>
      <c r="AU224" s="91" t="e">
        <f t="shared" si="157"/>
        <v>#VALUE!</v>
      </c>
      <c r="AV224" s="91" t="e">
        <f t="shared" si="158"/>
        <v>#VALUE!</v>
      </c>
    </row>
    <row r="225" spans="1:48" x14ac:dyDescent="0.3">
      <c r="A225" s="9">
        <f t="shared" si="121"/>
        <v>197</v>
      </c>
      <c r="B225" s="10">
        <f t="shared" si="122"/>
        <v>334249.54590023117</v>
      </c>
      <c r="C225" s="10">
        <f t="shared" si="123"/>
        <v>1000</v>
      </c>
      <c r="D225" s="10">
        <f t="shared" si="124"/>
        <v>197000</v>
      </c>
      <c r="E225" s="12">
        <f t="shared" si="125"/>
        <v>3467.73</v>
      </c>
      <c r="F225" s="12">
        <f t="shared" si="126"/>
        <v>2825.3836777188144</v>
      </c>
      <c r="G225" s="12">
        <f t="shared" si="127"/>
        <v>642.34632228118551</v>
      </c>
      <c r="H225" s="10">
        <f t="shared" si="128"/>
        <v>134820.25681110666</v>
      </c>
      <c r="I225" s="11">
        <f t="shared" si="129"/>
        <v>3.7999999999999999E-2</v>
      </c>
      <c r="J225" s="11">
        <f t="shared" si="130"/>
        <v>1.7999999999999999E-2</v>
      </c>
      <c r="K225" s="64">
        <f t="shared" si="131"/>
        <v>1239.197862201109</v>
      </c>
      <c r="L225" s="50">
        <f t="shared" si="132"/>
        <v>5.5999999999999994E-2</v>
      </c>
      <c r="M225" s="50"/>
      <c r="N225" s="50">
        <f t="shared" si="133"/>
        <v>0.06</v>
      </c>
      <c r="O225" s="21">
        <f t="shared" si="146"/>
        <v>5.0000000000000001E-3</v>
      </c>
      <c r="R225" s="9">
        <f t="shared" si="134"/>
        <v>197</v>
      </c>
      <c r="S225" s="12">
        <f t="shared" si="135"/>
        <v>1250.9680977885148</v>
      </c>
      <c r="T225" s="12">
        <f t="shared" si="120"/>
        <v>1019.2448624647238</v>
      </c>
      <c r="U225" s="12">
        <f t="shared" si="136"/>
        <v>231.72323532379099</v>
      </c>
      <c r="V225" s="53">
        <f t="shared" si="137"/>
        <v>1000</v>
      </c>
      <c r="W225" s="10">
        <f t="shared" si="138"/>
        <v>47635.734135490493</v>
      </c>
      <c r="X225" s="10">
        <f t="shared" si="139"/>
        <v>2216.761902211485</v>
      </c>
      <c r="Y225" s="10">
        <f t="shared" si="140"/>
        <v>240233.70792918975</v>
      </c>
      <c r="AA225" s="9" t="str">
        <f t="shared" si="147"/>
        <v/>
      </c>
      <c r="AB225" s="12" t="str">
        <f>IF(AA225&lt;&gt;"",IF($H$10="raty równe",MIN(AF224*(1+L225/12), -PMT(L225/12,$H$3-AA224-SUM($AG$28:AG224),AF224,0)),AC225+AD225),"")</f>
        <v/>
      </c>
      <c r="AC225" s="12" t="str">
        <f t="shared" si="148"/>
        <v/>
      </c>
      <c r="AD225" s="12" t="str">
        <f t="shared" si="141"/>
        <v/>
      </c>
      <c r="AE225" s="53" t="str">
        <f t="shared" si="149"/>
        <v/>
      </c>
      <c r="AF225" s="10" t="str">
        <f t="shared" si="150"/>
        <v/>
      </c>
      <c r="AG225" s="54" t="str">
        <f>IF(AE225&lt;&gt;"",IF($H$10=listy!$B$4,(NPER(L225/12,-AB225,(AF225+AE225),0)-NPER(L225/12,-AB225,AF225)),AE225/($H$2/$H$3)),"")</f>
        <v/>
      </c>
      <c r="AH225" s="10">
        <f t="shared" si="142"/>
        <v>4467.7299999999996</v>
      </c>
      <c r="AI225" s="10">
        <f t="shared" si="143"/>
        <v>188292.26604022767</v>
      </c>
      <c r="AL225" s="9" t="str">
        <f t="shared" si="151"/>
        <v/>
      </c>
      <c r="AM225" s="12">
        <f t="shared" si="152"/>
        <v>0</v>
      </c>
      <c r="AN225" s="12" t="str">
        <f t="shared" si="153"/>
        <v/>
      </c>
      <c r="AO225" s="12">
        <f t="shared" si="154"/>
        <v>0</v>
      </c>
      <c r="AP225" s="53">
        <f t="shared" si="144"/>
        <v>0</v>
      </c>
      <c r="AQ225" s="10">
        <f t="shared" si="155"/>
        <v>0</v>
      </c>
      <c r="AR225" s="10">
        <f t="shared" si="156"/>
        <v>4467.7299999999996</v>
      </c>
      <c r="AS225" s="10">
        <f t="shared" si="145"/>
        <v>188292.2660402272</v>
      </c>
      <c r="AT225" s="91"/>
      <c r="AU225" s="91" t="e">
        <f t="shared" si="157"/>
        <v>#VALUE!</v>
      </c>
      <c r="AV225" s="91" t="e">
        <f t="shared" si="158"/>
        <v>#VALUE!</v>
      </c>
    </row>
    <row r="226" spans="1:48" x14ac:dyDescent="0.3">
      <c r="A226" s="9">
        <f t="shared" si="121"/>
        <v>198</v>
      </c>
      <c r="B226" s="10">
        <f t="shared" si="122"/>
        <v>336920.79362973227</v>
      </c>
      <c r="C226" s="10">
        <f t="shared" si="123"/>
        <v>1000</v>
      </c>
      <c r="D226" s="10">
        <f t="shared" si="124"/>
        <v>198000</v>
      </c>
      <c r="E226" s="12">
        <f t="shared" si="125"/>
        <v>3467.74</v>
      </c>
      <c r="F226" s="12">
        <f t="shared" si="126"/>
        <v>2838.5788015481685</v>
      </c>
      <c r="G226" s="12">
        <f t="shared" si="127"/>
        <v>629.16119845183107</v>
      </c>
      <c r="H226" s="10">
        <f t="shared" si="128"/>
        <v>131981.6780095585</v>
      </c>
      <c r="I226" s="11">
        <f t="shared" si="129"/>
        <v>3.7999999999999999E-2</v>
      </c>
      <c r="J226" s="11">
        <f t="shared" si="130"/>
        <v>1.7999999999999999E-2</v>
      </c>
      <c r="K226" s="64">
        <f t="shared" si="131"/>
        <v>1233.0326987075712</v>
      </c>
      <c r="L226" s="50">
        <f t="shared" si="132"/>
        <v>5.5999999999999994E-2</v>
      </c>
      <c r="M226" s="50"/>
      <c r="N226" s="50">
        <f t="shared" si="133"/>
        <v>0.06</v>
      </c>
      <c r="O226" s="21">
        <f t="shared" si="146"/>
        <v>5.0000000000000001E-3</v>
      </c>
      <c r="R226" s="9">
        <f t="shared" si="134"/>
        <v>198</v>
      </c>
      <c r="S226" s="12">
        <f t="shared" si="135"/>
        <v>1225.2469254853775</v>
      </c>
      <c r="T226" s="12">
        <f t="shared" si="120"/>
        <v>1002.9468328530885</v>
      </c>
      <c r="U226" s="12">
        <f t="shared" si="136"/>
        <v>222.30009263228894</v>
      </c>
      <c r="V226" s="53">
        <f t="shared" si="137"/>
        <v>1000</v>
      </c>
      <c r="W226" s="10">
        <f t="shared" si="138"/>
        <v>45632.787302637407</v>
      </c>
      <c r="X226" s="10">
        <f t="shared" si="139"/>
        <v>2242.4930745146221</v>
      </c>
      <c r="Y226" s="10">
        <f t="shared" si="140"/>
        <v>243677.3695433503</v>
      </c>
      <c r="AA226" s="9" t="str">
        <f t="shared" si="147"/>
        <v/>
      </c>
      <c r="AB226" s="12" t="str">
        <f>IF(AA226&lt;&gt;"",IF($H$10="raty równe",MIN(AF225*(1+L226/12), -PMT(L226/12,$H$3-AA225-SUM($AG$28:AG225),AF225,0)),AC226+AD226),"")</f>
        <v/>
      </c>
      <c r="AC226" s="12" t="str">
        <f t="shared" si="148"/>
        <v/>
      </c>
      <c r="AD226" s="12" t="str">
        <f t="shared" si="141"/>
        <v/>
      </c>
      <c r="AE226" s="53" t="str">
        <f t="shared" si="149"/>
        <v/>
      </c>
      <c r="AF226" s="10" t="str">
        <f t="shared" si="150"/>
        <v/>
      </c>
      <c r="AG226" s="54" t="str">
        <f>IF(AE226&lt;&gt;"",IF($H$10=listy!$B$4,(NPER(L226/12,-AB226,(AF226+AE226),0)-NPER(L226/12,-AB226,AF226)),AE226/($H$2/$H$3)),"")</f>
        <v/>
      </c>
      <c r="AH226" s="10">
        <f t="shared" si="142"/>
        <v>4467.74</v>
      </c>
      <c r="AI226" s="10">
        <f t="shared" si="143"/>
        <v>193701.46737042879</v>
      </c>
      <c r="AL226" s="9" t="str">
        <f t="shared" si="151"/>
        <v/>
      </c>
      <c r="AM226" s="12">
        <f t="shared" si="152"/>
        <v>0</v>
      </c>
      <c r="AN226" s="12" t="str">
        <f t="shared" si="153"/>
        <v/>
      </c>
      <c r="AO226" s="12">
        <f t="shared" si="154"/>
        <v>0</v>
      </c>
      <c r="AP226" s="53">
        <f t="shared" si="144"/>
        <v>0</v>
      </c>
      <c r="AQ226" s="10">
        <f t="shared" si="155"/>
        <v>0</v>
      </c>
      <c r="AR226" s="10">
        <f t="shared" si="156"/>
        <v>4467.74</v>
      </c>
      <c r="AS226" s="10">
        <f t="shared" si="145"/>
        <v>193701.46737042832</v>
      </c>
      <c r="AT226" s="91"/>
      <c r="AU226" s="91" t="e">
        <f t="shared" si="157"/>
        <v>#VALUE!</v>
      </c>
      <c r="AV226" s="91" t="e">
        <f t="shared" si="158"/>
        <v>#VALUE!</v>
      </c>
    </row>
    <row r="227" spans="1:48" x14ac:dyDescent="0.3">
      <c r="A227" s="9">
        <f t="shared" si="121"/>
        <v>199</v>
      </c>
      <c r="B227" s="10">
        <f t="shared" si="122"/>
        <v>339605.39759788092</v>
      </c>
      <c r="C227" s="10">
        <f t="shared" si="123"/>
        <v>1000</v>
      </c>
      <c r="D227" s="10">
        <f t="shared" si="124"/>
        <v>199000</v>
      </c>
      <c r="E227" s="12">
        <f t="shared" si="125"/>
        <v>3467.73</v>
      </c>
      <c r="F227" s="12">
        <f t="shared" si="126"/>
        <v>2851.8155026220602</v>
      </c>
      <c r="G227" s="12">
        <f t="shared" si="127"/>
        <v>615.9144973779396</v>
      </c>
      <c r="H227" s="10">
        <f t="shared" si="128"/>
        <v>129129.86250693644</v>
      </c>
      <c r="I227" s="11">
        <f t="shared" si="129"/>
        <v>3.7999999999999999E-2</v>
      </c>
      <c r="J227" s="11">
        <f t="shared" si="130"/>
        <v>1.7999999999999999E-2</v>
      </c>
      <c r="K227" s="64">
        <f t="shared" si="131"/>
        <v>1226.8982076692255</v>
      </c>
      <c r="L227" s="50">
        <f t="shared" si="132"/>
        <v>5.5999999999999994E-2</v>
      </c>
      <c r="M227" s="50"/>
      <c r="N227" s="50">
        <f t="shared" si="133"/>
        <v>0.06</v>
      </c>
      <c r="O227" s="21">
        <f t="shared" si="146"/>
        <v>5.0000000000000001E-3</v>
      </c>
      <c r="R227" s="9">
        <f t="shared" si="134"/>
        <v>199</v>
      </c>
      <c r="S227" s="12">
        <f t="shared" si="135"/>
        <v>1198.9725593932596</v>
      </c>
      <c r="T227" s="12">
        <f t="shared" si="120"/>
        <v>986.01955198095175</v>
      </c>
      <c r="U227" s="12">
        <f t="shared" si="136"/>
        <v>212.9530074123079</v>
      </c>
      <c r="V227" s="53">
        <f t="shared" si="137"/>
        <v>1000</v>
      </c>
      <c r="W227" s="10">
        <f t="shared" si="138"/>
        <v>43646.767750656458</v>
      </c>
      <c r="X227" s="10">
        <f t="shared" si="139"/>
        <v>2268.7574406067397</v>
      </c>
      <c r="Y227" s="10">
        <f t="shared" si="140"/>
        <v>247164.51383167377</v>
      </c>
      <c r="AA227" s="9" t="str">
        <f t="shared" si="147"/>
        <v/>
      </c>
      <c r="AB227" s="12" t="str">
        <f>IF(AA227&lt;&gt;"",IF($H$10="raty równe",MIN(AF226*(1+L227/12), -PMT(L227/12,$H$3-AA226-SUM($AG$28:AG226),AF226,0)),AC227+AD227),"")</f>
        <v/>
      </c>
      <c r="AC227" s="12" t="str">
        <f t="shared" si="148"/>
        <v/>
      </c>
      <c r="AD227" s="12" t="str">
        <f t="shared" si="141"/>
        <v/>
      </c>
      <c r="AE227" s="53" t="str">
        <f t="shared" si="149"/>
        <v/>
      </c>
      <c r="AF227" s="10" t="str">
        <f t="shared" si="150"/>
        <v/>
      </c>
      <c r="AG227" s="54" t="str">
        <f>IF(AE227&lt;&gt;"",IF($H$10=listy!$B$4,(NPER(L227/12,-AB227,(AF227+AE227),0)-NPER(L227/12,-AB227,AF227)),AE227/($H$2/$H$3)),"")</f>
        <v/>
      </c>
      <c r="AH227" s="10">
        <f t="shared" si="142"/>
        <v>4467.7299999999996</v>
      </c>
      <c r="AI227" s="10">
        <f t="shared" si="143"/>
        <v>199137.70470728091</v>
      </c>
      <c r="AL227" s="9" t="str">
        <f t="shared" si="151"/>
        <v/>
      </c>
      <c r="AM227" s="12">
        <f t="shared" si="152"/>
        <v>0</v>
      </c>
      <c r="AN227" s="12" t="str">
        <f t="shared" si="153"/>
        <v/>
      </c>
      <c r="AO227" s="12">
        <f t="shared" si="154"/>
        <v>0</v>
      </c>
      <c r="AP227" s="53">
        <f t="shared" si="144"/>
        <v>0</v>
      </c>
      <c r="AQ227" s="10">
        <f t="shared" si="155"/>
        <v>0</v>
      </c>
      <c r="AR227" s="10">
        <f t="shared" si="156"/>
        <v>4467.7299999999996</v>
      </c>
      <c r="AS227" s="10">
        <f t="shared" si="145"/>
        <v>199137.70470728044</v>
      </c>
      <c r="AT227" s="91"/>
      <c r="AU227" s="91" t="e">
        <f t="shared" si="157"/>
        <v>#VALUE!</v>
      </c>
      <c r="AV227" s="91" t="e">
        <f t="shared" si="158"/>
        <v>#VALUE!</v>
      </c>
    </row>
    <row r="228" spans="1:48" x14ac:dyDescent="0.3">
      <c r="A228" s="9">
        <f t="shared" si="121"/>
        <v>200</v>
      </c>
      <c r="B228" s="10">
        <f t="shared" si="122"/>
        <v>342303.42458587029</v>
      </c>
      <c r="C228" s="10">
        <f t="shared" si="123"/>
        <v>1000</v>
      </c>
      <c r="D228" s="10">
        <f t="shared" si="124"/>
        <v>200000</v>
      </c>
      <c r="E228" s="12">
        <f t="shared" si="125"/>
        <v>3467.74</v>
      </c>
      <c r="F228" s="12">
        <f t="shared" si="126"/>
        <v>2865.1339749676299</v>
      </c>
      <c r="G228" s="12">
        <f t="shared" si="127"/>
        <v>602.60602503236998</v>
      </c>
      <c r="H228" s="10">
        <f t="shared" si="128"/>
        <v>126264.72853196881</v>
      </c>
      <c r="I228" s="11">
        <f t="shared" si="129"/>
        <v>3.7999999999999999E-2</v>
      </c>
      <c r="J228" s="11">
        <f t="shared" si="130"/>
        <v>1.7999999999999999E-2</v>
      </c>
      <c r="K228" s="64">
        <f t="shared" si="131"/>
        <v>1220.7942364867915</v>
      </c>
      <c r="L228" s="50">
        <f t="shared" si="132"/>
        <v>5.5999999999999994E-2</v>
      </c>
      <c r="M228" s="50"/>
      <c r="N228" s="50">
        <f t="shared" si="133"/>
        <v>0.06</v>
      </c>
      <c r="O228" s="21">
        <f t="shared" si="146"/>
        <v>5.0000000000000001E-3</v>
      </c>
      <c r="R228" s="9">
        <f t="shared" si="134"/>
        <v>200</v>
      </c>
      <c r="S228" s="12">
        <f t="shared" si="135"/>
        <v>1172.1179264646389</v>
      </c>
      <c r="T228" s="12">
        <f t="shared" si="120"/>
        <v>968.43301029490885</v>
      </c>
      <c r="U228" s="12">
        <f t="shared" si="136"/>
        <v>203.68491616973009</v>
      </c>
      <c r="V228" s="53">
        <f t="shared" si="137"/>
        <v>1000</v>
      </c>
      <c r="W228" s="10">
        <f t="shared" si="138"/>
        <v>41678.334740361548</v>
      </c>
      <c r="X228" s="10">
        <f t="shared" si="139"/>
        <v>2295.6220735353609</v>
      </c>
      <c r="Y228" s="10">
        <f t="shared" si="140"/>
        <v>250695.95847436748</v>
      </c>
      <c r="AA228" s="9" t="str">
        <f t="shared" si="147"/>
        <v/>
      </c>
      <c r="AB228" s="12" t="str">
        <f>IF(AA228&lt;&gt;"",IF($H$10="raty równe",MIN(AF227*(1+L228/12), -PMT(L228/12,$H$3-AA227-SUM($AG$28:AG227),AF227,0)),AC228+AD228),"")</f>
        <v/>
      </c>
      <c r="AC228" s="12" t="str">
        <f t="shared" si="148"/>
        <v/>
      </c>
      <c r="AD228" s="12" t="str">
        <f t="shared" si="141"/>
        <v/>
      </c>
      <c r="AE228" s="53" t="str">
        <f t="shared" si="149"/>
        <v/>
      </c>
      <c r="AF228" s="10" t="str">
        <f t="shared" si="150"/>
        <v/>
      </c>
      <c r="AG228" s="54" t="str">
        <f>IF(AE228&lt;&gt;"",IF($H$10=listy!$B$4,(NPER(L228/12,-AB228,(AF228+AE228),0)-NPER(L228/12,-AB228,AF228)),AE228/($H$2/$H$3)),"")</f>
        <v/>
      </c>
      <c r="AH228" s="10">
        <f t="shared" si="142"/>
        <v>4467.74</v>
      </c>
      <c r="AI228" s="10">
        <f t="shared" si="143"/>
        <v>204601.13323081727</v>
      </c>
      <c r="AL228" s="9" t="str">
        <f t="shared" si="151"/>
        <v/>
      </c>
      <c r="AM228" s="12">
        <f t="shared" si="152"/>
        <v>0</v>
      </c>
      <c r="AN228" s="12" t="str">
        <f t="shared" si="153"/>
        <v/>
      </c>
      <c r="AO228" s="12">
        <f t="shared" si="154"/>
        <v>0</v>
      </c>
      <c r="AP228" s="53">
        <f t="shared" si="144"/>
        <v>0</v>
      </c>
      <c r="AQ228" s="10">
        <f t="shared" si="155"/>
        <v>0</v>
      </c>
      <c r="AR228" s="10">
        <f t="shared" si="156"/>
        <v>4467.74</v>
      </c>
      <c r="AS228" s="10">
        <f t="shared" si="145"/>
        <v>204601.13323081681</v>
      </c>
      <c r="AT228" s="91"/>
      <c r="AU228" s="91" t="e">
        <f t="shared" si="157"/>
        <v>#VALUE!</v>
      </c>
      <c r="AV228" s="91" t="e">
        <f t="shared" si="158"/>
        <v>#VALUE!</v>
      </c>
    </row>
    <row r="229" spans="1:48" x14ac:dyDescent="0.3">
      <c r="A229" s="9">
        <f t="shared" si="121"/>
        <v>201</v>
      </c>
      <c r="B229" s="10">
        <f t="shared" si="122"/>
        <v>345014.94170879963</v>
      </c>
      <c r="C229" s="10">
        <f t="shared" si="123"/>
        <v>1000</v>
      </c>
      <c r="D229" s="10">
        <f t="shared" si="124"/>
        <v>201000</v>
      </c>
      <c r="E229" s="12">
        <f t="shared" si="125"/>
        <v>3467.73</v>
      </c>
      <c r="F229" s="12">
        <f t="shared" si="126"/>
        <v>2878.4946001841454</v>
      </c>
      <c r="G229" s="12">
        <f t="shared" si="127"/>
        <v>589.23539981585441</v>
      </c>
      <c r="H229" s="10">
        <f t="shared" si="128"/>
        <v>123386.23393178466</v>
      </c>
      <c r="I229" s="11">
        <f t="shared" si="129"/>
        <v>3.7999999999999999E-2</v>
      </c>
      <c r="J229" s="11">
        <f t="shared" si="130"/>
        <v>1.7999999999999999E-2</v>
      </c>
      <c r="K229" s="64">
        <f t="shared" si="131"/>
        <v>1214.7206333201907</v>
      </c>
      <c r="L229" s="50">
        <f t="shared" si="132"/>
        <v>5.5999999999999994E-2</v>
      </c>
      <c r="M229" s="50"/>
      <c r="N229" s="50">
        <f t="shared" si="133"/>
        <v>0.06</v>
      </c>
      <c r="O229" s="21">
        <f t="shared" si="146"/>
        <v>5.0000000000000001E-3</v>
      </c>
      <c r="R229" s="9">
        <f t="shared" si="134"/>
        <v>201</v>
      </c>
      <c r="S229" s="12">
        <f t="shared" si="135"/>
        <v>1144.6539231572149</v>
      </c>
      <c r="T229" s="12">
        <f t="shared" si="120"/>
        <v>950.15502770219439</v>
      </c>
      <c r="U229" s="12">
        <f t="shared" si="136"/>
        <v>194.49889545502052</v>
      </c>
      <c r="V229" s="53">
        <f t="shared" si="137"/>
        <v>1000</v>
      </c>
      <c r="W229" s="10">
        <f t="shared" si="138"/>
        <v>39728.179712659352</v>
      </c>
      <c r="X229" s="10">
        <f t="shared" si="139"/>
        <v>2323.0760768427845</v>
      </c>
      <c r="Y229" s="10">
        <f t="shared" si="140"/>
        <v>254272.51434358206</v>
      </c>
      <c r="AA229" s="9" t="str">
        <f t="shared" si="147"/>
        <v/>
      </c>
      <c r="AB229" s="12" t="str">
        <f>IF(AA229&lt;&gt;"",IF($H$10="raty równe",MIN(AF228*(1+L229/12), -PMT(L229/12,$H$3-AA228-SUM($AG$28:AG228),AF228,0)),AC229+AD229),"")</f>
        <v/>
      </c>
      <c r="AC229" s="12" t="str">
        <f t="shared" si="148"/>
        <v/>
      </c>
      <c r="AD229" s="12" t="str">
        <f t="shared" si="141"/>
        <v/>
      </c>
      <c r="AE229" s="53" t="str">
        <f t="shared" si="149"/>
        <v/>
      </c>
      <c r="AF229" s="10" t="str">
        <f t="shared" si="150"/>
        <v/>
      </c>
      <c r="AG229" s="54" t="str">
        <f>IF(AE229&lt;&gt;"",IF($H$10=listy!$B$4,(NPER(L229/12,-AB229,(AF229+AE229),0)-NPER(L229/12,-AB229,AF229)),AE229/($H$2/$H$3)),"")</f>
        <v/>
      </c>
      <c r="AH229" s="10">
        <f t="shared" si="142"/>
        <v>4467.7299999999996</v>
      </c>
      <c r="AI229" s="10">
        <f t="shared" si="143"/>
        <v>210091.86889697134</v>
      </c>
      <c r="AL229" s="9" t="str">
        <f t="shared" si="151"/>
        <v/>
      </c>
      <c r="AM229" s="12">
        <f t="shared" si="152"/>
        <v>0</v>
      </c>
      <c r="AN229" s="12" t="str">
        <f t="shared" si="153"/>
        <v/>
      </c>
      <c r="AO229" s="12">
        <f t="shared" si="154"/>
        <v>0</v>
      </c>
      <c r="AP229" s="53">
        <f t="shared" si="144"/>
        <v>0</v>
      </c>
      <c r="AQ229" s="10">
        <f t="shared" si="155"/>
        <v>0</v>
      </c>
      <c r="AR229" s="10">
        <f t="shared" si="156"/>
        <v>4467.7299999999996</v>
      </c>
      <c r="AS229" s="10">
        <f t="shared" si="145"/>
        <v>210091.86889697087</v>
      </c>
      <c r="AT229" s="91"/>
      <c r="AU229" s="91" t="e">
        <f t="shared" si="157"/>
        <v>#VALUE!</v>
      </c>
      <c r="AV229" s="91" t="e">
        <f t="shared" si="158"/>
        <v>#VALUE!</v>
      </c>
    </row>
    <row r="230" spans="1:48" x14ac:dyDescent="0.3">
      <c r="A230" s="9">
        <f t="shared" si="121"/>
        <v>202</v>
      </c>
      <c r="B230" s="10">
        <f t="shared" si="122"/>
        <v>347740.01641734358</v>
      </c>
      <c r="C230" s="10">
        <f t="shared" si="123"/>
        <v>1000</v>
      </c>
      <c r="D230" s="10">
        <f t="shared" si="124"/>
        <v>202000</v>
      </c>
      <c r="E230" s="12">
        <f t="shared" si="125"/>
        <v>3467.74</v>
      </c>
      <c r="F230" s="12">
        <f t="shared" si="126"/>
        <v>2891.9375749850046</v>
      </c>
      <c r="G230" s="12">
        <f t="shared" si="127"/>
        <v>575.80242501499504</v>
      </c>
      <c r="H230" s="10">
        <f t="shared" si="128"/>
        <v>120494.29635679966</v>
      </c>
      <c r="I230" s="11">
        <f t="shared" si="129"/>
        <v>3.7999999999999999E-2</v>
      </c>
      <c r="J230" s="11">
        <f t="shared" si="130"/>
        <v>1.7999999999999999E-2</v>
      </c>
      <c r="K230" s="64">
        <f t="shared" si="131"/>
        <v>1208.677247084767</v>
      </c>
      <c r="L230" s="50">
        <f t="shared" si="132"/>
        <v>5.5999999999999994E-2</v>
      </c>
      <c r="M230" s="50"/>
      <c r="N230" s="50">
        <f t="shared" si="133"/>
        <v>0.06</v>
      </c>
      <c r="O230" s="21">
        <f t="shared" si="146"/>
        <v>5.0000000000000001E-3</v>
      </c>
      <c r="R230" s="9">
        <f t="shared" si="134"/>
        <v>202</v>
      </c>
      <c r="S230" s="12">
        <f t="shared" si="135"/>
        <v>1116.5492071784297</v>
      </c>
      <c r="T230" s="12">
        <f t="shared" si="120"/>
        <v>931.15103518601939</v>
      </c>
      <c r="U230" s="12">
        <f t="shared" si="136"/>
        <v>185.39817199241028</v>
      </c>
      <c r="V230" s="53">
        <f t="shared" si="137"/>
        <v>1000</v>
      </c>
      <c r="W230" s="10">
        <f t="shared" si="138"/>
        <v>37797.028677473332</v>
      </c>
      <c r="X230" s="10">
        <f t="shared" si="139"/>
        <v>2351.1907928215701</v>
      </c>
      <c r="Y230" s="10">
        <f t="shared" si="140"/>
        <v>257895.06770812153</v>
      </c>
      <c r="AA230" s="9" t="str">
        <f t="shared" si="147"/>
        <v/>
      </c>
      <c r="AB230" s="12" t="str">
        <f>IF(AA230&lt;&gt;"",IF($H$10="raty równe",MIN(AF229*(1+L230/12), -PMT(L230/12,$H$3-AA229-SUM($AG$28:AG229),AF229,0)),AC230+AD230),"")</f>
        <v/>
      </c>
      <c r="AC230" s="12" t="str">
        <f t="shared" si="148"/>
        <v/>
      </c>
      <c r="AD230" s="12" t="str">
        <f t="shared" si="141"/>
        <v/>
      </c>
      <c r="AE230" s="53" t="str">
        <f t="shared" si="149"/>
        <v/>
      </c>
      <c r="AF230" s="10" t="str">
        <f t="shared" si="150"/>
        <v/>
      </c>
      <c r="AG230" s="54" t="str">
        <f>IF(AE230&lt;&gt;"",IF($H$10=listy!$B$4,(NPER(L230/12,-AB230,(AF230+AE230),0)-NPER(L230/12,-AB230,AF230)),AE230/($H$2/$H$3)),"")</f>
        <v/>
      </c>
      <c r="AH230" s="10">
        <f t="shared" si="142"/>
        <v>4467.74</v>
      </c>
      <c r="AI230" s="10">
        <f t="shared" si="143"/>
        <v>215610.06824145617</v>
      </c>
      <c r="AL230" s="9" t="str">
        <f t="shared" si="151"/>
        <v/>
      </c>
      <c r="AM230" s="12">
        <f t="shared" si="152"/>
        <v>0</v>
      </c>
      <c r="AN230" s="12" t="str">
        <f t="shared" si="153"/>
        <v/>
      </c>
      <c r="AO230" s="12">
        <f t="shared" si="154"/>
        <v>0</v>
      </c>
      <c r="AP230" s="53">
        <f t="shared" si="144"/>
        <v>0</v>
      </c>
      <c r="AQ230" s="10">
        <f t="shared" si="155"/>
        <v>0</v>
      </c>
      <c r="AR230" s="10">
        <f t="shared" si="156"/>
        <v>4467.74</v>
      </c>
      <c r="AS230" s="10">
        <f t="shared" si="145"/>
        <v>215610.06824145571</v>
      </c>
      <c r="AT230" s="91"/>
      <c r="AU230" s="91" t="e">
        <f t="shared" si="157"/>
        <v>#VALUE!</v>
      </c>
      <c r="AV230" s="91" t="e">
        <f t="shared" si="158"/>
        <v>#VALUE!</v>
      </c>
    </row>
    <row r="231" spans="1:48" ht="19.5" customHeight="1" x14ac:dyDescent="0.3">
      <c r="A231" s="9">
        <f t="shared" si="121"/>
        <v>203</v>
      </c>
      <c r="B231" s="10">
        <f t="shared" si="122"/>
        <v>350478.71649943024</v>
      </c>
      <c r="C231" s="10">
        <f t="shared" si="123"/>
        <v>1000</v>
      </c>
      <c r="D231" s="10">
        <f t="shared" si="124"/>
        <v>203000</v>
      </c>
      <c r="E231" s="12">
        <f t="shared" si="125"/>
        <v>3467.73</v>
      </c>
      <c r="F231" s="12">
        <f t="shared" si="126"/>
        <v>2905.4232836682681</v>
      </c>
      <c r="G231" s="12">
        <f t="shared" si="127"/>
        <v>562.30671633173176</v>
      </c>
      <c r="H231" s="10">
        <f t="shared" si="128"/>
        <v>117588.8730731314</v>
      </c>
      <c r="I231" s="11">
        <f t="shared" si="129"/>
        <v>3.7999999999999999E-2</v>
      </c>
      <c r="J231" s="11">
        <f t="shared" si="130"/>
        <v>1.7999999999999999E-2</v>
      </c>
      <c r="K231" s="64">
        <f t="shared" si="131"/>
        <v>1202.6639274475294</v>
      </c>
      <c r="L231" s="50">
        <f t="shared" si="132"/>
        <v>5.5999999999999994E-2</v>
      </c>
      <c r="M231" s="50"/>
      <c r="N231" s="50">
        <f t="shared" si="133"/>
        <v>0.06</v>
      </c>
      <c r="O231" s="21">
        <f t="shared" si="146"/>
        <v>5.0000000000000001E-3</v>
      </c>
      <c r="R231" s="9">
        <f t="shared" si="134"/>
        <v>203</v>
      </c>
      <c r="S231" s="12">
        <f t="shared" si="135"/>
        <v>1087.7699618279544</v>
      </c>
      <c r="T231" s="12">
        <f t="shared" si="120"/>
        <v>911.38382799974556</v>
      </c>
      <c r="U231" s="12">
        <f t="shared" si="136"/>
        <v>176.38613382820884</v>
      </c>
      <c r="V231" s="53">
        <f t="shared" si="137"/>
        <v>1000</v>
      </c>
      <c r="W231" s="10">
        <f t="shared" si="138"/>
        <v>35885.644849473589</v>
      </c>
      <c r="X231" s="10">
        <f t="shared" si="139"/>
        <v>2379.9600381720452</v>
      </c>
      <c r="Y231" s="10">
        <f t="shared" si="140"/>
        <v>261564.50308483417</v>
      </c>
      <c r="AA231" s="9" t="str">
        <f t="shared" si="147"/>
        <v/>
      </c>
      <c r="AB231" s="12" t="str">
        <f>IF(AA231&lt;&gt;"",IF($H$10="raty równe",MIN(AF230*(1+L231/12), -PMT(L231/12,$H$3-AA230-SUM($AG$28:AG230),AF230,0)),AC231+AD231),"")</f>
        <v/>
      </c>
      <c r="AC231" s="12" t="str">
        <f t="shared" si="148"/>
        <v/>
      </c>
      <c r="AD231" s="12" t="str">
        <f t="shared" si="141"/>
        <v/>
      </c>
      <c r="AE231" s="53" t="str">
        <f t="shared" si="149"/>
        <v/>
      </c>
      <c r="AF231" s="10" t="str">
        <f t="shared" si="150"/>
        <v/>
      </c>
      <c r="AG231" s="54" t="str">
        <f>IF(AE231&lt;&gt;"",IF($H$10=listy!$B$4,(NPER(L231/12,-AB231,(AF231+AE231),0)-NPER(L231/12,-AB231,AF231)),AE231/($H$2/$H$3)),"")</f>
        <v/>
      </c>
      <c r="AH231" s="10">
        <f t="shared" si="142"/>
        <v>4467.7299999999996</v>
      </c>
      <c r="AI231" s="10">
        <f t="shared" si="143"/>
        <v>221155.84858266346</v>
      </c>
      <c r="AL231" s="9" t="str">
        <f t="shared" si="151"/>
        <v/>
      </c>
      <c r="AM231" s="12">
        <f t="shared" si="152"/>
        <v>0</v>
      </c>
      <c r="AN231" s="12" t="str">
        <f t="shared" si="153"/>
        <v/>
      </c>
      <c r="AO231" s="12">
        <f t="shared" si="154"/>
        <v>0</v>
      </c>
      <c r="AP231" s="53">
        <f t="shared" si="144"/>
        <v>0</v>
      </c>
      <c r="AQ231" s="10">
        <f t="shared" si="155"/>
        <v>0</v>
      </c>
      <c r="AR231" s="10">
        <f t="shared" si="156"/>
        <v>4467.7299999999996</v>
      </c>
      <c r="AS231" s="10">
        <f t="shared" si="145"/>
        <v>221155.84858266296</v>
      </c>
      <c r="AT231" s="91"/>
      <c r="AU231" s="91" t="e">
        <f t="shared" si="157"/>
        <v>#VALUE!</v>
      </c>
      <c r="AV231" s="91" t="e">
        <f t="shared" si="158"/>
        <v>#VALUE!</v>
      </c>
    </row>
    <row r="232" spans="1:48" s="81" customFormat="1" x14ac:dyDescent="0.3">
      <c r="A232" s="75">
        <f t="shared" si="121"/>
        <v>204</v>
      </c>
      <c r="B232" s="76">
        <f t="shared" si="122"/>
        <v>353231.11008192739</v>
      </c>
      <c r="C232" s="76">
        <f t="shared" si="123"/>
        <v>1000</v>
      </c>
      <c r="D232" s="76">
        <f t="shared" si="124"/>
        <v>204000</v>
      </c>
      <c r="E232" s="77">
        <f t="shared" si="125"/>
        <v>3467.74</v>
      </c>
      <c r="F232" s="77">
        <f t="shared" si="126"/>
        <v>2918.99192565872</v>
      </c>
      <c r="G232" s="77">
        <f t="shared" si="127"/>
        <v>548.74807434127979</v>
      </c>
      <c r="H232" s="76">
        <f t="shared" si="128"/>
        <v>114669.88114747268</v>
      </c>
      <c r="I232" s="78">
        <f t="shared" si="129"/>
        <v>3.7999999999999999E-2</v>
      </c>
      <c r="J232" s="78">
        <f t="shared" si="130"/>
        <v>1.7999999999999999E-2</v>
      </c>
      <c r="K232" s="79">
        <f t="shared" si="131"/>
        <v>1196.6805248234127</v>
      </c>
      <c r="L232" s="78">
        <f t="shared" si="132"/>
        <v>5.5999999999999994E-2</v>
      </c>
      <c r="M232" s="78"/>
      <c r="N232" s="78">
        <f t="shared" si="133"/>
        <v>0.06</v>
      </c>
      <c r="O232" s="80">
        <f t="shared" si="146"/>
        <v>5.0000000000000001E-3</v>
      </c>
      <c r="R232" s="75">
        <f t="shared" si="134"/>
        <v>204</v>
      </c>
      <c r="S232" s="77">
        <f t="shared" si="135"/>
        <v>1058.2796284945659</v>
      </c>
      <c r="T232" s="77">
        <f t="shared" si="120"/>
        <v>890.8132858636892</v>
      </c>
      <c r="U232" s="77">
        <f t="shared" si="136"/>
        <v>167.46634263087674</v>
      </c>
      <c r="V232" s="82">
        <f t="shared" si="137"/>
        <v>1000</v>
      </c>
      <c r="W232" s="76">
        <f t="shared" si="138"/>
        <v>33994.8315636099</v>
      </c>
      <c r="X232" s="76">
        <f t="shared" si="139"/>
        <v>2409.4603715054336</v>
      </c>
      <c r="Y232" s="76">
        <f t="shared" si="140"/>
        <v>265281.78597176372</v>
      </c>
      <c r="AA232" s="75" t="str">
        <f t="shared" si="147"/>
        <v/>
      </c>
      <c r="AB232" s="77" t="str">
        <f>IF(AA232&lt;&gt;"",IF($H$10="raty równe",MIN(AF231*(1+L232/12), -PMT(L232/12,$H$3-AA231-SUM($AG$28:AG231),AF231,0)),AC232+AD232),"")</f>
        <v/>
      </c>
      <c r="AC232" s="77" t="str">
        <f t="shared" si="148"/>
        <v/>
      </c>
      <c r="AD232" s="77" t="str">
        <f t="shared" si="141"/>
        <v/>
      </c>
      <c r="AE232" s="82" t="str">
        <f t="shared" si="149"/>
        <v/>
      </c>
      <c r="AF232" s="76" t="str">
        <f t="shared" si="150"/>
        <v/>
      </c>
      <c r="AG232" s="83" t="str">
        <f>IF(AE232&lt;&gt;"",IF($H$10=listy!$B$4,(NPER(L232/12,-AB232,(AF232+AE232),0)-NPER(L232/12,-AB232,AF232)),AE232/($H$2/$H$3)),"")</f>
        <v/>
      </c>
      <c r="AH232" s="76">
        <f t="shared" si="142"/>
        <v>4467.74</v>
      </c>
      <c r="AI232" s="76">
        <f t="shared" si="143"/>
        <v>226729.36782557674</v>
      </c>
      <c r="AL232" s="9" t="str">
        <f t="shared" si="151"/>
        <v/>
      </c>
      <c r="AM232" s="12">
        <f t="shared" si="152"/>
        <v>0</v>
      </c>
      <c r="AN232" s="12" t="str">
        <f t="shared" si="153"/>
        <v/>
      </c>
      <c r="AO232" s="12">
        <f t="shared" si="154"/>
        <v>0</v>
      </c>
      <c r="AP232" s="53">
        <f t="shared" si="144"/>
        <v>0</v>
      </c>
      <c r="AQ232" s="10">
        <f t="shared" si="155"/>
        <v>0</v>
      </c>
      <c r="AR232" s="10">
        <f t="shared" si="156"/>
        <v>4467.74</v>
      </c>
      <c r="AS232" s="76">
        <f t="shared" si="145"/>
        <v>226729.36782557625</v>
      </c>
      <c r="AT232" s="91"/>
      <c r="AU232" s="91" t="e">
        <f t="shared" si="157"/>
        <v>#VALUE!</v>
      </c>
      <c r="AV232" s="91" t="e">
        <f t="shared" si="158"/>
        <v>#VALUE!</v>
      </c>
    </row>
    <row r="233" spans="1:48" x14ac:dyDescent="0.3">
      <c r="A233" s="9">
        <f t="shared" si="121"/>
        <v>205</v>
      </c>
      <c r="B233" s="10">
        <f t="shared" si="122"/>
        <v>355997.26563233696</v>
      </c>
      <c r="C233" s="10">
        <f t="shared" si="123"/>
        <v>1000</v>
      </c>
      <c r="D233" s="10">
        <f t="shared" si="124"/>
        <v>205000</v>
      </c>
      <c r="E233" s="12">
        <f t="shared" si="125"/>
        <v>3467.73</v>
      </c>
      <c r="F233" s="12">
        <f t="shared" si="126"/>
        <v>2932.603887978461</v>
      </c>
      <c r="G233" s="12">
        <f t="shared" si="127"/>
        <v>535.12611202153914</v>
      </c>
      <c r="H233" s="10">
        <f t="shared" si="128"/>
        <v>111737.27725949422</v>
      </c>
      <c r="I233" s="11">
        <f t="shared" si="129"/>
        <v>3.7999999999999999E-2</v>
      </c>
      <c r="J233" s="11">
        <f t="shared" si="130"/>
        <v>1.7999999999999999E-2</v>
      </c>
      <c r="K233" s="64">
        <f t="shared" si="131"/>
        <v>1190.7268903715553</v>
      </c>
      <c r="L233" s="50">
        <f t="shared" si="132"/>
        <v>5.5999999999999994E-2</v>
      </c>
      <c r="M233" s="50"/>
      <c r="N233" s="50">
        <f t="shared" si="133"/>
        <v>0.06</v>
      </c>
      <c r="O233" s="21">
        <f t="shared" si="146"/>
        <v>5.0000000000000001E-3</v>
      </c>
      <c r="R233" s="9">
        <f t="shared" si="134"/>
        <v>205</v>
      </c>
      <c r="S233" s="12">
        <f t="shared" si="135"/>
        <v>1028.0386019998127</v>
      </c>
      <c r="T233" s="12">
        <f t="shared" si="120"/>
        <v>869.39605470296658</v>
      </c>
      <c r="U233" s="12">
        <f t="shared" si="136"/>
        <v>158.64254729684617</v>
      </c>
      <c r="V233" s="53">
        <f t="shared" si="137"/>
        <v>1000</v>
      </c>
      <c r="W233" s="10">
        <f t="shared" si="138"/>
        <v>32125.435508906936</v>
      </c>
      <c r="X233" s="10">
        <f t="shared" si="139"/>
        <v>2439.6913980001868</v>
      </c>
      <c r="Y233" s="10">
        <f t="shared" si="140"/>
        <v>269047.88629962265</v>
      </c>
      <c r="AA233" s="9" t="str">
        <f t="shared" si="147"/>
        <v/>
      </c>
      <c r="AB233" s="12" t="str">
        <f>IF(AA233&lt;&gt;"",IF($H$10="raty równe",MIN(AF232*(1+L233/12), -PMT(L233/12,$H$3-AA232-SUM($AG$28:AG232),AF232,0)),AC233+AD233),"")</f>
        <v/>
      </c>
      <c r="AC233" s="12" t="str">
        <f t="shared" si="148"/>
        <v/>
      </c>
      <c r="AD233" s="12" t="str">
        <f t="shared" si="141"/>
        <v/>
      </c>
      <c r="AE233" s="53" t="str">
        <f t="shared" si="149"/>
        <v/>
      </c>
      <c r="AF233" s="10" t="str">
        <f t="shared" si="150"/>
        <v/>
      </c>
      <c r="AG233" s="54" t="str">
        <f>IF(AE233&lt;&gt;"",IF($H$10=listy!$B$4,(NPER(L233/12,-AB233,(AF233+AE233),0)-NPER(L233/12,-AB233,AF233)),AE233/($H$2/$H$3)),"")</f>
        <v/>
      </c>
      <c r="AH233" s="10">
        <f t="shared" si="142"/>
        <v>4467.7299999999996</v>
      </c>
      <c r="AI233" s="10">
        <f t="shared" si="143"/>
        <v>232330.7446647046</v>
      </c>
      <c r="AL233" s="9" t="str">
        <f t="shared" si="151"/>
        <v/>
      </c>
      <c r="AM233" s="12">
        <f t="shared" si="152"/>
        <v>0</v>
      </c>
      <c r="AN233" s="12" t="str">
        <f t="shared" si="153"/>
        <v/>
      </c>
      <c r="AO233" s="12">
        <f t="shared" si="154"/>
        <v>0</v>
      </c>
      <c r="AP233" s="53">
        <f t="shared" si="144"/>
        <v>0</v>
      </c>
      <c r="AQ233" s="10">
        <f t="shared" si="155"/>
        <v>0</v>
      </c>
      <c r="AR233" s="10">
        <f t="shared" si="156"/>
        <v>4467.7299999999996</v>
      </c>
      <c r="AS233" s="10">
        <f t="shared" si="145"/>
        <v>232330.74466470411</v>
      </c>
      <c r="AT233" s="91"/>
      <c r="AU233" s="91" t="e">
        <f t="shared" si="157"/>
        <v>#VALUE!</v>
      </c>
      <c r="AV233" s="91" t="e">
        <f t="shared" si="158"/>
        <v>#VALUE!</v>
      </c>
    </row>
    <row r="234" spans="1:48" x14ac:dyDescent="0.3">
      <c r="A234" s="9">
        <f t="shared" si="121"/>
        <v>206</v>
      </c>
      <c r="B234" s="10">
        <f t="shared" si="122"/>
        <v>358777.25196049863</v>
      </c>
      <c r="C234" s="10">
        <f t="shared" si="123"/>
        <v>1000</v>
      </c>
      <c r="D234" s="10">
        <f t="shared" si="124"/>
        <v>206000</v>
      </c>
      <c r="E234" s="12">
        <f t="shared" si="125"/>
        <v>3467.74</v>
      </c>
      <c r="F234" s="12">
        <f t="shared" si="126"/>
        <v>2946.2993727890266</v>
      </c>
      <c r="G234" s="12">
        <f t="shared" si="127"/>
        <v>521.44062721097305</v>
      </c>
      <c r="H234" s="10">
        <f t="shared" si="128"/>
        <v>108790.97788670519</v>
      </c>
      <c r="I234" s="11">
        <f t="shared" si="129"/>
        <v>3.7999999999999999E-2</v>
      </c>
      <c r="J234" s="11">
        <f t="shared" si="130"/>
        <v>1.7999999999999999E-2</v>
      </c>
      <c r="K234" s="64">
        <f t="shared" si="131"/>
        <v>1184.8028759915974</v>
      </c>
      <c r="L234" s="50">
        <f t="shared" si="132"/>
        <v>5.5999999999999994E-2</v>
      </c>
      <c r="M234" s="50"/>
      <c r="N234" s="50">
        <f t="shared" si="133"/>
        <v>0.06</v>
      </c>
      <c r="O234" s="21">
        <f t="shared" si="146"/>
        <v>5.0000000000000001E-3</v>
      </c>
      <c r="R234" s="9">
        <f t="shared" si="134"/>
        <v>206</v>
      </c>
      <c r="S234" s="12">
        <f t="shared" si="135"/>
        <v>997.00388241934445</v>
      </c>
      <c r="T234" s="12">
        <f t="shared" si="120"/>
        <v>847.08518337777878</v>
      </c>
      <c r="U234" s="12">
        <f t="shared" si="136"/>
        <v>149.9186990415657</v>
      </c>
      <c r="V234" s="53">
        <f t="shared" si="137"/>
        <v>1000</v>
      </c>
      <c r="W234" s="10">
        <f t="shared" si="138"/>
        <v>30278.350325529158</v>
      </c>
      <c r="X234" s="10">
        <f t="shared" si="139"/>
        <v>2470.7361175806554</v>
      </c>
      <c r="Y234" s="10">
        <f t="shared" si="140"/>
        <v>272863.86184870143</v>
      </c>
      <c r="AA234" s="9" t="str">
        <f t="shared" si="147"/>
        <v/>
      </c>
      <c r="AB234" s="12" t="str">
        <f>IF(AA234&lt;&gt;"",IF($H$10="raty równe",MIN(AF233*(1+L234/12), -PMT(L234/12,$H$3-AA233-SUM($AG$28:AG233),AF233,0)),AC234+AD234),"")</f>
        <v/>
      </c>
      <c r="AC234" s="12" t="str">
        <f t="shared" si="148"/>
        <v/>
      </c>
      <c r="AD234" s="12" t="str">
        <f t="shared" si="141"/>
        <v/>
      </c>
      <c r="AE234" s="53" t="str">
        <f t="shared" si="149"/>
        <v/>
      </c>
      <c r="AF234" s="10" t="str">
        <f t="shared" si="150"/>
        <v/>
      </c>
      <c r="AG234" s="54" t="str">
        <f>IF(AE234&lt;&gt;"",IF($H$10=listy!$B$4,(NPER(L234/12,-AB234,(AF234+AE234),0)-NPER(L234/12,-AB234,AF234)),AE234/($H$2/$H$3)),"")</f>
        <v/>
      </c>
      <c r="AH234" s="10">
        <f t="shared" si="142"/>
        <v>4467.74</v>
      </c>
      <c r="AI234" s="10">
        <f t="shared" si="143"/>
        <v>237960.13838802808</v>
      </c>
      <c r="AL234" s="9" t="str">
        <f t="shared" si="151"/>
        <v/>
      </c>
      <c r="AM234" s="12">
        <f t="shared" si="152"/>
        <v>0</v>
      </c>
      <c r="AN234" s="12" t="str">
        <f t="shared" si="153"/>
        <v/>
      </c>
      <c r="AO234" s="12">
        <f t="shared" si="154"/>
        <v>0</v>
      </c>
      <c r="AP234" s="53">
        <f t="shared" si="144"/>
        <v>0</v>
      </c>
      <c r="AQ234" s="10">
        <f t="shared" si="155"/>
        <v>0</v>
      </c>
      <c r="AR234" s="10">
        <f t="shared" si="156"/>
        <v>4467.74</v>
      </c>
      <c r="AS234" s="10">
        <f t="shared" si="145"/>
        <v>237960.13838802758</v>
      </c>
      <c r="AT234" s="91"/>
      <c r="AU234" s="91" t="e">
        <f t="shared" si="157"/>
        <v>#VALUE!</v>
      </c>
      <c r="AV234" s="91" t="e">
        <f t="shared" si="158"/>
        <v>#VALUE!</v>
      </c>
    </row>
    <row r="235" spans="1:48" x14ac:dyDescent="0.3">
      <c r="A235" s="9">
        <f t="shared" si="121"/>
        <v>207</v>
      </c>
      <c r="B235" s="10">
        <f t="shared" si="122"/>
        <v>361571.13822030107</v>
      </c>
      <c r="C235" s="10">
        <f t="shared" si="123"/>
        <v>1000</v>
      </c>
      <c r="D235" s="10">
        <f t="shared" si="124"/>
        <v>207000</v>
      </c>
      <c r="E235" s="12">
        <f t="shared" si="125"/>
        <v>3467.73</v>
      </c>
      <c r="F235" s="12">
        <f t="shared" si="126"/>
        <v>2960.0387698620425</v>
      </c>
      <c r="G235" s="12">
        <f t="shared" si="127"/>
        <v>507.69123013795752</v>
      </c>
      <c r="H235" s="10">
        <f t="shared" si="128"/>
        <v>105830.93911684315</v>
      </c>
      <c r="I235" s="11">
        <f t="shared" si="129"/>
        <v>3.7999999999999999E-2</v>
      </c>
      <c r="J235" s="11">
        <f t="shared" si="130"/>
        <v>1.7999999999999999E-2</v>
      </c>
      <c r="K235" s="64">
        <f t="shared" si="131"/>
        <v>1178.9083343199975</v>
      </c>
      <c r="L235" s="50">
        <f t="shared" si="132"/>
        <v>5.5999999999999994E-2</v>
      </c>
      <c r="M235" s="50"/>
      <c r="N235" s="50">
        <f t="shared" si="133"/>
        <v>0.06</v>
      </c>
      <c r="O235" s="21">
        <f t="shared" si="146"/>
        <v>5.0000000000000001E-3</v>
      </c>
      <c r="R235" s="9">
        <f t="shared" si="134"/>
        <v>207</v>
      </c>
      <c r="S235" s="12">
        <f t="shared" si="135"/>
        <v>965.12867570150161</v>
      </c>
      <c r="T235" s="12">
        <f t="shared" si="120"/>
        <v>823.82970751569883</v>
      </c>
      <c r="U235" s="12">
        <f t="shared" si="136"/>
        <v>141.29896818580272</v>
      </c>
      <c r="V235" s="53">
        <f t="shared" si="137"/>
        <v>1000</v>
      </c>
      <c r="W235" s="10">
        <f t="shared" si="138"/>
        <v>28454.520618013459</v>
      </c>
      <c r="X235" s="10">
        <f t="shared" si="139"/>
        <v>2502.6013242984982</v>
      </c>
      <c r="Y235" s="10">
        <f t="shared" si="140"/>
        <v>276730.78248224338</v>
      </c>
      <c r="AA235" s="9" t="str">
        <f t="shared" si="147"/>
        <v/>
      </c>
      <c r="AB235" s="12" t="str">
        <f>IF(AA235&lt;&gt;"",IF($H$10="raty równe",MIN(AF234*(1+L235/12), -PMT(L235/12,$H$3-AA234-SUM($AG$28:AG234),AF234,0)),AC235+AD235),"")</f>
        <v/>
      </c>
      <c r="AC235" s="12" t="str">
        <f t="shared" si="148"/>
        <v/>
      </c>
      <c r="AD235" s="12" t="str">
        <f t="shared" si="141"/>
        <v/>
      </c>
      <c r="AE235" s="53" t="str">
        <f t="shared" si="149"/>
        <v/>
      </c>
      <c r="AF235" s="10" t="str">
        <f t="shared" si="150"/>
        <v/>
      </c>
      <c r="AG235" s="54" t="str">
        <f>IF(AE235&lt;&gt;"",IF($H$10=listy!$B$4,(NPER(L235/12,-AB235,(AF235+AE235),0)-NPER(L235/12,-AB235,AF235)),AE235/($H$2/$H$3)),"")</f>
        <v/>
      </c>
      <c r="AH235" s="10">
        <f t="shared" si="142"/>
        <v>4467.7299999999996</v>
      </c>
      <c r="AI235" s="10">
        <f t="shared" si="143"/>
        <v>243617.66907996821</v>
      </c>
      <c r="AL235" s="9" t="str">
        <f t="shared" si="151"/>
        <v/>
      </c>
      <c r="AM235" s="12">
        <f t="shared" si="152"/>
        <v>0</v>
      </c>
      <c r="AN235" s="12" t="str">
        <f t="shared" si="153"/>
        <v/>
      </c>
      <c r="AO235" s="12">
        <f t="shared" si="154"/>
        <v>0</v>
      </c>
      <c r="AP235" s="53">
        <f t="shared" si="144"/>
        <v>0</v>
      </c>
      <c r="AQ235" s="10">
        <f t="shared" si="155"/>
        <v>0</v>
      </c>
      <c r="AR235" s="10">
        <f t="shared" si="156"/>
        <v>4467.7299999999996</v>
      </c>
      <c r="AS235" s="10">
        <f t="shared" si="145"/>
        <v>243617.66907996772</v>
      </c>
      <c r="AT235" s="91"/>
      <c r="AU235" s="91" t="e">
        <f t="shared" si="157"/>
        <v>#VALUE!</v>
      </c>
      <c r="AV235" s="91" t="e">
        <f t="shared" si="158"/>
        <v>#VALUE!</v>
      </c>
    </row>
    <row r="236" spans="1:48" x14ac:dyDescent="0.3">
      <c r="A236" s="9">
        <f t="shared" si="121"/>
        <v>208</v>
      </c>
      <c r="B236" s="10">
        <f t="shared" si="122"/>
        <v>364378.99391140253</v>
      </c>
      <c r="C236" s="10">
        <f t="shared" si="123"/>
        <v>1000</v>
      </c>
      <c r="D236" s="10">
        <f t="shared" si="124"/>
        <v>208000</v>
      </c>
      <c r="E236" s="12">
        <f t="shared" si="125"/>
        <v>3467.74</v>
      </c>
      <c r="F236" s="12">
        <f t="shared" si="126"/>
        <v>2973.8622841213983</v>
      </c>
      <c r="G236" s="12">
        <f t="shared" si="127"/>
        <v>493.87771587860129</v>
      </c>
      <c r="H236" s="10">
        <f t="shared" si="128"/>
        <v>102857.07683272175</v>
      </c>
      <c r="I236" s="11">
        <f t="shared" si="129"/>
        <v>3.7999999999999999E-2</v>
      </c>
      <c r="J236" s="11">
        <f t="shared" si="130"/>
        <v>1.7999999999999999E-2</v>
      </c>
      <c r="K236" s="64">
        <f t="shared" si="131"/>
        <v>1173.0431187263659</v>
      </c>
      <c r="L236" s="50">
        <f t="shared" si="132"/>
        <v>5.5999999999999994E-2</v>
      </c>
      <c r="M236" s="50"/>
      <c r="N236" s="50">
        <f t="shared" si="133"/>
        <v>0.06</v>
      </c>
      <c r="O236" s="21">
        <f t="shared" si="146"/>
        <v>5.0000000000000001E-3</v>
      </c>
      <c r="R236" s="9">
        <f t="shared" si="134"/>
        <v>208</v>
      </c>
      <c r="S236" s="12">
        <f t="shared" si="135"/>
        <v>932.36193377356619</v>
      </c>
      <c r="T236" s="12">
        <f t="shared" si="120"/>
        <v>799.57417088950342</v>
      </c>
      <c r="U236" s="12">
        <f t="shared" si="136"/>
        <v>132.7877628840628</v>
      </c>
      <c r="V236" s="53">
        <f t="shared" si="137"/>
        <v>1000</v>
      </c>
      <c r="W236" s="10">
        <f t="shared" si="138"/>
        <v>26654.946447123955</v>
      </c>
      <c r="X236" s="10">
        <f t="shared" si="139"/>
        <v>2535.3780662264335</v>
      </c>
      <c r="Y236" s="10">
        <f t="shared" si="140"/>
        <v>280649.814460881</v>
      </c>
      <c r="AA236" s="9" t="str">
        <f t="shared" si="147"/>
        <v/>
      </c>
      <c r="AB236" s="12" t="str">
        <f>IF(AA236&lt;&gt;"",IF($H$10="raty równe",MIN(AF235*(1+L236/12), -PMT(L236/12,$H$3-AA235-SUM($AG$28:AG235),AF235,0)),AC236+AD236),"")</f>
        <v/>
      </c>
      <c r="AC236" s="12" t="str">
        <f t="shared" si="148"/>
        <v/>
      </c>
      <c r="AD236" s="12" t="str">
        <f t="shared" si="141"/>
        <v/>
      </c>
      <c r="AE236" s="53" t="str">
        <f t="shared" si="149"/>
        <v/>
      </c>
      <c r="AF236" s="10" t="str">
        <f t="shared" si="150"/>
        <v/>
      </c>
      <c r="AG236" s="54" t="str">
        <f>IF(AE236&lt;&gt;"",IF($H$10=listy!$B$4,(NPER(L236/12,-AB236,(AF236+AE236),0)-NPER(L236/12,-AB236,AF236)),AE236/($H$2/$H$3)),"")</f>
        <v/>
      </c>
      <c r="AH236" s="10">
        <f t="shared" si="142"/>
        <v>4467.74</v>
      </c>
      <c r="AI236" s="10">
        <f t="shared" si="143"/>
        <v>249303.49742536803</v>
      </c>
      <c r="AL236" s="9" t="str">
        <f t="shared" si="151"/>
        <v/>
      </c>
      <c r="AM236" s="12">
        <f t="shared" si="152"/>
        <v>0</v>
      </c>
      <c r="AN236" s="12" t="str">
        <f t="shared" si="153"/>
        <v/>
      </c>
      <c r="AO236" s="12">
        <f t="shared" si="154"/>
        <v>0</v>
      </c>
      <c r="AP236" s="53">
        <f t="shared" si="144"/>
        <v>0</v>
      </c>
      <c r="AQ236" s="10">
        <f t="shared" si="155"/>
        <v>0</v>
      </c>
      <c r="AR236" s="10">
        <f t="shared" si="156"/>
        <v>4467.74</v>
      </c>
      <c r="AS236" s="10">
        <f t="shared" si="145"/>
        <v>249303.49742536753</v>
      </c>
      <c r="AT236" s="91"/>
      <c r="AU236" s="91" t="e">
        <f t="shared" si="157"/>
        <v>#VALUE!</v>
      </c>
      <c r="AV236" s="91" t="e">
        <f t="shared" si="158"/>
        <v>#VALUE!</v>
      </c>
    </row>
    <row r="237" spans="1:48" x14ac:dyDescent="0.3">
      <c r="A237" s="9">
        <f t="shared" si="121"/>
        <v>209</v>
      </c>
      <c r="B237" s="10">
        <f t="shared" si="122"/>
        <v>367200.88888095948</v>
      </c>
      <c r="C237" s="10">
        <f t="shared" si="123"/>
        <v>1000</v>
      </c>
      <c r="D237" s="10">
        <f t="shared" si="124"/>
        <v>209000</v>
      </c>
      <c r="E237" s="12">
        <f t="shared" si="125"/>
        <v>3467.73</v>
      </c>
      <c r="F237" s="12">
        <f t="shared" si="126"/>
        <v>2987.7303081139653</v>
      </c>
      <c r="G237" s="12">
        <f t="shared" si="127"/>
        <v>479.99969188603478</v>
      </c>
      <c r="H237" s="10">
        <f t="shared" si="128"/>
        <v>99869.346524607783</v>
      </c>
      <c r="I237" s="11">
        <f t="shared" si="129"/>
        <v>3.7999999999999999E-2</v>
      </c>
      <c r="J237" s="11">
        <f t="shared" si="130"/>
        <v>1.7999999999999999E-2</v>
      </c>
      <c r="K237" s="64">
        <f t="shared" si="131"/>
        <v>1167.2070833098169</v>
      </c>
      <c r="L237" s="50">
        <f t="shared" si="132"/>
        <v>5.5999999999999994E-2</v>
      </c>
      <c r="M237" s="50"/>
      <c r="N237" s="50">
        <f t="shared" si="133"/>
        <v>0.06</v>
      </c>
      <c r="O237" s="21">
        <f t="shared" si="146"/>
        <v>5.0000000000000001E-3</v>
      </c>
      <c r="R237" s="9">
        <f t="shared" si="134"/>
        <v>209</v>
      </c>
      <c r="S237" s="12">
        <f t="shared" si="135"/>
        <v>898.64782278961491</v>
      </c>
      <c r="T237" s="12">
        <f t="shared" si="120"/>
        <v>774.25807270303642</v>
      </c>
      <c r="U237" s="12">
        <f t="shared" si="136"/>
        <v>124.38975008657845</v>
      </c>
      <c r="V237" s="53">
        <f t="shared" si="137"/>
        <v>1000</v>
      </c>
      <c r="W237" s="10">
        <f t="shared" si="138"/>
        <v>24880.688374420919</v>
      </c>
      <c r="X237" s="10">
        <f t="shared" si="139"/>
        <v>2569.0821772103845</v>
      </c>
      <c r="Y237" s="10">
        <f t="shared" si="140"/>
        <v>284622.14571039577</v>
      </c>
      <c r="AA237" s="9" t="str">
        <f t="shared" si="147"/>
        <v/>
      </c>
      <c r="AB237" s="12" t="str">
        <f>IF(AA237&lt;&gt;"",IF($H$10="raty równe",MIN(AF236*(1+L237/12), -PMT(L237/12,$H$3-AA236-SUM($AG$28:AG236),AF236,0)),AC237+AD237),"")</f>
        <v/>
      </c>
      <c r="AC237" s="12" t="str">
        <f t="shared" si="148"/>
        <v/>
      </c>
      <c r="AD237" s="12" t="str">
        <f t="shared" si="141"/>
        <v/>
      </c>
      <c r="AE237" s="53" t="str">
        <f t="shared" si="149"/>
        <v/>
      </c>
      <c r="AF237" s="10" t="str">
        <f t="shared" si="150"/>
        <v/>
      </c>
      <c r="AG237" s="54" t="str">
        <f>IF(AE237&lt;&gt;"",IF($H$10=listy!$B$4,(NPER(L237/12,-AB237,(AF237+AE237),0)-NPER(L237/12,-AB237,AF237)),AE237/($H$2/$H$3)),"")</f>
        <v/>
      </c>
      <c r="AH237" s="10">
        <f t="shared" si="142"/>
        <v>4467.7299999999996</v>
      </c>
      <c r="AI237" s="10">
        <f t="shared" si="143"/>
        <v>255017.74491249485</v>
      </c>
      <c r="AL237" s="9" t="str">
        <f t="shared" si="151"/>
        <v/>
      </c>
      <c r="AM237" s="12">
        <f t="shared" si="152"/>
        <v>0</v>
      </c>
      <c r="AN237" s="12" t="str">
        <f t="shared" si="153"/>
        <v/>
      </c>
      <c r="AO237" s="12">
        <f t="shared" si="154"/>
        <v>0</v>
      </c>
      <c r="AP237" s="53">
        <f t="shared" si="144"/>
        <v>0</v>
      </c>
      <c r="AQ237" s="10">
        <f t="shared" si="155"/>
        <v>0</v>
      </c>
      <c r="AR237" s="10">
        <f t="shared" si="156"/>
        <v>4467.7299999999996</v>
      </c>
      <c r="AS237" s="10">
        <f t="shared" si="145"/>
        <v>255017.74491249435</v>
      </c>
      <c r="AT237" s="91"/>
      <c r="AU237" s="91" t="e">
        <f t="shared" si="157"/>
        <v>#VALUE!</v>
      </c>
      <c r="AV237" s="91" t="e">
        <f t="shared" si="158"/>
        <v>#VALUE!</v>
      </c>
    </row>
    <row r="238" spans="1:48" x14ac:dyDescent="0.3">
      <c r="A238" s="9">
        <f t="shared" si="121"/>
        <v>210</v>
      </c>
      <c r="B238" s="10">
        <f t="shared" si="122"/>
        <v>370036.89332536422</v>
      </c>
      <c r="C238" s="10">
        <f t="shared" si="123"/>
        <v>1000</v>
      </c>
      <c r="D238" s="10">
        <f t="shared" si="124"/>
        <v>210000</v>
      </c>
      <c r="E238" s="12">
        <f t="shared" si="125"/>
        <v>3467.74</v>
      </c>
      <c r="F238" s="12">
        <f t="shared" si="126"/>
        <v>3001.6830495518302</v>
      </c>
      <c r="G238" s="12">
        <f t="shared" si="127"/>
        <v>466.05695044816957</v>
      </c>
      <c r="H238" s="10">
        <f t="shared" si="128"/>
        <v>96867.663475055946</v>
      </c>
      <c r="I238" s="11">
        <f t="shared" si="129"/>
        <v>3.7999999999999999E-2</v>
      </c>
      <c r="J238" s="11">
        <f t="shared" si="130"/>
        <v>1.7999999999999999E-2</v>
      </c>
      <c r="K238" s="64">
        <f t="shared" si="131"/>
        <v>1161.4000828953406</v>
      </c>
      <c r="L238" s="50">
        <f t="shared" si="132"/>
        <v>5.5999999999999994E-2</v>
      </c>
      <c r="M238" s="50"/>
      <c r="N238" s="50">
        <f t="shared" si="133"/>
        <v>0.06</v>
      </c>
      <c r="O238" s="21">
        <f t="shared" si="146"/>
        <v>5.0000000000000001E-3</v>
      </c>
      <c r="R238" s="9">
        <f t="shared" si="134"/>
        <v>210</v>
      </c>
      <c r="S238" s="12">
        <f t="shared" si="135"/>
        <v>863.92510561189908</v>
      </c>
      <c r="T238" s="12">
        <f t="shared" si="120"/>
        <v>747.81522653126808</v>
      </c>
      <c r="U238" s="12">
        <f t="shared" si="136"/>
        <v>116.10987908063095</v>
      </c>
      <c r="V238" s="53">
        <f t="shared" si="137"/>
        <v>1000</v>
      </c>
      <c r="W238" s="10">
        <f t="shared" si="138"/>
        <v>23132.873147889652</v>
      </c>
      <c r="X238" s="10">
        <f t="shared" si="139"/>
        <v>2603.8148943881006</v>
      </c>
      <c r="Y238" s="10">
        <f t="shared" si="140"/>
        <v>288649.07133333577</v>
      </c>
      <c r="AA238" s="9" t="str">
        <f t="shared" si="147"/>
        <v/>
      </c>
      <c r="AB238" s="12" t="str">
        <f>IF(AA238&lt;&gt;"",IF($H$10="raty równe",MIN(AF237*(1+L238/12), -PMT(L238/12,$H$3-AA237-SUM($AG$28:AG237),AF237,0)),AC238+AD238),"")</f>
        <v/>
      </c>
      <c r="AC238" s="12" t="str">
        <f t="shared" si="148"/>
        <v/>
      </c>
      <c r="AD238" s="12" t="str">
        <f t="shared" si="141"/>
        <v/>
      </c>
      <c r="AE238" s="53" t="str">
        <f t="shared" si="149"/>
        <v/>
      </c>
      <c r="AF238" s="10" t="str">
        <f t="shared" si="150"/>
        <v/>
      </c>
      <c r="AG238" s="54" t="str">
        <f>IF(AE238&lt;&gt;"",IF($H$10=listy!$B$4,(NPER(L238/12,-AB238,(AF238+AE238),0)-NPER(L238/12,-AB238,AF238)),AE238/($H$2/$H$3)),"")</f>
        <v/>
      </c>
      <c r="AH238" s="10">
        <f t="shared" si="142"/>
        <v>4467.74</v>
      </c>
      <c r="AI238" s="10">
        <f t="shared" si="143"/>
        <v>260760.57363705727</v>
      </c>
      <c r="AL238" s="9" t="str">
        <f t="shared" si="151"/>
        <v/>
      </c>
      <c r="AM238" s="12">
        <f t="shared" si="152"/>
        <v>0</v>
      </c>
      <c r="AN238" s="12" t="str">
        <f t="shared" si="153"/>
        <v/>
      </c>
      <c r="AO238" s="12">
        <f t="shared" si="154"/>
        <v>0</v>
      </c>
      <c r="AP238" s="53">
        <f t="shared" si="144"/>
        <v>0</v>
      </c>
      <c r="AQ238" s="10">
        <f t="shared" si="155"/>
        <v>0</v>
      </c>
      <c r="AR238" s="10">
        <f t="shared" si="156"/>
        <v>4467.74</v>
      </c>
      <c r="AS238" s="10">
        <f t="shared" si="145"/>
        <v>260760.57363705678</v>
      </c>
      <c r="AT238" s="91"/>
      <c r="AU238" s="91" t="e">
        <f t="shared" si="157"/>
        <v>#VALUE!</v>
      </c>
      <c r="AV238" s="91" t="e">
        <f t="shared" si="158"/>
        <v>#VALUE!</v>
      </c>
    </row>
    <row r="239" spans="1:48" x14ac:dyDescent="0.3">
      <c r="A239" s="9">
        <f t="shared" si="121"/>
        <v>211</v>
      </c>
      <c r="B239" s="10">
        <f t="shared" si="122"/>
        <v>372887.077791991</v>
      </c>
      <c r="C239" s="10">
        <f t="shared" si="123"/>
        <v>1000</v>
      </c>
      <c r="D239" s="10">
        <f t="shared" si="124"/>
        <v>211000</v>
      </c>
      <c r="E239" s="12">
        <f t="shared" si="125"/>
        <v>3467.73</v>
      </c>
      <c r="F239" s="12">
        <f t="shared" si="126"/>
        <v>3015.6809037830722</v>
      </c>
      <c r="G239" s="12">
        <f t="shared" si="127"/>
        <v>452.04909621692769</v>
      </c>
      <c r="H239" s="10">
        <f t="shared" si="128"/>
        <v>93851.982571272878</v>
      </c>
      <c r="I239" s="11">
        <f t="shared" si="129"/>
        <v>3.7999999999999999E-2</v>
      </c>
      <c r="J239" s="11">
        <f t="shared" si="130"/>
        <v>1.7999999999999999E-2</v>
      </c>
      <c r="K239" s="64">
        <f t="shared" si="131"/>
        <v>1155.6219730301898</v>
      </c>
      <c r="L239" s="50">
        <f t="shared" si="132"/>
        <v>5.5999999999999994E-2</v>
      </c>
      <c r="M239" s="50"/>
      <c r="N239" s="50">
        <f t="shared" si="133"/>
        <v>0.06</v>
      </c>
      <c r="O239" s="21">
        <f t="shared" si="146"/>
        <v>5.0000000000000001E-3</v>
      </c>
      <c r="R239" s="9">
        <f t="shared" si="134"/>
        <v>211</v>
      </c>
      <c r="S239" s="12">
        <f t="shared" si="135"/>
        <v>828.12642137245348</v>
      </c>
      <c r="T239" s="12">
        <f t="shared" si="120"/>
        <v>720.17301334896842</v>
      </c>
      <c r="U239" s="12">
        <f t="shared" si="136"/>
        <v>107.95340802348504</v>
      </c>
      <c r="V239" s="53">
        <f t="shared" si="137"/>
        <v>1000</v>
      </c>
      <c r="W239" s="10">
        <f t="shared" si="138"/>
        <v>21412.700134540682</v>
      </c>
      <c r="X239" s="10">
        <f t="shared" si="139"/>
        <v>2639.6035786275461</v>
      </c>
      <c r="Y239" s="10">
        <f t="shared" si="140"/>
        <v>292731.92026862991</v>
      </c>
      <c r="AA239" s="9" t="str">
        <f t="shared" si="147"/>
        <v/>
      </c>
      <c r="AB239" s="12" t="str">
        <f>IF(AA239&lt;&gt;"",IF($H$10="raty równe",MIN(AF238*(1+L239/12), -PMT(L239/12,$H$3-AA238-SUM($AG$28:AG238),AF238,0)),AC239+AD239),"")</f>
        <v/>
      </c>
      <c r="AC239" s="12" t="str">
        <f t="shared" si="148"/>
        <v/>
      </c>
      <c r="AD239" s="12" t="str">
        <f t="shared" si="141"/>
        <v/>
      </c>
      <c r="AE239" s="53" t="str">
        <f>IF(AA239&lt;&gt;"",IF(AND(AA239&gt;=$H$16,AA239&lt;=$H$17),MIN($H$15,AF238-AC239),0),"")</f>
        <v/>
      </c>
      <c r="AF239" s="10" t="str">
        <f t="shared" si="150"/>
        <v/>
      </c>
      <c r="AG239" s="54" t="str">
        <f>IF(AE239&lt;&gt;"",IF($H$10=listy!$B$4,(NPER(L239/12,-AB239,(AF239+AE239),0)-NPER(L239/12,-AB239,AF239)),AE239/($H$2/$H$3)),"")</f>
        <v/>
      </c>
      <c r="AH239" s="10">
        <f t="shared" si="142"/>
        <v>4467.7299999999996</v>
      </c>
      <c r="AI239" s="10">
        <f t="shared" si="143"/>
        <v>266532.10650524253</v>
      </c>
      <c r="AL239" s="9" t="str">
        <f t="shared" si="151"/>
        <v/>
      </c>
      <c r="AM239" s="12">
        <f t="shared" si="152"/>
        <v>0</v>
      </c>
      <c r="AN239" s="12" t="str">
        <f t="shared" si="153"/>
        <v/>
      </c>
      <c r="AO239" s="12">
        <f t="shared" si="154"/>
        <v>0</v>
      </c>
      <c r="AP239" s="53">
        <f t="shared" si="144"/>
        <v>0</v>
      </c>
      <c r="AQ239" s="10">
        <f t="shared" si="155"/>
        <v>0</v>
      </c>
      <c r="AR239" s="10">
        <f t="shared" si="156"/>
        <v>4467.7299999999996</v>
      </c>
      <c r="AS239" s="10">
        <f t="shared" si="145"/>
        <v>266532.106505242</v>
      </c>
      <c r="AT239" s="91"/>
      <c r="AU239" s="91" t="e">
        <f t="shared" si="157"/>
        <v>#VALUE!</v>
      </c>
      <c r="AV239" s="91" t="e">
        <f t="shared" si="158"/>
        <v>#VALUE!</v>
      </c>
    </row>
    <row r="240" spans="1:48" x14ac:dyDescent="0.3">
      <c r="A240" s="9">
        <f t="shared" si="121"/>
        <v>212</v>
      </c>
      <c r="B240" s="10">
        <f t="shared" si="122"/>
        <v>375751.51318095095</v>
      </c>
      <c r="C240" s="10">
        <f t="shared" si="123"/>
        <v>1000</v>
      </c>
      <c r="D240" s="10">
        <f t="shared" si="124"/>
        <v>212000</v>
      </c>
      <c r="E240" s="12">
        <f t="shared" si="125"/>
        <v>3467.74</v>
      </c>
      <c r="F240" s="12">
        <f t="shared" si="126"/>
        <v>3029.7640813340595</v>
      </c>
      <c r="G240" s="12">
        <f t="shared" si="127"/>
        <v>437.97591866594007</v>
      </c>
      <c r="H240" s="10">
        <f t="shared" si="128"/>
        <v>90822.218489938823</v>
      </c>
      <c r="I240" s="11">
        <f t="shared" si="129"/>
        <v>3.7999999999999999E-2</v>
      </c>
      <c r="J240" s="11">
        <f t="shared" si="130"/>
        <v>1.7999999999999999E-2</v>
      </c>
      <c r="K240" s="64">
        <f t="shared" si="131"/>
        <v>1149.8726099802884</v>
      </c>
      <c r="L240" s="50">
        <f t="shared" si="132"/>
        <v>5.5999999999999994E-2</v>
      </c>
      <c r="M240" s="50"/>
      <c r="N240" s="50">
        <f t="shared" si="133"/>
        <v>0.06</v>
      </c>
      <c r="O240" s="21">
        <f t="shared" si="146"/>
        <v>5.0000000000000001E-3</v>
      </c>
      <c r="R240" s="9">
        <f t="shared" si="134"/>
        <v>212</v>
      </c>
      <c r="S240" s="12">
        <f t="shared" si="135"/>
        <v>791.17744082118952</v>
      </c>
      <c r="T240" s="12">
        <f t="shared" si="120"/>
        <v>691.25150685999972</v>
      </c>
      <c r="U240" s="12">
        <f t="shared" si="136"/>
        <v>99.925933961189841</v>
      </c>
      <c r="V240" s="53">
        <f t="shared" si="137"/>
        <v>1000</v>
      </c>
      <c r="W240" s="10">
        <f t="shared" si="138"/>
        <v>19721.448627680682</v>
      </c>
      <c r="X240" s="10">
        <f t="shared" si="139"/>
        <v>2676.5625591788103</v>
      </c>
      <c r="Y240" s="10">
        <f t="shared" si="140"/>
        <v>296872.14242915181</v>
      </c>
      <c r="AA240" s="9" t="str">
        <f t="shared" si="147"/>
        <v/>
      </c>
      <c r="AB240" s="12" t="str">
        <f>IF(AA240&lt;&gt;"",IF($H$10="raty równe",MIN(AF239*(1+L240/12), -PMT(L240/12,$H$3-AA239-SUM($AG$28:AG239),AF239,0)),AC240+AD240),"")</f>
        <v/>
      </c>
      <c r="AC240" s="12" t="str">
        <f t="shared" si="148"/>
        <v/>
      </c>
      <c r="AD240" s="12" t="str">
        <f t="shared" si="141"/>
        <v/>
      </c>
      <c r="AE240" s="53" t="str">
        <f>IF(AA240&lt;&gt;"",IF(AND(AA240&gt;=$H$16,AA240&lt;=$H$17),MIN($H$15,AF239-AC240),0),"")</f>
        <v/>
      </c>
      <c r="AF240" s="10" t="str">
        <f t="shared" si="150"/>
        <v/>
      </c>
      <c r="AG240" s="54" t="str">
        <f>IF(AE240&lt;&gt;"",IF($H$10=listy!$B$4,(NPER(L240/12,-AB240,(AF240+AE240),0)-NPER(L240/12,-AB240,AF240)),AE240/($H$2/$H$3)),"")</f>
        <v/>
      </c>
      <c r="AH240" s="10">
        <f t="shared" si="142"/>
        <v>4467.74</v>
      </c>
      <c r="AI240" s="10">
        <f t="shared" si="143"/>
        <v>272332.50703776872</v>
      </c>
      <c r="AL240" s="9" t="str">
        <f t="shared" si="151"/>
        <v/>
      </c>
      <c r="AM240" s="12">
        <f t="shared" si="152"/>
        <v>0</v>
      </c>
      <c r="AN240" s="12" t="str">
        <f t="shared" si="153"/>
        <v/>
      </c>
      <c r="AO240" s="12">
        <f t="shared" si="154"/>
        <v>0</v>
      </c>
      <c r="AP240" s="53">
        <f t="shared" si="144"/>
        <v>0</v>
      </c>
      <c r="AQ240" s="10">
        <f t="shared" si="155"/>
        <v>0</v>
      </c>
      <c r="AR240" s="10">
        <f>IF(A240&lt;&gt;"",C240+E240-AM240-AP240,"")</f>
        <v>4467.74</v>
      </c>
      <c r="AS240" s="10">
        <f t="shared" si="145"/>
        <v>272332.5070377682</v>
      </c>
      <c r="AT240" s="91"/>
      <c r="AU240" s="91" t="e">
        <f t="shared" si="157"/>
        <v>#VALUE!</v>
      </c>
      <c r="AV240" s="91" t="e">
        <f t="shared" si="158"/>
        <v>#VALUE!</v>
      </c>
    </row>
    <row r="241" spans="1:48" x14ac:dyDescent="0.3">
      <c r="A241" s="9">
        <f t="shared" si="121"/>
        <v>213</v>
      </c>
      <c r="B241" s="10">
        <f t="shared" si="122"/>
        <v>378630.27074685565</v>
      </c>
      <c r="C241" s="10">
        <f t="shared" si="123"/>
        <v>1000</v>
      </c>
      <c r="D241" s="10">
        <f t="shared" si="124"/>
        <v>213000</v>
      </c>
      <c r="E241" s="12">
        <f t="shared" si="125"/>
        <v>3467.73</v>
      </c>
      <c r="F241" s="12">
        <f t="shared" si="126"/>
        <v>3043.8929803802857</v>
      </c>
      <c r="G241" s="12">
        <f t="shared" si="127"/>
        <v>423.83701961971445</v>
      </c>
      <c r="H241" s="10">
        <f t="shared" si="128"/>
        <v>87778.325509558534</v>
      </c>
      <c r="I241" s="11">
        <f t="shared" si="129"/>
        <v>3.7999999999999999E-2</v>
      </c>
      <c r="J241" s="11">
        <f t="shared" si="130"/>
        <v>1.7999999999999999E-2</v>
      </c>
      <c r="K241" s="64">
        <f t="shared" si="131"/>
        <v>1144.1518507266555</v>
      </c>
      <c r="L241" s="50">
        <f t="shared" si="132"/>
        <v>5.5999999999999994E-2</v>
      </c>
      <c r="M241" s="50"/>
      <c r="N241" s="50">
        <f t="shared" si="133"/>
        <v>0.06</v>
      </c>
      <c r="O241" s="21">
        <f t="shared" si="146"/>
        <v>5.0000000000000001E-3</v>
      </c>
      <c r="R241" s="9">
        <f t="shared" si="134"/>
        <v>213</v>
      </c>
      <c r="S241" s="12">
        <f t="shared" si="135"/>
        <v>752.99587084329232</v>
      </c>
      <c r="T241" s="12">
        <f t="shared" ref="T241:T304" si="159">IF(R241&lt;&gt;"",IF($H$10="raty malejące",W240/($H$3-R240),IF(S241-U241&gt;W240,W240,S241-U241)),"")</f>
        <v>660.96244391411585</v>
      </c>
      <c r="U241" s="12">
        <f t="shared" si="136"/>
        <v>92.033426929176514</v>
      </c>
      <c r="V241" s="53">
        <f t="shared" si="137"/>
        <v>1000</v>
      </c>
      <c r="W241" s="10">
        <f t="shared" si="138"/>
        <v>18060.486183766567</v>
      </c>
      <c r="X241" s="10">
        <f t="shared" si="139"/>
        <v>2714.7341291567072</v>
      </c>
      <c r="Y241" s="10">
        <f t="shared" si="140"/>
        <v>301071.23727045424</v>
      </c>
      <c r="AA241" s="9" t="str">
        <f t="shared" si="147"/>
        <v/>
      </c>
      <c r="AB241" s="12" t="str">
        <f>IF(AA241&lt;&gt;"",IF($H$10="raty równe",MIN(AF240*(1+L241/12), -PMT(L241/12,$H$3-AA240-SUM($AG$28:AG240),AF240,0)),AC241+AD241),"")</f>
        <v/>
      </c>
      <c r="AC241" s="12" t="str">
        <f t="shared" si="148"/>
        <v/>
      </c>
      <c r="AD241" s="12" t="str">
        <f t="shared" si="141"/>
        <v/>
      </c>
      <c r="AE241" s="53" t="str">
        <f t="shared" si="149"/>
        <v/>
      </c>
      <c r="AF241" s="10" t="str">
        <f t="shared" si="150"/>
        <v/>
      </c>
      <c r="AG241" s="54" t="str">
        <f>IF(AE241&lt;&gt;"",IF($H$10=listy!$B$4,(NPER(L241/12,-AB241,(AF241+AE241),0)-NPER(L241/12,-AB241,AF241)),AE241/($H$2/$H$3)),"")</f>
        <v/>
      </c>
      <c r="AH241" s="10">
        <f t="shared" si="142"/>
        <v>4467.7299999999996</v>
      </c>
      <c r="AI241" s="10">
        <f t="shared" si="143"/>
        <v>278161.89957295754</v>
      </c>
      <c r="AL241" s="9" t="str">
        <f t="shared" si="151"/>
        <v/>
      </c>
      <c r="AM241" s="12">
        <f t="shared" si="152"/>
        <v>0</v>
      </c>
      <c r="AN241" s="12" t="str">
        <f t="shared" si="153"/>
        <v/>
      </c>
      <c r="AO241" s="12">
        <f t="shared" si="154"/>
        <v>0</v>
      </c>
      <c r="AP241" s="53">
        <f t="shared" si="144"/>
        <v>0</v>
      </c>
      <c r="AQ241" s="10">
        <f t="shared" si="155"/>
        <v>0</v>
      </c>
      <c r="AR241" s="10">
        <f t="shared" si="156"/>
        <v>4467.7299999999996</v>
      </c>
      <c r="AS241" s="10">
        <f t="shared" si="145"/>
        <v>278161.89957295702</v>
      </c>
      <c r="AT241" s="91"/>
      <c r="AU241" s="91" t="e">
        <f t="shared" si="157"/>
        <v>#VALUE!</v>
      </c>
      <c r="AV241" s="91" t="e">
        <f t="shared" si="158"/>
        <v>#VALUE!</v>
      </c>
    </row>
    <row r="242" spans="1:48" x14ac:dyDescent="0.3">
      <c r="A242" s="9">
        <f t="shared" si="121"/>
        <v>214</v>
      </c>
      <c r="B242" s="10">
        <f t="shared" si="122"/>
        <v>381523.4221005899</v>
      </c>
      <c r="C242" s="10">
        <f t="shared" si="123"/>
        <v>1000</v>
      </c>
      <c r="D242" s="10">
        <f t="shared" si="124"/>
        <v>214000</v>
      </c>
      <c r="E242" s="12">
        <f t="shared" si="125"/>
        <v>3467.74</v>
      </c>
      <c r="F242" s="12">
        <f t="shared" si="126"/>
        <v>3058.1078142887268</v>
      </c>
      <c r="G242" s="12">
        <f t="shared" si="127"/>
        <v>409.63218571127317</v>
      </c>
      <c r="H242" s="10">
        <f t="shared" si="128"/>
        <v>84720.217695269806</v>
      </c>
      <c r="I242" s="11">
        <f t="shared" si="129"/>
        <v>3.7999999999999999E-2</v>
      </c>
      <c r="J242" s="11">
        <f t="shared" si="130"/>
        <v>1.7999999999999999E-2</v>
      </c>
      <c r="K242" s="64">
        <f t="shared" si="131"/>
        <v>1138.4595529618464</v>
      </c>
      <c r="L242" s="50">
        <f t="shared" si="132"/>
        <v>5.5999999999999994E-2</v>
      </c>
      <c r="M242" s="50"/>
      <c r="N242" s="50">
        <f t="shared" si="133"/>
        <v>0.06</v>
      </c>
      <c r="O242" s="21">
        <f t="shared" si="146"/>
        <v>5.0000000000000001E-3</v>
      </c>
      <c r="R242" s="9">
        <f t="shared" si="134"/>
        <v>214</v>
      </c>
      <c r="S242" s="12">
        <f t="shared" si="135"/>
        <v>713.49027462798699</v>
      </c>
      <c r="T242" s="12">
        <f t="shared" si="159"/>
        <v>629.20800577040973</v>
      </c>
      <c r="U242" s="12">
        <f t="shared" si="136"/>
        <v>84.282268857577307</v>
      </c>
      <c r="V242" s="53">
        <f t="shared" si="137"/>
        <v>1000</v>
      </c>
      <c r="W242" s="10">
        <f t="shared" si="138"/>
        <v>16431.278177996159</v>
      </c>
      <c r="X242" s="10">
        <f t="shared" si="139"/>
        <v>2754.249725372013</v>
      </c>
      <c r="Y242" s="10">
        <f t="shared" si="140"/>
        <v>305330.84318217851</v>
      </c>
      <c r="AA242" s="9" t="str">
        <f t="shared" si="147"/>
        <v/>
      </c>
      <c r="AB242" s="12" t="str">
        <f>IF(AA242&lt;&gt;"",IF($H$10="raty równe",MIN(AF241*(1+L242/12), -PMT(L242/12,$H$3-AA241-SUM($AG$28:AG241),AF241,0)),AC242+AD242),"")</f>
        <v/>
      </c>
      <c r="AC242" s="12" t="str">
        <f t="shared" si="148"/>
        <v/>
      </c>
      <c r="AD242" s="12" t="str">
        <f t="shared" si="141"/>
        <v/>
      </c>
      <c r="AE242" s="53" t="str">
        <f t="shared" si="149"/>
        <v/>
      </c>
      <c r="AF242" s="10" t="str">
        <f t="shared" si="150"/>
        <v/>
      </c>
      <c r="AG242" s="54" t="str">
        <f>IF(AE242&lt;&gt;"",IF($H$10=listy!$B$4,(NPER(L242/12,-AB242,(AF242+AE242),0)-NPER(L242/12,-AB242,AF242)),AE242/($H$2/$H$3)),"")</f>
        <v/>
      </c>
      <c r="AH242" s="10">
        <f t="shared" si="142"/>
        <v>4467.74</v>
      </c>
      <c r="AI242" s="10">
        <f t="shared" si="143"/>
        <v>284020.44907082227</v>
      </c>
      <c r="AL242" s="9" t="str">
        <f t="shared" si="151"/>
        <v/>
      </c>
      <c r="AM242" s="12">
        <f t="shared" si="152"/>
        <v>0</v>
      </c>
      <c r="AN242" s="12" t="str">
        <f t="shared" si="153"/>
        <v/>
      </c>
      <c r="AO242" s="12">
        <f t="shared" si="154"/>
        <v>0</v>
      </c>
      <c r="AP242" s="53">
        <f t="shared" si="144"/>
        <v>0</v>
      </c>
      <c r="AQ242" s="10">
        <f t="shared" si="155"/>
        <v>0</v>
      </c>
      <c r="AR242" s="10">
        <f t="shared" si="156"/>
        <v>4467.74</v>
      </c>
      <c r="AS242" s="10">
        <f t="shared" si="145"/>
        <v>284020.44907082175</v>
      </c>
      <c r="AT242" s="91"/>
      <c r="AU242" s="91" t="e">
        <f t="shared" si="157"/>
        <v>#VALUE!</v>
      </c>
      <c r="AV242" s="91" t="e">
        <f t="shared" si="158"/>
        <v>#VALUE!</v>
      </c>
    </row>
    <row r="243" spans="1:48" x14ac:dyDescent="0.3">
      <c r="A243" s="9">
        <f t="shared" si="121"/>
        <v>215</v>
      </c>
      <c r="B243" s="10">
        <f t="shared" si="122"/>
        <v>384431.03921109281</v>
      </c>
      <c r="C243" s="10">
        <f t="shared" si="123"/>
        <v>1000</v>
      </c>
      <c r="D243" s="10">
        <f t="shared" si="124"/>
        <v>215000</v>
      </c>
      <c r="E243" s="12">
        <f t="shared" si="125"/>
        <v>3467.73</v>
      </c>
      <c r="F243" s="12">
        <f t="shared" si="126"/>
        <v>3072.3689840887409</v>
      </c>
      <c r="G243" s="12">
        <f t="shared" si="127"/>
        <v>395.36101591125907</v>
      </c>
      <c r="H243" s="10">
        <f t="shared" si="128"/>
        <v>81647.848711181068</v>
      </c>
      <c r="I243" s="11">
        <f t="shared" si="129"/>
        <v>3.7999999999999999E-2</v>
      </c>
      <c r="J243" s="11">
        <f t="shared" si="130"/>
        <v>1.7999999999999999E-2</v>
      </c>
      <c r="K243" s="64">
        <f t="shared" si="131"/>
        <v>1132.7955750864144</v>
      </c>
      <c r="L243" s="50">
        <f t="shared" si="132"/>
        <v>5.5999999999999994E-2</v>
      </c>
      <c r="M243" s="50"/>
      <c r="N243" s="50">
        <f t="shared" si="133"/>
        <v>0.06</v>
      </c>
      <c r="O243" s="21">
        <f t="shared" si="146"/>
        <v>5.0000000000000001E-3</v>
      </c>
      <c r="R243" s="9">
        <f t="shared" si="134"/>
        <v>215</v>
      </c>
      <c r="S243" s="12">
        <f t="shared" si="135"/>
        <v>672.55866494668192</v>
      </c>
      <c r="T243" s="12">
        <f t="shared" si="159"/>
        <v>595.87936678269989</v>
      </c>
      <c r="U243" s="12">
        <f t="shared" si="136"/>
        <v>76.679298163982068</v>
      </c>
      <c r="V243" s="53">
        <f t="shared" si="137"/>
        <v>1000</v>
      </c>
      <c r="W243" s="10">
        <f t="shared" si="138"/>
        <v>14835.398811213459</v>
      </c>
      <c r="X243" s="10">
        <f t="shared" si="139"/>
        <v>2795.1713350533178</v>
      </c>
      <c r="Y243" s="10">
        <f t="shared" si="140"/>
        <v>309652.66873314272</v>
      </c>
      <c r="AA243" s="9" t="str">
        <f t="shared" si="147"/>
        <v/>
      </c>
      <c r="AB243" s="12" t="str">
        <f>IF(AA243&lt;&gt;"",IF($H$10="raty równe",MIN(AF242*(1+L243/12), -PMT(L243/12,$H$3-AA242-SUM($AG$28:AG242),AF242,0)),AC243+AD243),"")</f>
        <v/>
      </c>
      <c r="AC243" s="12" t="str">
        <f t="shared" si="148"/>
        <v/>
      </c>
      <c r="AD243" s="12" t="str">
        <f t="shared" si="141"/>
        <v/>
      </c>
      <c r="AE243" s="53" t="str">
        <f t="shared" si="149"/>
        <v/>
      </c>
      <c r="AF243" s="10" t="str">
        <f t="shared" si="150"/>
        <v/>
      </c>
      <c r="AG243" s="54" t="str">
        <f>IF(AE243&lt;&gt;"",IF($H$10=listy!$B$4,(NPER(L243/12,-AB243,(AF243+AE243),0)-NPER(L243/12,-AB243,AF243)),AE243/($H$2/$H$3)),"")</f>
        <v/>
      </c>
      <c r="AH243" s="10">
        <f t="shared" si="142"/>
        <v>4467.7299999999996</v>
      </c>
      <c r="AI243" s="10">
        <f t="shared" si="143"/>
        <v>289908.28131617635</v>
      </c>
      <c r="AL243" s="9" t="str">
        <f t="shared" si="151"/>
        <v/>
      </c>
      <c r="AM243" s="12">
        <f t="shared" si="152"/>
        <v>0</v>
      </c>
      <c r="AN243" s="12" t="str">
        <f t="shared" si="153"/>
        <v/>
      </c>
      <c r="AO243" s="12">
        <f t="shared" si="154"/>
        <v>0</v>
      </c>
      <c r="AP243" s="53">
        <f t="shared" si="144"/>
        <v>0</v>
      </c>
      <c r="AQ243" s="10">
        <f t="shared" si="155"/>
        <v>0</v>
      </c>
      <c r="AR243" s="10">
        <f t="shared" si="156"/>
        <v>4467.7299999999996</v>
      </c>
      <c r="AS243" s="10">
        <f t="shared" si="145"/>
        <v>289908.28131617582</v>
      </c>
      <c r="AT243" s="91"/>
      <c r="AU243" s="91" t="e">
        <f t="shared" si="157"/>
        <v>#VALUE!</v>
      </c>
      <c r="AV243" s="91" t="e">
        <f t="shared" si="158"/>
        <v>#VALUE!</v>
      </c>
    </row>
    <row r="244" spans="1:48" s="81" customFormat="1" x14ac:dyDescent="0.3">
      <c r="A244" s="75">
        <f t="shared" si="121"/>
        <v>216</v>
      </c>
      <c r="B244" s="76">
        <f t="shared" si="122"/>
        <v>387353.19440714823</v>
      </c>
      <c r="C244" s="76">
        <f t="shared" si="123"/>
        <v>1000</v>
      </c>
      <c r="D244" s="76">
        <f t="shared" si="124"/>
        <v>216000</v>
      </c>
      <c r="E244" s="77">
        <f t="shared" si="125"/>
        <v>3467.74</v>
      </c>
      <c r="F244" s="77">
        <f t="shared" si="126"/>
        <v>3086.7167060144884</v>
      </c>
      <c r="G244" s="77">
        <f t="shared" si="127"/>
        <v>381.0232939855116</v>
      </c>
      <c r="H244" s="76">
        <f t="shared" si="128"/>
        <v>78561.132005166583</v>
      </c>
      <c r="I244" s="78">
        <f t="shared" si="129"/>
        <v>3.7999999999999999E-2</v>
      </c>
      <c r="J244" s="78">
        <f t="shared" si="130"/>
        <v>1.7999999999999999E-2</v>
      </c>
      <c r="K244" s="79">
        <f t="shared" si="131"/>
        <v>1127.1597762053877</v>
      </c>
      <c r="L244" s="78">
        <f t="shared" si="132"/>
        <v>5.5999999999999994E-2</v>
      </c>
      <c r="M244" s="78"/>
      <c r="N244" s="78">
        <f t="shared" si="133"/>
        <v>0.06</v>
      </c>
      <c r="O244" s="80">
        <f t="shared" si="146"/>
        <v>5.0000000000000001E-3</v>
      </c>
      <c r="R244" s="75">
        <f t="shared" si="134"/>
        <v>216</v>
      </c>
      <c r="S244" s="77">
        <f t="shared" si="135"/>
        <v>630.08681608674522</v>
      </c>
      <c r="T244" s="77">
        <f t="shared" si="159"/>
        <v>560.85495496774911</v>
      </c>
      <c r="U244" s="77">
        <f t="shared" si="136"/>
        <v>69.231861118996136</v>
      </c>
      <c r="V244" s="82">
        <f t="shared" si="137"/>
        <v>1000</v>
      </c>
      <c r="W244" s="76">
        <f t="shared" si="138"/>
        <v>13274.543856245709</v>
      </c>
      <c r="X244" s="76">
        <f t="shared" si="139"/>
        <v>2837.6531839132545</v>
      </c>
      <c r="Y244" s="76">
        <f t="shared" si="140"/>
        <v>314038.58526072168</v>
      </c>
      <c r="AA244" s="75" t="str">
        <f t="shared" si="147"/>
        <v/>
      </c>
      <c r="AB244" s="77" t="str">
        <f>IF(AA244&lt;&gt;"",IF($H$10="raty równe",MIN(AF243*(1+L244/12), -PMT(L244/12,$H$3-AA243-SUM($AG$28:AG243),AF243,0)),AC244+AD244),"")</f>
        <v/>
      </c>
      <c r="AC244" s="77" t="str">
        <f t="shared" si="148"/>
        <v/>
      </c>
      <c r="AD244" s="77" t="str">
        <f t="shared" si="141"/>
        <v/>
      </c>
      <c r="AE244" s="82" t="str">
        <f t="shared" si="149"/>
        <v/>
      </c>
      <c r="AF244" s="76" t="str">
        <f t="shared" si="150"/>
        <v/>
      </c>
      <c r="AG244" s="83" t="str">
        <f>IF(AE244&lt;&gt;"",IF($H$10=listy!$B$4,(NPER(L244/12,-AB244,(AF244+AE244),0)-NPER(L244/12,-AB244,AF244)),AE244/($H$2/$H$3)),"")</f>
        <v/>
      </c>
      <c r="AH244" s="76">
        <f t="shared" si="142"/>
        <v>4467.74</v>
      </c>
      <c r="AI244" s="76">
        <f t="shared" si="143"/>
        <v>295825.56272275717</v>
      </c>
      <c r="AL244" s="9" t="str">
        <f t="shared" si="151"/>
        <v/>
      </c>
      <c r="AM244" s="12">
        <f t="shared" si="152"/>
        <v>0</v>
      </c>
      <c r="AN244" s="12" t="str">
        <f t="shared" si="153"/>
        <v/>
      </c>
      <c r="AO244" s="12">
        <f t="shared" si="154"/>
        <v>0</v>
      </c>
      <c r="AP244" s="53">
        <f t="shared" si="144"/>
        <v>0</v>
      </c>
      <c r="AQ244" s="10">
        <f t="shared" si="155"/>
        <v>0</v>
      </c>
      <c r="AR244" s="10">
        <f t="shared" si="156"/>
        <v>4467.74</v>
      </c>
      <c r="AS244" s="10">
        <f t="shared" si="145"/>
        <v>295825.56272275664</v>
      </c>
      <c r="AT244" s="91"/>
      <c r="AU244" s="91" t="e">
        <f t="shared" si="157"/>
        <v>#VALUE!</v>
      </c>
      <c r="AV244" s="91" t="e">
        <f t="shared" si="158"/>
        <v>#VALUE!</v>
      </c>
    </row>
    <row r="245" spans="1:48" x14ac:dyDescent="0.3">
      <c r="A245" s="9">
        <f t="shared" si="121"/>
        <v>217</v>
      </c>
      <c r="B245" s="10">
        <f t="shared" si="122"/>
        <v>390289.96037918393</v>
      </c>
      <c r="C245" s="10">
        <f t="shared" si="123"/>
        <v>1000</v>
      </c>
      <c r="D245" s="10">
        <f t="shared" si="124"/>
        <v>217000</v>
      </c>
      <c r="E245" s="12">
        <f t="shared" si="125"/>
        <v>3467.73</v>
      </c>
      <c r="F245" s="12">
        <f t="shared" si="126"/>
        <v>3101.1113839758891</v>
      </c>
      <c r="G245" s="12">
        <f t="shared" si="127"/>
        <v>366.61861602411068</v>
      </c>
      <c r="H245" s="10">
        <f t="shared" si="128"/>
        <v>75460.020621190692</v>
      </c>
      <c r="I245" s="11">
        <f t="shared" si="129"/>
        <v>3.7999999999999999E-2</v>
      </c>
      <c r="J245" s="11">
        <f t="shared" si="130"/>
        <v>1.7999999999999999E-2</v>
      </c>
      <c r="K245" s="64">
        <f t="shared" si="131"/>
        <v>1121.5520161247639</v>
      </c>
      <c r="L245" s="50">
        <f t="shared" si="132"/>
        <v>5.5999999999999994E-2</v>
      </c>
      <c r="M245" s="50"/>
      <c r="N245" s="50">
        <f t="shared" si="133"/>
        <v>0.06</v>
      </c>
      <c r="O245" s="21">
        <f t="shared" si="146"/>
        <v>5.0000000000000001E-3</v>
      </c>
      <c r="R245" s="9">
        <f t="shared" si="134"/>
        <v>217</v>
      </c>
      <c r="S245" s="12">
        <f t="shared" si="135"/>
        <v>585.94622410481259</v>
      </c>
      <c r="T245" s="12">
        <f t="shared" si="159"/>
        <v>523.99835277566592</v>
      </c>
      <c r="U245" s="12">
        <f t="shared" si="136"/>
        <v>61.947871329146636</v>
      </c>
      <c r="V245" s="53">
        <f t="shared" si="137"/>
        <v>1000</v>
      </c>
      <c r="W245" s="10">
        <f t="shared" si="138"/>
        <v>11750.545503470043</v>
      </c>
      <c r="X245" s="10">
        <f t="shared" si="139"/>
        <v>2881.7837758951869</v>
      </c>
      <c r="Y245" s="10">
        <f t="shared" si="140"/>
        <v>318490.56196292047</v>
      </c>
      <c r="AA245" s="9" t="str">
        <f t="shared" si="147"/>
        <v/>
      </c>
      <c r="AB245" s="12" t="str">
        <f>IF(AA245&lt;&gt;"",IF($H$10="raty równe",MIN(AF244*(1+L245/12), -PMT(L245/12,$H$3-AA244-SUM($AG$28:AG244),AF244,0)),AC245+AD245),"")</f>
        <v/>
      </c>
      <c r="AC245" s="12" t="str">
        <f t="shared" si="148"/>
        <v/>
      </c>
      <c r="AD245" s="12" t="str">
        <f t="shared" si="141"/>
        <v/>
      </c>
      <c r="AE245" s="53" t="str">
        <f t="shared" si="149"/>
        <v/>
      </c>
      <c r="AF245" s="10" t="str">
        <f t="shared" si="150"/>
        <v/>
      </c>
      <c r="AG245" s="54" t="str">
        <f>IF(AE245&lt;&gt;"",IF($H$10=listy!$B$4,(NPER(L245/12,-AB245,(AF245+AE245),0)-NPER(L245/12,-AB245,AF245)),AE245/($H$2/$H$3)),"")</f>
        <v/>
      </c>
      <c r="AH245" s="10">
        <f t="shared" si="142"/>
        <v>4467.7299999999996</v>
      </c>
      <c r="AI245" s="10">
        <f t="shared" si="143"/>
        <v>301772.42053637089</v>
      </c>
      <c r="AL245" s="9" t="str">
        <f t="shared" si="151"/>
        <v/>
      </c>
      <c r="AM245" s="12">
        <f t="shared" si="152"/>
        <v>0</v>
      </c>
      <c r="AN245" s="12" t="str">
        <f t="shared" si="153"/>
        <v/>
      </c>
      <c r="AO245" s="12">
        <f t="shared" si="154"/>
        <v>0</v>
      </c>
      <c r="AP245" s="53">
        <f t="shared" si="144"/>
        <v>0</v>
      </c>
      <c r="AQ245" s="10">
        <f t="shared" si="155"/>
        <v>0</v>
      </c>
      <c r="AR245" s="10">
        <f t="shared" si="156"/>
        <v>4467.7299999999996</v>
      </c>
      <c r="AS245" s="10">
        <f t="shared" si="145"/>
        <v>301772.42053637037</v>
      </c>
      <c r="AT245" s="91"/>
      <c r="AU245" s="91" t="e">
        <f t="shared" si="157"/>
        <v>#VALUE!</v>
      </c>
      <c r="AV245" s="91" t="e">
        <f t="shared" si="158"/>
        <v>#VALUE!</v>
      </c>
    </row>
    <row r="246" spans="1:48" x14ac:dyDescent="0.3">
      <c r="A246" s="9">
        <f t="shared" si="121"/>
        <v>218</v>
      </c>
      <c r="B246" s="10">
        <f t="shared" si="122"/>
        <v>393241.41018107982</v>
      </c>
      <c r="C246" s="10">
        <f t="shared" si="123"/>
        <v>1000</v>
      </c>
      <c r="D246" s="10">
        <f t="shared" si="124"/>
        <v>218000</v>
      </c>
      <c r="E246" s="12">
        <f t="shared" si="125"/>
        <v>3467.74</v>
      </c>
      <c r="F246" s="12">
        <f t="shared" si="126"/>
        <v>3115.5932371011099</v>
      </c>
      <c r="G246" s="12">
        <f t="shared" si="127"/>
        <v>352.14676289888985</v>
      </c>
      <c r="H246" s="10">
        <f t="shared" si="128"/>
        <v>72344.427384089577</v>
      </c>
      <c r="I246" s="11">
        <f t="shared" si="129"/>
        <v>3.7999999999999999E-2</v>
      </c>
      <c r="J246" s="11">
        <f t="shared" si="130"/>
        <v>1.7999999999999999E-2</v>
      </c>
      <c r="K246" s="64">
        <f t="shared" si="131"/>
        <v>1115.972155348024</v>
      </c>
      <c r="L246" s="50">
        <f t="shared" si="132"/>
        <v>5.5999999999999994E-2</v>
      </c>
      <c r="M246" s="50"/>
      <c r="N246" s="50">
        <f t="shared" si="133"/>
        <v>0.06</v>
      </c>
      <c r="O246" s="21">
        <f t="shared" si="146"/>
        <v>5.0000000000000001E-3</v>
      </c>
      <c r="R246" s="9">
        <f t="shared" si="134"/>
        <v>218</v>
      </c>
      <c r="S246" s="12">
        <f t="shared" si="135"/>
        <v>539.9916236569062</v>
      </c>
      <c r="T246" s="12">
        <f t="shared" si="159"/>
        <v>485.15574464071267</v>
      </c>
      <c r="U246" s="12">
        <f t="shared" si="136"/>
        <v>54.83587901619353</v>
      </c>
      <c r="V246" s="53">
        <f t="shared" si="137"/>
        <v>1000</v>
      </c>
      <c r="W246" s="10">
        <f t="shared" si="138"/>
        <v>10265.389758829329</v>
      </c>
      <c r="X246" s="10">
        <f t="shared" si="139"/>
        <v>2927.7483763430937</v>
      </c>
      <c r="Y246" s="10">
        <f t="shared" si="140"/>
        <v>323010.76314907818</v>
      </c>
      <c r="AA246" s="9" t="str">
        <f t="shared" si="147"/>
        <v/>
      </c>
      <c r="AB246" s="12" t="str">
        <f>IF(AA246&lt;&gt;"",IF($H$10="raty równe",MIN(AF245*(1+L246/12), -PMT(L246/12,$H$3-AA245-SUM($AG$28:AG245),AF245,0)),AC246+AD246),"")</f>
        <v/>
      </c>
      <c r="AC246" s="12" t="str">
        <f t="shared" si="148"/>
        <v/>
      </c>
      <c r="AD246" s="12" t="str">
        <f t="shared" si="141"/>
        <v/>
      </c>
      <c r="AE246" s="53" t="str">
        <f t="shared" si="149"/>
        <v/>
      </c>
      <c r="AF246" s="10" t="str">
        <f t="shared" si="150"/>
        <v/>
      </c>
      <c r="AG246" s="54" t="str">
        <f>IF(AE246&lt;&gt;"",IF($H$10=listy!$B$4,(NPER(L246/12,-AB246,(AF246+AE246),0)-NPER(L246/12,-AB246,AF246)),AE246/($H$2/$H$3)),"")</f>
        <v/>
      </c>
      <c r="AH246" s="10">
        <f t="shared" si="142"/>
        <v>4467.74</v>
      </c>
      <c r="AI246" s="10">
        <f t="shared" si="143"/>
        <v>307749.02263905271</v>
      </c>
      <c r="AL246" s="9" t="str">
        <f t="shared" si="151"/>
        <v/>
      </c>
      <c r="AM246" s="12">
        <f t="shared" si="152"/>
        <v>0</v>
      </c>
      <c r="AN246" s="12" t="str">
        <f t="shared" si="153"/>
        <v/>
      </c>
      <c r="AO246" s="12">
        <f t="shared" si="154"/>
        <v>0</v>
      </c>
      <c r="AP246" s="53">
        <f t="shared" si="144"/>
        <v>0</v>
      </c>
      <c r="AQ246" s="10">
        <f t="shared" si="155"/>
        <v>0</v>
      </c>
      <c r="AR246" s="10">
        <f t="shared" si="156"/>
        <v>4467.74</v>
      </c>
      <c r="AS246" s="10">
        <f t="shared" si="145"/>
        <v>307749.02263905219</v>
      </c>
      <c r="AT246" s="91"/>
      <c r="AU246" s="91" t="e">
        <f t="shared" si="157"/>
        <v>#VALUE!</v>
      </c>
      <c r="AV246" s="91" t="e">
        <f t="shared" si="158"/>
        <v>#VALUE!</v>
      </c>
    </row>
    <row r="247" spans="1:48" x14ac:dyDescent="0.3">
      <c r="A247" s="9">
        <f t="shared" si="121"/>
        <v>219</v>
      </c>
      <c r="B247" s="10">
        <f t="shared" si="122"/>
        <v>396207.61723198515</v>
      </c>
      <c r="C247" s="10">
        <f t="shared" si="123"/>
        <v>1000</v>
      </c>
      <c r="D247" s="10">
        <f t="shared" si="124"/>
        <v>219000</v>
      </c>
      <c r="E247" s="12">
        <f t="shared" si="125"/>
        <v>3467.73</v>
      </c>
      <c r="F247" s="12">
        <f t="shared" si="126"/>
        <v>3130.1226722075821</v>
      </c>
      <c r="G247" s="12">
        <f t="shared" si="127"/>
        <v>337.607327792418</v>
      </c>
      <c r="H247" s="10">
        <f t="shared" si="128"/>
        <v>69214.304711881996</v>
      </c>
      <c r="I247" s="11">
        <f t="shared" si="129"/>
        <v>3.7999999999999999E-2</v>
      </c>
      <c r="J247" s="11">
        <f t="shared" si="130"/>
        <v>1.7999999999999999E-2</v>
      </c>
      <c r="K247" s="64">
        <f t="shared" si="131"/>
        <v>1110.4200550726609</v>
      </c>
      <c r="L247" s="50">
        <f t="shared" si="132"/>
        <v>5.5999999999999994E-2</v>
      </c>
      <c r="M247" s="50"/>
      <c r="N247" s="50">
        <f t="shared" si="133"/>
        <v>0.06</v>
      </c>
      <c r="O247" s="21">
        <f t="shared" si="146"/>
        <v>5.0000000000000001E-3</v>
      </c>
      <c r="R247" s="9">
        <f t="shared" si="134"/>
        <v>219</v>
      </c>
      <c r="S247" s="12">
        <f t="shared" si="135"/>
        <v>492.0579404717609</v>
      </c>
      <c r="T247" s="12">
        <f t="shared" si="159"/>
        <v>444.15278826389067</v>
      </c>
      <c r="U247" s="12">
        <f t="shared" si="136"/>
        <v>47.905152207870202</v>
      </c>
      <c r="V247" s="53">
        <f t="shared" si="137"/>
        <v>1000</v>
      </c>
      <c r="W247" s="10">
        <f t="shared" si="138"/>
        <v>8821.2369705654382</v>
      </c>
      <c r="X247" s="10">
        <f>IF(A247&lt;&gt;"",C247+E247-S247-V247,"")</f>
        <v>2975.6720595282386</v>
      </c>
      <c r="Y247" s="10">
        <f t="shared" si="140"/>
        <v>327601.48902435176</v>
      </c>
      <c r="AA247" s="9" t="str">
        <f t="shared" si="147"/>
        <v/>
      </c>
      <c r="AB247" s="12" t="str">
        <f>IF(AA247&lt;&gt;"",IF($H$10="raty równe",MIN(AF246*(1+L247/12), -PMT(L247/12,$H$3-AA246-SUM($AG$28:AG246),AF246,0)),AC247+AD247),"")</f>
        <v/>
      </c>
      <c r="AC247" s="12" t="str">
        <f t="shared" si="148"/>
        <v/>
      </c>
      <c r="AD247" s="12" t="str">
        <f t="shared" si="141"/>
        <v/>
      </c>
      <c r="AE247" s="53" t="str">
        <f t="shared" si="149"/>
        <v/>
      </c>
      <c r="AF247" s="10" t="str">
        <f t="shared" si="150"/>
        <v/>
      </c>
      <c r="AG247" s="54" t="str">
        <f>IF(AE247&lt;&gt;"",IF($H$10=listy!$B$4,(NPER(L247/12,-AB247,(AF247+AE247),0)-NPER(L247/12,-AB247,AF247)),AE247/($H$2/$H$3)),"")</f>
        <v/>
      </c>
      <c r="AH247" s="10">
        <f t="shared" si="142"/>
        <v>4467.7299999999996</v>
      </c>
      <c r="AI247" s="10">
        <f t="shared" si="143"/>
        <v>313755.4977522479</v>
      </c>
      <c r="AL247" s="9" t="str">
        <f t="shared" si="151"/>
        <v/>
      </c>
      <c r="AM247" s="12">
        <f t="shared" si="152"/>
        <v>0</v>
      </c>
      <c r="AN247" s="12" t="str">
        <f t="shared" si="153"/>
        <v/>
      </c>
      <c r="AO247" s="12">
        <f t="shared" si="154"/>
        <v>0</v>
      </c>
      <c r="AP247" s="53">
        <f t="shared" si="144"/>
        <v>0</v>
      </c>
      <c r="AQ247" s="10">
        <f t="shared" si="155"/>
        <v>0</v>
      </c>
      <c r="AR247" s="10">
        <f t="shared" si="156"/>
        <v>4467.7299999999996</v>
      </c>
      <c r="AS247" s="10">
        <f t="shared" si="145"/>
        <v>313755.49775224738</v>
      </c>
      <c r="AT247" s="91"/>
      <c r="AU247" s="91" t="e">
        <f t="shared" si="157"/>
        <v>#VALUE!</v>
      </c>
      <c r="AV247" s="91" t="e">
        <f t="shared" si="158"/>
        <v>#VALUE!</v>
      </c>
    </row>
    <row r="248" spans="1:48" x14ac:dyDescent="0.3">
      <c r="A248" s="9">
        <f t="shared" si="121"/>
        <v>220</v>
      </c>
      <c r="B248" s="10">
        <f t="shared" si="122"/>
        <v>399188.65531814506</v>
      </c>
      <c r="C248" s="10">
        <f t="shared" si="123"/>
        <v>1000</v>
      </c>
      <c r="D248" s="10">
        <f t="shared" si="124"/>
        <v>220000</v>
      </c>
      <c r="E248" s="12">
        <f t="shared" si="125"/>
        <v>3467.74</v>
      </c>
      <c r="F248" s="12">
        <f t="shared" si="126"/>
        <v>3144.7399113445504</v>
      </c>
      <c r="G248" s="12">
        <f t="shared" si="127"/>
        <v>323.00008865544925</v>
      </c>
      <c r="H248" s="10">
        <f t="shared" si="128"/>
        <v>66069.564800537439</v>
      </c>
      <c r="I248" s="11">
        <f t="shared" si="129"/>
        <v>3.7999999999999999E-2</v>
      </c>
      <c r="J248" s="11">
        <f t="shared" si="130"/>
        <v>1.7999999999999999E-2</v>
      </c>
      <c r="K248" s="64">
        <f t="shared" si="131"/>
        <v>1104.8955771867275</v>
      </c>
      <c r="L248" s="50">
        <f t="shared" si="132"/>
        <v>5.5999999999999994E-2</v>
      </c>
      <c r="M248" s="50"/>
      <c r="N248" s="50">
        <f t="shared" si="133"/>
        <v>0.06</v>
      </c>
      <c r="O248" s="21">
        <f t="shared" si="146"/>
        <v>5.0000000000000001E-3</v>
      </c>
      <c r="R248" s="9">
        <f t="shared" si="134"/>
        <v>220</v>
      </c>
      <c r="S248" s="12">
        <f t="shared" si="135"/>
        <v>441.95651822256008</v>
      </c>
      <c r="T248" s="12">
        <f t="shared" si="159"/>
        <v>400.79074569325468</v>
      </c>
      <c r="U248" s="12">
        <f t="shared" si="136"/>
        <v>41.165772529305379</v>
      </c>
      <c r="V248" s="53">
        <f t="shared" si="137"/>
        <v>1000</v>
      </c>
      <c r="W248" s="10">
        <f t="shared" si="138"/>
        <v>7420.4462248721829</v>
      </c>
      <c r="X248" s="10">
        <f t="shared" si="139"/>
        <v>3025.7834817774396</v>
      </c>
      <c r="Y248" s="10">
        <f t="shared" si="140"/>
        <v>332265.27995125088</v>
      </c>
      <c r="AA248" s="9" t="str">
        <f t="shared" si="147"/>
        <v/>
      </c>
      <c r="AB248" s="12" t="str">
        <f>IF(AA248&lt;&gt;"",IF($H$10="raty równe",MIN(AF247*(1+L248/12), -PMT(L248/12,$H$3-AA247-SUM($AG$28:AG247),AF247,0)),AC248+AD248),"")</f>
        <v/>
      </c>
      <c r="AC248" s="12" t="str">
        <f t="shared" si="148"/>
        <v/>
      </c>
      <c r="AD248" s="12" t="str">
        <f t="shared" si="141"/>
        <v/>
      </c>
      <c r="AE248" s="53" t="str">
        <f t="shared" si="149"/>
        <v/>
      </c>
      <c r="AF248" s="10" t="str">
        <f t="shared" si="150"/>
        <v/>
      </c>
      <c r="AG248" s="54" t="str">
        <f>IF(AE248&lt;&gt;"",IF($H$10=listy!$B$4,(NPER(L248/12,-AB248,(AF248+AE248),0)-NPER(L248/12,-AB248,AF248)),AE248/($H$2/$H$3)),"")</f>
        <v/>
      </c>
      <c r="AH248" s="10">
        <f t="shared" si="142"/>
        <v>4467.74</v>
      </c>
      <c r="AI248" s="10">
        <f t="shared" si="143"/>
        <v>319792.01524100913</v>
      </c>
      <c r="AL248" s="9" t="str">
        <f t="shared" si="151"/>
        <v/>
      </c>
      <c r="AM248" s="12">
        <f t="shared" si="152"/>
        <v>0</v>
      </c>
      <c r="AN248" s="12" t="str">
        <f t="shared" si="153"/>
        <v/>
      </c>
      <c r="AO248" s="12">
        <f t="shared" si="154"/>
        <v>0</v>
      </c>
      <c r="AP248" s="53">
        <f t="shared" si="144"/>
        <v>0</v>
      </c>
      <c r="AQ248" s="10">
        <f t="shared" si="155"/>
        <v>0</v>
      </c>
      <c r="AR248" s="10">
        <f t="shared" si="156"/>
        <v>4467.74</v>
      </c>
      <c r="AS248" s="10">
        <f t="shared" si="145"/>
        <v>319792.0152410086</v>
      </c>
      <c r="AT248" s="91"/>
      <c r="AU248" s="91" t="e">
        <f t="shared" si="157"/>
        <v>#VALUE!</v>
      </c>
      <c r="AV248" s="91" t="e">
        <f t="shared" si="158"/>
        <v>#VALUE!</v>
      </c>
    </row>
    <row r="249" spans="1:48" x14ac:dyDescent="0.3">
      <c r="A249" s="9">
        <f t="shared" si="121"/>
        <v>221</v>
      </c>
      <c r="B249" s="10">
        <f t="shared" si="122"/>
        <v>402184.59859473573</v>
      </c>
      <c r="C249" s="10">
        <f t="shared" si="123"/>
        <v>1000</v>
      </c>
      <c r="D249" s="10">
        <f t="shared" si="124"/>
        <v>221000</v>
      </c>
      <c r="E249" s="12">
        <f t="shared" si="125"/>
        <v>3467.73</v>
      </c>
      <c r="F249" s="12">
        <f t="shared" si="126"/>
        <v>3159.4053642641588</v>
      </c>
      <c r="G249" s="12">
        <f t="shared" si="127"/>
        <v>308.32463573584135</v>
      </c>
      <c r="H249" s="10">
        <f t="shared" si="128"/>
        <v>62910.159436273279</v>
      </c>
      <c r="I249" s="11">
        <f t="shared" si="129"/>
        <v>3.7999999999999999E-2</v>
      </c>
      <c r="J249" s="11">
        <f t="shared" si="130"/>
        <v>1.7999999999999999E-2</v>
      </c>
      <c r="K249" s="64">
        <f t="shared" si="131"/>
        <v>1099.3985842654006</v>
      </c>
      <c r="L249" s="50">
        <f t="shared" si="132"/>
        <v>5.5999999999999994E-2</v>
      </c>
      <c r="M249" s="50"/>
      <c r="N249" s="50">
        <f t="shared" si="133"/>
        <v>0.06</v>
      </c>
      <c r="O249" s="21">
        <f t="shared" si="146"/>
        <v>5.0000000000000001E-3</v>
      </c>
      <c r="R249" s="9">
        <f t="shared" si="134"/>
        <v>221</v>
      </c>
      <c r="S249" s="12">
        <f t="shared" si="135"/>
        <v>389.47040211660874</v>
      </c>
      <c r="T249" s="12">
        <f t="shared" si="159"/>
        <v>354.84165306720524</v>
      </c>
      <c r="U249" s="12">
        <f t="shared" si="136"/>
        <v>34.628749049403517</v>
      </c>
      <c r="V249" s="53">
        <f t="shared" si="137"/>
        <v>1000</v>
      </c>
      <c r="W249" s="10">
        <f t="shared" si="138"/>
        <v>6065.6045718049772</v>
      </c>
      <c r="X249" s="10">
        <f t="shared" si="139"/>
        <v>3078.2595978833906</v>
      </c>
      <c r="Y249" s="10">
        <f t="shared" si="140"/>
        <v>337004.86594889051</v>
      </c>
      <c r="AA249" s="9" t="str">
        <f t="shared" si="147"/>
        <v/>
      </c>
      <c r="AB249" s="12" t="str">
        <f>IF(AA249&lt;&gt;"",IF($H$10="raty równe",MIN(AF248*(1+L249/12), -PMT(L249/12,$H$3-AA248-SUM($AG$28:AG248),AF248,0)),AC249+AD249),"")</f>
        <v/>
      </c>
      <c r="AC249" s="12" t="str">
        <f t="shared" si="148"/>
        <v/>
      </c>
      <c r="AD249" s="12" t="str">
        <f t="shared" si="141"/>
        <v/>
      </c>
      <c r="AE249" s="53" t="str">
        <f t="shared" si="149"/>
        <v/>
      </c>
      <c r="AF249" s="10" t="str">
        <f t="shared" si="150"/>
        <v/>
      </c>
      <c r="AG249" s="54" t="str">
        <f>IF(AE249&lt;&gt;"",IF($H$10=listy!$B$4,(NPER(L249/12,-AB249,(AF249+AE249),0)-NPER(L249/12,-AB249,AF249)),AE249/($H$2/$H$3)),"")</f>
        <v/>
      </c>
      <c r="AH249" s="10">
        <f t="shared" si="142"/>
        <v>4467.7299999999996</v>
      </c>
      <c r="AI249" s="10">
        <f t="shared" si="143"/>
        <v>325858.70531721413</v>
      </c>
      <c r="AL249" s="9" t="str">
        <f t="shared" si="151"/>
        <v/>
      </c>
      <c r="AM249" s="12">
        <f t="shared" si="152"/>
        <v>0</v>
      </c>
      <c r="AN249" s="12" t="str">
        <f t="shared" si="153"/>
        <v/>
      </c>
      <c r="AO249" s="12">
        <f t="shared" si="154"/>
        <v>0</v>
      </c>
      <c r="AP249" s="53">
        <f t="shared" si="144"/>
        <v>0</v>
      </c>
      <c r="AQ249" s="10">
        <f t="shared" si="155"/>
        <v>0</v>
      </c>
      <c r="AR249" s="10">
        <f t="shared" si="156"/>
        <v>4467.7299999999996</v>
      </c>
      <c r="AS249" s="10">
        <f t="shared" si="145"/>
        <v>325858.70531721361</v>
      </c>
      <c r="AT249" s="91"/>
      <c r="AU249" s="91" t="e">
        <f t="shared" si="157"/>
        <v>#VALUE!</v>
      </c>
      <c r="AV249" s="91" t="e">
        <f t="shared" si="158"/>
        <v>#VALUE!</v>
      </c>
    </row>
    <row r="250" spans="1:48" x14ac:dyDescent="0.3">
      <c r="A250" s="9">
        <f t="shared" si="121"/>
        <v>222</v>
      </c>
      <c r="B250" s="10">
        <f t="shared" si="122"/>
        <v>405195.52158770937</v>
      </c>
      <c r="C250" s="10">
        <f t="shared" si="123"/>
        <v>1000</v>
      </c>
      <c r="D250" s="10">
        <f t="shared" si="124"/>
        <v>222000</v>
      </c>
      <c r="E250" s="12">
        <f t="shared" si="125"/>
        <v>3467.74</v>
      </c>
      <c r="F250" s="12">
        <f t="shared" si="126"/>
        <v>3174.159255964058</v>
      </c>
      <c r="G250" s="12">
        <f t="shared" si="127"/>
        <v>293.5807440359419</v>
      </c>
      <c r="H250" s="10">
        <f t="shared" si="128"/>
        <v>59736.000180309224</v>
      </c>
      <c r="I250" s="11">
        <f t="shared" si="129"/>
        <v>3.7999999999999999E-2</v>
      </c>
      <c r="J250" s="11">
        <f t="shared" si="130"/>
        <v>1.7999999999999999E-2</v>
      </c>
      <c r="K250" s="64">
        <f t="shared" si="131"/>
        <v>1093.9289395675628</v>
      </c>
      <c r="L250" s="50">
        <f t="shared" si="132"/>
        <v>5.5999999999999994E-2</v>
      </c>
      <c r="M250" s="50"/>
      <c r="N250" s="50">
        <f t="shared" si="133"/>
        <v>0.06</v>
      </c>
      <c r="O250" s="21">
        <f t="shared" si="146"/>
        <v>5.0000000000000001E-3</v>
      </c>
      <c r="R250" s="9">
        <f t="shared" si="134"/>
        <v>222</v>
      </c>
      <c r="S250" s="12">
        <f t="shared" si="135"/>
        <v>334.34838132439302</v>
      </c>
      <c r="T250" s="12">
        <f t="shared" si="159"/>
        <v>306.04222665596978</v>
      </c>
      <c r="U250" s="12">
        <f t="shared" si="136"/>
        <v>28.306154668423222</v>
      </c>
      <c r="V250" s="53">
        <f t="shared" si="137"/>
        <v>1000</v>
      </c>
      <c r="W250" s="10">
        <f t="shared" si="138"/>
        <v>4759.5623451490073</v>
      </c>
      <c r="X250" s="10">
        <f t="shared" si="139"/>
        <v>3133.3916186756069</v>
      </c>
      <c r="Y250" s="10">
        <f t="shared" si="140"/>
        <v>341823.28189731052</v>
      </c>
      <c r="AA250" s="9" t="str">
        <f t="shared" si="147"/>
        <v/>
      </c>
      <c r="AB250" s="12" t="str">
        <f>IF(AA250&lt;&gt;"",IF($H$10="raty równe",MIN(AF249*(1+L250/12), -PMT(L250/12,$H$3-AA249-SUM($AG$28:AG249),AF249,0)),AC250+AD250),"")</f>
        <v/>
      </c>
      <c r="AC250" s="12" t="str">
        <f t="shared" si="148"/>
        <v/>
      </c>
      <c r="AD250" s="12" t="str">
        <f t="shared" si="141"/>
        <v/>
      </c>
      <c r="AE250" s="53" t="str">
        <f t="shared" si="149"/>
        <v/>
      </c>
      <c r="AF250" s="10" t="str">
        <f t="shared" si="150"/>
        <v/>
      </c>
      <c r="AG250" s="54" t="str">
        <f>IF(AE250&lt;&gt;"",IF($H$10=listy!$B$4,(NPER(L250/12,-AB250,(AF250+AE250),0)-NPER(L250/12,-AB250,AF250)),AE250/($H$2/$H$3)),"")</f>
        <v/>
      </c>
      <c r="AH250" s="10">
        <f t="shared" si="142"/>
        <v>4467.74</v>
      </c>
      <c r="AI250" s="10">
        <f t="shared" si="143"/>
        <v>331955.73884380015</v>
      </c>
      <c r="AL250" s="9" t="str">
        <f t="shared" si="151"/>
        <v/>
      </c>
      <c r="AM250" s="12">
        <f t="shared" si="152"/>
        <v>0</v>
      </c>
      <c r="AN250" s="12" t="str">
        <f t="shared" si="153"/>
        <v/>
      </c>
      <c r="AO250" s="12">
        <f t="shared" si="154"/>
        <v>0</v>
      </c>
      <c r="AP250" s="53">
        <f t="shared" si="144"/>
        <v>0</v>
      </c>
      <c r="AQ250" s="10">
        <f t="shared" si="155"/>
        <v>0</v>
      </c>
      <c r="AR250" s="10">
        <f t="shared" si="156"/>
        <v>4467.74</v>
      </c>
      <c r="AS250" s="10">
        <f t="shared" si="145"/>
        <v>331955.73884379963</v>
      </c>
      <c r="AT250" s="91"/>
      <c r="AU250" s="91" t="e">
        <f t="shared" si="157"/>
        <v>#VALUE!</v>
      </c>
      <c r="AV250" s="91" t="e">
        <f t="shared" si="158"/>
        <v>#VALUE!</v>
      </c>
    </row>
    <row r="251" spans="1:48" x14ac:dyDescent="0.3">
      <c r="A251" s="9">
        <f t="shared" si="121"/>
        <v>223</v>
      </c>
      <c r="B251" s="10">
        <f t="shared" si="122"/>
        <v>408221.49919564789</v>
      </c>
      <c r="C251" s="10">
        <f t="shared" si="123"/>
        <v>1000</v>
      </c>
      <c r="D251" s="10">
        <f t="shared" si="124"/>
        <v>223000</v>
      </c>
      <c r="E251" s="12">
        <f t="shared" si="125"/>
        <v>3467.73</v>
      </c>
      <c r="F251" s="12">
        <f t="shared" si="126"/>
        <v>3188.9619991585569</v>
      </c>
      <c r="G251" s="12">
        <f t="shared" si="127"/>
        <v>278.76800084144298</v>
      </c>
      <c r="H251" s="10">
        <f t="shared" si="128"/>
        <v>56547.038181150667</v>
      </c>
      <c r="I251" s="11">
        <f t="shared" si="129"/>
        <v>3.7999999999999999E-2</v>
      </c>
      <c r="J251" s="11">
        <f t="shared" si="130"/>
        <v>1.7999999999999999E-2</v>
      </c>
      <c r="K251" s="64">
        <f t="shared" si="131"/>
        <v>1088.4865070324013</v>
      </c>
      <c r="L251" s="50">
        <f t="shared" si="132"/>
        <v>5.5999999999999994E-2</v>
      </c>
      <c r="M251" s="50"/>
      <c r="N251" s="50">
        <f t="shared" si="133"/>
        <v>0.06</v>
      </c>
      <c r="O251" s="21">
        <f t="shared" si="146"/>
        <v>5.0000000000000001E-3</v>
      </c>
      <c r="R251" s="9">
        <f t="shared" si="134"/>
        <v>223</v>
      </c>
      <c r="S251" s="12">
        <f t="shared" si="135"/>
        <v>276.29737652782234</v>
      </c>
      <c r="T251" s="12">
        <f t="shared" si="159"/>
        <v>254.08608558379365</v>
      </c>
      <c r="U251" s="12">
        <f t="shared" si="136"/>
        <v>22.211290944028701</v>
      </c>
      <c r="V251" s="53">
        <f t="shared" si="137"/>
        <v>1000</v>
      </c>
      <c r="W251" s="10">
        <f t="shared" si="138"/>
        <v>3505.4762595652137</v>
      </c>
      <c r="X251" s="10">
        <f t="shared" si="139"/>
        <v>3191.4326234721775</v>
      </c>
      <c r="Y251" s="10">
        <f t="shared" si="140"/>
        <v>346723.83093026921</v>
      </c>
      <c r="AA251" s="9" t="str">
        <f t="shared" si="147"/>
        <v/>
      </c>
      <c r="AB251" s="12" t="str">
        <f>IF(AA251&lt;&gt;"",IF($H$10="raty równe",MIN(AF250*(1+L251/12), -PMT(L251/12,$H$3-AA250-SUM($AG$28:AG250),AF250,0)),AC251+AD251),"")</f>
        <v/>
      </c>
      <c r="AC251" s="12" t="str">
        <f t="shared" si="148"/>
        <v/>
      </c>
      <c r="AD251" s="12" t="str">
        <f t="shared" si="141"/>
        <v/>
      </c>
      <c r="AE251" s="53" t="str">
        <f t="shared" si="149"/>
        <v/>
      </c>
      <c r="AF251" s="10" t="str">
        <f t="shared" si="150"/>
        <v/>
      </c>
      <c r="AG251" s="54" t="str">
        <f>IF(AE251&lt;&gt;"",IF($H$10=listy!$B$4,(NPER(L251/12,-AB251,(AF251+AE251),0)-NPER(L251/12,-AB251,AF251)),AE251/($H$2/$H$3)),"")</f>
        <v/>
      </c>
      <c r="AH251" s="10">
        <f t="shared" si="142"/>
        <v>4467.7299999999996</v>
      </c>
      <c r="AI251" s="10">
        <f t="shared" si="143"/>
        <v>338083.24753801909</v>
      </c>
      <c r="AL251" s="9" t="str">
        <f t="shared" si="151"/>
        <v/>
      </c>
      <c r="AM251" s="12">
        <f t="shared" si="152"/>
        <v>0</v>
      </c>
      <c r="AN251" s="12" t="str">
        <f t="shared" si="153"/>
        <v/>
      </c>
      <c r="AO251" s="12">
        <f t="shared" si="154"/>
        <v>0</v>
      </c>
      <c r="AP251" s="53">
        <f t="shared" si="144"/>
        <v>0</v>
      </c>
      <c r="AQ251" s="10">
        <f t="shared" si="155"/>
        <v>0</v>
      </c>
      <c r="AR251" s="10">
        <f t="shared" si="156"/>
        <v>4467.7299999999996</v>
      </c>
      <c r="AS251" s="10">
        <f t="shared" si="145"/>
        <v>338083.24753801856</v>
      </c>
      <c r="AT251" s="91"/>
      <c r="AU251" s="91" t="e">
        <f t="shared" si="157"/>
        <v>#VALUE!</v>
      </c>
      <c r="AV251" s="91" t="e">
        <f t="shared" si="158"/>
        <v>#VALUE!</v>
      </c>
    </row>
    <row r="252" spans="1:48" x14ac:dyDescent="0.3">
      <c r="A252" s="9">
        <f t="shared" si="121"/>
        <v>224</v>
      </c>
      <c r="B252" s="10">
        <f t="shared" si="122"/>
        <v>411262.60669162608</v>
      </c>
      <c r="C252" s="10">
        <f t="shared" si="123"/>
        <v>1000</v>
      </c>
      <c r="D252" s="10">
        <f t="shared" si="124"/>
        <v>224000</v>
      </c>
      <c r="E252" s="12">
        <f t="shared" si="125"/>
        <v>3467.74</v>
      </c>
      <c r="F252" s="12">
        <f t="shared" si="126"/>
        <v>3203.8538218212966</v>
      </c>
      <c r="G252" s="12">
        <f t="shared" si="127"/>
        <v>263.88617817870312</v>
      </c>
      <c r="H252" s="10">
        <f t="shared" si="128"/>
        <v>53343.184359329367</v>
      </c>
      <c r="I252" s="11">
        <f t="shared" si="129"/>
        <v>3.7999999999999999E-2</v>
      </c>
      <c r="J252" s="11">
        <f t="shared" si="130"/>
        <v>1.7999999999999999E-2</v>
      </c>
      <c r="K252" s="64">
        <f t="shared" si="131"/>
        <v>1083.0711512760211</v>
      </c>
      <c r="L252" s="50">
        <f t="shared" si="132"/>
        <v>5.5999999999999994E-2</v>
      </c>
      <c r="M252" s="50"/>
      <c r="N252" s="50">
        <f t="shared" si="133"/>
        <v>0.06</v>
      </c>
      <c r="O252" s="21">
        <f t="shared" si="146"/>
        <v>5.0000000000000001E-3</v>
      </c>
      <c r="R252" s="9">
        <f t="shared" si="134"/>
        <v>224</v>
      </c>
      <c r="S252" s="12">
        <f t="shared" si="135"/>
        <v>214.9725885120742</v>
      </c>
      <c r="T252" s="12">
        <f t="shared" si="159"/>
        <v>198.61369930076987</v>
      </c>
      <c r="U252" s="12">
        <f t="shared" si="136"/>
        <v>16.35888921130433</v>
      </c>
      <c r="V252" s="53">
        <f t="shared" si="137"/>
        <v>1000</v>
      </c>
      <c r="W252" s="10">
        <f t="shared" si="138"/>
        <v>2306.8625602644438</v>
      </c>
      <c r="X252" s="10">
        <f t="shared" si="139"/>
        <v>3252.7674114879255</v>
      </c>
      <c r="Y252" s="10">
        <f t="shared" si="140"/>
        <v>351710.21749640844</v>
      </c>
      <c r="AA252" s="9" t="str">
        <f t="shared" si="147"/>
        <v/>
      </c>
      <c r="AB252" s="12" t="str">
        <f>IF(AA252&lt;&gt;"",IF($H$10="raty równe",MIN(AF251*(1+L252/12), -PMT(L252/12,$H$3-AA251-SUM($AG$28:AG251),AF251,0)),AC252+AD252),"")</f>
        <v/>
      </c>
      <c r="AC252" s="12" t="str">
        <f t="shared" si="148"/>
        <v/>
      </c>
      <c r="AD252" s="12" t="str">
        <f t="shared" si="141"/>
        <v/>
      </c>
      <c r="AE252" s="53" t="str">
        <f t="shared" si="149"/>
        <v/>
      </c>
      <c r="AF252" s="10" t="str">
        <f t="shared" si="150"/>
        <v/>
      </c>
      <c r="AG252" s="54" t="str">
        <f>IF(AE252&lt;&gt;"",IF($H$10=listy!$B$4,(NPER(L252/12,-AB252,(AF252+AE252),0)-NPER(L252/12,-AB252,AF252)),AE252/($H$2/$H$3)),"")</f>
        <v/>
      </c>
      <c r="AH252" s="10">
        <f t="shared" si="142"/>
        <v>4467.74</v>
      </c>
      <c r="AI252" s="10">
        <f t="shared" si="143"/>
        <v>344241.40377570916</v>
      </c>
      <c r="AL252" s="9" t="str">
        <f t="shared" si="151"/>
        <v/>
      </c>
      <c r="AM252" s="12">
        <f t="shared" si="152"/>
        <v>0</v>
      </c>
      <c r="AN252" s="12" t="str">
        <f t="shared" si="153"/>
        <v/>
      </c>
      <c r="AO252" s="12">
        <f t="shared" si="154"/>
        <v>0</v>
      </c>
      <c r="AP252" s="53">
        <f t="shared" si="144"/>
        <v>0</v>
      </c>
      <c r="AQ252" s="10">
        <f t="shared" si="155"/>
        <v>0</v>
      </c>
      <c r="AR252" s="10">
        <f t="shared" si="156"/>
        <v>4467.74</v>
      </c>
      <c r="AS252" s="10">
        <f t="shared" si="145"/>
        <v>344241.40377570863</v>
      </c>
      <c r="AT252" s="91"/>
      <c r="AU252" s="91" t="e">
        <f t="shared" si="157"/>
        <v>#VALUE!</v>
      </c>
      <c r="AV252" s="91" t="e">
        <f t="shared" si="158"/>
        <v>#VALUE!</v>
      </c>
    </row>
    <row r="253" spans="1:48" x14ac:dyDescent="0.3">
      <c r="A253" s="9">
        <f t="shared" si="121"/>
        <v>225</v>
      </c>
      <c r="B253" s="10">
        <f t="shared" si="122"/>
        <v>414318.91972508415</v>
      </c>
      <c r="C253" s="10">
        <f t="shared" si="123"/>
        <v>1000</v>
      </c>
      <c r="D253" s="10">
        <f t="shared" si="124"/>
        <v>225000</v>
      </c>
      <c r="E253" s="12">
        <f t="shared" si="125"/>
        <v>3467.73</v>
      </c>
      <c r="F253" s="12">
        <f t="shared" si="126"/>
        <v>3218.7951396564631</v>
      </c>
      <c r="G253" s="12">
        <f t="shared" si="127"/>
        <v>248.93486034353703</v>
      </c>
      <c r="H253" s="10">
        <f t="shared" si="128"/>
        <v>50124.389219672907</v>
      </c>
      <c r="I253" s="11">
        <f t="shared" si="129"/>
        <v>3.7999999999999999E-2</v>
      </c>
      <c r="J253" s="11">
        <f t="shared" si="130"/>
        <v>1.7999999999999999E-2</v>
      </c>
      <c r="K253" s="64">
        <f t="shared" si="131"/>
        <v>1077.682737588081</v>
      </c>
      <c r="L253" s="50">
        <f t="shared" si="132"/>
        <v>5.5999999999999994E-2</v>
      </c>
      <c r="M253" s="50"/>
      <c r="N253" s="50">
        <f t="shared" si="133"/>
        <v>0.06</v>
      </c>
      <c r="O253" s="21">
        <f t="shared" si="146"/>
        <v>5.0000000000000001E-3</v>
      </c>
      <c r="R253" s="9">
        <f t="shared" si="134"/>
        <v>225</v>
      </c>
      <c r="S253" s="12">
        <f t="shared" si="135"/>
        <v>149.96456819238992</v>
      </c>
      <c r="T253" s="12">
        <f t="shared" si="159"/>
        <v>139.1992095778225</v>
      </c>
      <c r="U253" s="12">
        <f t="shared" si="136"/>
        <v>10.765358614567404</v>
      </c>
      <c r="V253" s="53">
        <f t="shared" si="137"/>
        <v>1000</v>
      </c>
      <c r="W253" s="10">
        <f t="shared" si="138"/>
        <v>1167.6633506866215</v>
      </c>
      <c r="X253" s="10">
        <f t="shared" si="139"/>
        <v>3317.7654318076093</v>
      </c>
      <c r="Y253" s="10">
        <f t="shared" si="140"/>
        <v>356786.53401569807</v>
      </c>
      <c r="AA253" s="9" t="str">
        <f t="shared" si="147"/>
        <v/>
      </c>
      <c r="AB253" s="12" t="str">
        <f>IF(AA253&lt;&gt;"",IF($H$10="raty równe",MIN(AF252*(1+L253/12), -PMT(L253/12,$H$3-AA252-SUM($AG$28:AG252),AF252,0)),AC253+AD253),"")</f>
        <v/>
      </c>
      <c r="AC253" s="12" t="str">
        <f t="shared" si="148"/>
        <v/>
      </c>
      <c r="AD253" s="12" t="str">
        <f t="shared" si="141"/>
        <v/>
      </c>
      <c r="AE253" s="53" t="str">
        <f t="shared" si="149"/>
        <v/>
      </c>
      <c r="AF253" s="10" t="str">
        <f t="shared" si="150"/>
        <v/>
      </c>
      <c r="AG253" s="54" t="str">
        <f>IF(AE253&lt;&gt;"",IF($H$10=listy!$B$4,(NPER(L253/12,-AB253,(AF253+AE253),0)-NPER(L253/12,-AB253,AF253)),AE253/($H$2/$H$3)),"")</f>
        <v/>
      </c>
      <c r="AH253" s="10">
        <f t="shared" si="142"/>
        <v>4467.7299999999996</v>
      </c>
      <c r="AI253" s="10">
        <f t="shared" si="143"/>
        <v>350430.34079458762</v>
      </c>
      <c r="AL253" s="9" t="str">
        <f t="shared" si="151"/>
        <v/>
      </c>
      <c r="AM253" s="12">
        <f t="shared" si="152"/>
        <v>0</v>
      </c>
      <c r="AN253" s="12" t="str">
        <f t="shared" si="153"/>
        <v/>
      </c>
      <c r="AO253" s="12">
        <f t="shared" si="154"/>
        <v>0</v>
      </c>
      <c r="AP253" s="53">
        <f t="shared" si="144"/>
        <v>0</v>
      </c>
      <c r="AQ253" s="10">
        <f t="shared" si="155"/>
        <v>0</v>
      </c>
      <c r="AR253" s="10">
        <f t="shared" si="156"/>
        <v>4467.7299999999996</v>
      </c>
      <c r="AS253" s="10">
        <f t="shared" si="145"/>
        <v>350430.3407945871</v>
      </c>
      <c r="AT253" s="91"/>
      <c r="AU253" s="91" t="e">
        <f t="shared" si="157"/>
        <v>#VALUE!</v>
      </c>
      <c r="AV253" s="91" t="e">
        <f t="shared" si="158"/>
        <v>#VALUE!</v>
      </c>
    </row>
    <row r="254" spans="1:48" x14ac:dyDescent="0.3">
      <c r="A254" s="9">
        <f t="shared" si="121"/>
        <v>226</v>
      </c>
      <c r="B254" s="10">
        <f t="shared" si="122"/>
        <v>417390.51432370953</v>
      </c>
      <c r="C254" s="10">
        <f t="shared" si="123"/>
        <v>1000</v>
      </c>
      <c r="D254" s="10">
        <f t="shared" si="124"/>
        <v>226000</v>
      </c>
      <c r="E254" s="12">
        <f t="shared" si="125"/>
        <v>3467.74</v>
      </c>
      <c r="F254" s="12">
        <f t="shared" si="126"/>
        <v>3233.8261836415263</v>
      </c>
      <c r="G254" s="12">
        <f t="shared" si="127"/>
        <v>233.91381635847355</v>
      </c>
      <c r="H254" s="10">
        <f t="shared" si="128"/>
        <v>46890.563036031381</v>
      </c>
      <c r="I254" s="11">
        <f t="shared" si="129"/>
        <v>3.7999999999999999E-2</v>
      </c>
      <c r="J254" s="11">
        <f t="shared" si="130"/>
        <v>1.7999999999999999E-2</v>
      </c>
      <c r="K254" s="64">
        <f t="shared" si="131"/>
        <v>1072.3211319284389</v>
      </c>
      <c r="L254" s="50">
        <f t="shared" si="132"/>
        <v>5.5999999999999994E-2</v>
      </c>
      <c r="M254" s="50"/>
      <c r="N254" s="50">
        <f t="shared" si="133"/>
        <v>0.06</v>
      </c>
      <c r="O254" s="21">
        <f t="shared" si="146"/>
        <v>5.0000000000000001E-3</v>
      </c>
      <c r="R254" s="9">
        <f t="shared" si="134"/>
        <v>226</v>
      </c>
      <c r="S254" s="12">
        <f t="shared" si="135"/>
        <v>80.781976649802061</v>
      </c>
      <c r="T254" s="12">
        <f t="shared" si="159"/>
        <v>75.332881013264497</v>
      </c>
      <c r="U254" s="12">
        <f t="shared" si="136"/>
        <v>5.4490956365375665</v>
      </c>
      <c r="V254" s="53">
        <f t="shared" si="137"/>
        <v>1000</v>
      </c>
      <c r="W254" s="10">
        <f t="shared" si="138"/>
        <v>92.330469673356902</v>
      </c>
      <c r="X254" s="10">
        <f t="shared" si="139"/>
        <v>3386.9580233501974</v>
      </c>
      <c r="Y254" s="10">
        <f t="shared" si="140"/>
        <v>361957.42470912676</v>
      </c>
      <c r="AA254" s="9" t="str">
        <f t="shared" si="147"/>
        <v/>
      </c>
      <c r="AB254" s="12" t="str">
        <f>IF(AA254&lt;&gt;"",IF($H$10="raty równe",MIN(AF253*(1+L254/12), -PMT(L254/12,$H$3-AA253-SUM($AG$28:AG253),AF253,0)),AC254+AD254),"")</f>
        <v/>
      </c>
      <c r="AC254" s="12" t="str">
        <f t="shared" si="148"/>
        <v/>
      </c>
      <c r="AD254" s="12" t="str">
        <f t="shared" si="141"/>
        <v/>
      </c>
      <c r="AE254" s="53" t="str">
        <f t="shared" si="149"/>
        <v/>
      </c>
      <c r="AF254" s="10" t="str">
        <f t="shared" si="150"/>
        <v/>
      </c>
      <c r="AG254" s="54" t="str">
        <f>IF(AE254&lt;&gt;"",IF($H$10=listy!$B$4,(NPER(L254/12,-AB254,(AF254+AE254),0)-NPER(L254/12,-AB254,AF254)),AE254/($H$2/$H$3)),"")</f>
        <v/>
      </c>
      <c r="AH254" s="10">
        <f t="shared" si="142"/>
        <v>4467.74</v>
      </c>
      <c r="AI254" s="10">
        <f t="shared" si="143"/>
        <v>356650.23249856051</v>
      </c>
      <c r="AL254" s="9" t="str">
        <f t="shared" si="151"/>
        <v/>
      </c>
      <c r="AM254" s="12">
        <f t="shared" si="152"/>
        <v>0</v>
      </c>
      <c r="AN254" s="12" t="str">
        <f t="shared" si="153"/>
        <v/>
      </c>
      <c r="AO254" s="12">
        <f t="shared" si="154"/>
        <v>0</v>
      </c>
      <c r="AP254" s="53">
        <f t="shared" si="144"/>
        <v>0</v>
      </c>
      <c r="AQ254" s="10">
        <f t="shared" si="155"/>
        <v>0</v>
      </c>
      <c r="AR254" s="10">
        <f t="shared" si="156"/>
        <v>4467.74</v>
      </c>
      <c r="AS254" s="10">
        <f t="shared" si="145"/>
        <v>356650.23249855998</v>
      </c>
      <c r="AT254" s="91"/>
      <c r="AU254" s="91" t="e">
        <f t="shared" si="157"/>
        <v>#VALUE!</v>
      </c>
      <c r="AV254" s="91" t="e">
        <f t="shared" si="158"/>
        <v>#VALUE!</v>
      </c>
    </row>
    <row r="255" spans="1:48" x14ac:dyDescent="0.3">
      <c r="A255" s="9">
        <f t="shared" si="121"/>
        <v>227</v>
      </c>
      <c r="B255" s="10">
        <f t="shared" si="122"/>
        <v>420477.46689532802</v>
      </c>
      <c r="C255" s="10">
        <f t="shared" si="123"/>
        <v>1000</v>
      </c>
      <c r="D255" s="10">
        <f t="shared" si="124"/>
        <v>227000</v>
      </c>
      <c r="E255" s="12">
        <f t="shared" si="125"/>
        <v>3467.73</v>
      </c>
      <c r="F255" s="12">
        <f t="shared" si="126"/>
        <v>3248.9073724985201</v>
      </c>
      <c r="G255" s="12">
        <f t="shared" si="127"/>
        <v>218.82262750147973</v>
      </c>
      <c r="H255" s="10">
        <f t="shared" si="128"/>
        <v>43641.65566353286</v>
      </c>
      <c r="I255" s="11">
        <f t="shared" si="129"/>
        <v>3.7999999999999999E-2</v>
      </c>
      <c r="J255" s="11">
        <f t="shared" si="130"/>
        <v>1.7999999999999999E-2</v>
      </c>
      <c r="K255" s="64">
        <f t="shared" si="131"/>
        <v>1066.98620092382</v>
      </c>
      <c r="L255" s="50">
        <f t="shared" si="132"/>
        <v>5.5999999999999994E-2</v>
      </c>
      <c r="M255" s="50"/>
      <c r="N255" s="50">
        <f t="shared" si="133"/>
        <v>0.06</v>
      </c>
      <c r="O255" s="21">
        <f t="shared" si="146"/>
        <v>5.0000000000000001E-3</v>
      </c>
      <c r="R255" s="9">
        <f t="shared" si="134"/>
        <v>227</v>
      </c>
      <c r="S255" s="12">
        <f t="shared" si="135"/>
        <v>6.8281880367657921</v>
      </c>
      <c r="T255" s="12">
        <f t="shared" si="159"/>
        <v>6.3973125116234595</v>
      </c>
      <c r="U255" s="12">
        <f t="shared" si="136"/>
        <v>0.43087552514233218</v>
      </c>
      <c r="V255" s="53">
        <f t="shared" si="137"/>
        <v>85.933157161733448</v>
      </c>
      <c r="W255" s="10">
        <f t="shared" si="138"/>
        <v>0</v>
      </c>
      <c r="X255" s="10">
        <f t="shared" si="139"/>
        <v>4374.9686548015006</v>
      </c>
      <c r="Y255" s="10">
        <f t="shared" si="140"/>
        <v>368142.18048747384</v>
      </c>
      <c r="AA255" s="9" t="str">
        <f t="shared" si="147"/>
        <v/>
      </c>
      <c r="AB255" s="12" t="str">
        <f>IF(AA255&lt;&gt;"",IF($H$10="raty równe",MIN(AF254*(1+L255/12), -PMT(L255/12,$H$3-AA254-SUM($AG$28:AG254),AF254,0)),AC255+AD255),"")</f>
        <v/>
      </c>
      <c r="AC255" s="12" t="str">
        <f t="shared" si="148"/>
        <v/>
      </c>
      <c r="AD255" s="12" t="str">
        <f t="shared" si="141"/>
        <v/>
      </c>
      <c r="AE255" s="53" t="str">
        <f t="shared" si="149"/>
        <v/>
      </c>
      <c r="AF255" s="10" t="str">
        <f t="shared" si="150"/>
        <v/>
      </c>
      <c r="AG255" s="54" t="str">
        <f>IF(AE255&lt;&gt;"",IF($H$10=listy!$B$4,(NPER(L255/12,-AB255,(AF255+AE255),0)-NPER(L255/12,-AB255,AF255)),AE255/($H$2/$H$3)),"")</f>
        <v/>
      </c>
      <c r="AH255" s="10">
        <f t="shared" si="142"/>
        <v>4467.7299999999996</v>
      </c>
      <c r="AI255" s="10">
        <f t="shared" si="143"/>
        <v>362901.21366105328</v>
      </c>
      <c r="AL255" s="9" t="str">
        <f t="shared" si="151"/>
        <v/>
      </c>
      <c r="AM255" s="12">
        <f t="shared" si="152"/>
        <v>0</v>
      </c>
      <c r="AN255" s="12" t="str">
        <f t="shared" si="153"/>
        <v/>
      </c>
      <c r="AO255" s="12">
        <f t="shared" si="154"/>
        <v>0</v>
      </c>
      <c r="AP255" s="53">
        <f t="shared" si="144"/>
        <v>0</v>
      </c>
      <c r="AQ255" s="10">
        <f t="shared" si="155"/>
        <v>0</v>
      </c>
      <c r="AR255" s="10">
        <f t="shared" si="156"/>
        <v>4467.7299999999996</v>
      </c>
      <c r="AS255" s="10">
        <f t="shared" si="145"/>
        <v>362901.21366105275</v>
      </c>
      <c r="AT255" s="91"/>
      <c r="AU255" s="91" t="e">
        <f t="shared" si="157"/>
        <v>#VALUE!</v>
      </c>
      <c r="AV255" s="91" t="e">
        <f t="shared" si="158"/>
        <v>#VALUE!</v>
      </c>
    </row>
    <row r="256" spans="1:48" s="81" customFormat="1" x14ac:dyDescent="0.3">
      <c r="A256" s="75">
        <f t="shared" si="121"/>
        <v>228</v>
      </c>
      <c r="B256" s="76">
        <f t="shared" si="122"/>
        <v>423579.85422980459</v>
      </c>
      <c r="C256" s="76">
        <f t="shared" si="123"/>
        <v>1000</v>
      </c>
      <c r="D256" s="76">
        <f t="shared" si="124"/>
        <v>228000</v>
      </c>
      <c r="E256" s="77">
        <f t="shared" si="125"/>
        <v>3467.74</v>
      </c>
      <c r="F256" s="77">
        <f t="shared" si="126"/>
        <v>3264.0789402368464</v>
      </c>
      <c r="G256" s="77">
        <f t="shared" si="127"/>
        <v>203.6610597631533</v>
      </c>
      <c r="H256" s="76">
        <f t="shared" si="128"/>
        <v>40377.576723296013</v>
      </c>
      <c r="I256" s="78">
        <f t="shared" si="129"/>
        <v>3.7999999999999999E-2</v>
      </c>
      <c r="J256" s="78">
        <f t="shared" si="130"/>
        <v>1.7999999999999999E-2</v>
      </c>
      <c r="K256" s="79">
        <f t="shared" si="131"/>
        <v>1061.6778118644977</v>
      </c>
      <c r="L256" s="78">
        <f t="shared" si="132"/>
        <v>5.5999999999999994E-2</v>
      </c>
      <c r="M256" s="78"/>
      <c r="N256" s="78">
        <f t="shared" si="133"/>
        <v>0.06</v>
      </c>
      <c r="O256" s="80">
        <f t="shared" si="146"/>
        <v>5.0000000000000001E-3</v>
      </c>
      <c r="R256" s="75" t="str">
        <f t="shared" si="134"/>
        <v/>
      </c>
      <c r="S256" s="77">
        <f t="shared" si="135"/>
        <v>0</v>
      </c>
      <c r="T256" s="77" t="str">
        <f t="shared" si="159"/>
        <v/>
      </c>
      <c r="U256" s="77">
        <f t="shared" si="136"/>
        <v>0</v>
      </c>
      <c r="V256" s="82">
        <f t="shared" si="137"/>
        <v>0</v>
      </c>
      <c r="W256" s="76">
        <f t="shared" si="138"/>
        <v>0</v>
      </c>
      <c r="X256" s="76">
        <f t="shared" si="139"/>
        <v>4467.74</v>
      </c>
      <c r="Y256" s="76">
        <f t="shared" si="140"/>
        <v>374450.63138991117</v>
      </c>
      <c r="AA256" s="75" t="str">
        <f t="shared" si="147"/>
        <v/>
      </c>
      <c r="AB256" s="77" t="str">
        <f>IF(AA256&lt;&gt;"",IF($H$10="raty równe",MIN(AF255*(1+L256/12), -PMT(L256/12,$H$3-AA255-SUM($AG$28:AG255),AF255,0)),AC256+AD256),"")</f>
        <v/>
      </c>
      <c r="AC256" s="77" t="str">
        <f t="shared" si="148"/>
        <v/>
      </c>
      <c r="AD256" s="77" t="str">
        <f t="shared" si="141"/>
        <v/>
      </c>
      <c r="AE256" s="82" t="str">
        <f t="shared" si="149"/>
        <v/>
      </c>
      <c r="AF256" s="76" t="str">
        <f t="shared" si="150"/>
        <v/>
      </c>
      <c r="AG256" s="83" t="str">
        <f>IF(AE256&lt;&gt;"",IF($H$10=listy!$B$4,(NPER(L256/12,-AB256,(AF256+AE256),0)-NPER(L256/12,-AB256,AF256)),AE256/($H$2/$H$3)),"")</f>
        <v/>
      </c>
      <c r="AH256" s="76">
        <f t="shared" si="142"/>
        <v>4467.74</v>
      </c>
      <c r="AI256" s="76">
        <f t="shared" si="143"/>
        <v>369183.4597293585</v>
      </c>
      <c r="AL256" s="9" t="str">
        <f t="shared" si="151"/>
        <v/>
      </c>
      <c r="AM256" s="12">
        <f t="shared" si="152"/>
        <v>0</v>
      </c>
      <c r="AN256" s="12" t="str">
        <f t="shared" si="153"/>
        <v/>
      </c>
      <c r="AO256" s="12">
        <f t="shared" si="154"/>
        <v>0</v>
      </c>
      <c r="AP256" s="53">
        <f t="shared" si="144"/>
        <v>0</v>
      </c>
      <c r="AQ256" s="10">
        <f t="shared" si="155"/>
        <v>0</v>
      </c>
      <c r="AR256" s="10">
        <f t="shared" si="156"/>
        <v>4467.74</v>
      </c>
      <c r="AS256" s="10">
        <f t="shared" si="145"/>
        <v>369183.45972935797</v>
      </c>
      <c r="AT256" s="91"/>
      <c r="AU256" s="91" t="e">
        <f t="shared" si="157"/>
        <v>#VALUE!</v>
      </c>
      <c r="AV256" s="91" t="e">
        <f t="shared" si="158"/>
        <v>#VALUE!</v>
      </c>
    </row>
    <row r="257" spans="1:48" x14ac:dyDescent="0.3">
      <c r="A257" s="9">
        <f t="shared" si="121"/>
        <v>229</v>
      </c>
      <c r="B257" s="10">
        <f t="shared" si="122"/>
        <v>426697.75350095355</v>
      </c>
      <c r="C257" s="10">
        <f t="shared" si="123"/>
        <v>1000</v>
      </c>
      <c r="D257" s="10">
        <f t="shared" si="124"/>
        <v>229000</v>
      </c>
      <c r="E257" s="12">
        <f t="shared" si="125"/>
        <v>3467.73</v>
      </c>
      <c r="F257" s="12">
        <f t="shared" si="126"/>
        <v>3279.3013086246187</v>
      </c>
      <c r="G257" s="12">
        <f t="shared" si="127"/>
        <v>188.42869137538139</v>
      </c>
      <c r="H257" s="10">
        <f t="shared" si="128"/>
        <v>37098.275414671392</v>
      </c>
      <c r="I257" s="11">
        <f t="shared" si="129"/>
        <v>3.7999999999999999E-2</v>
      </c>
      <c r="J257" s="11">
        <f t="shared" si="130"/>
        <v>1.7999999999999999E-2</v>
      </c>
      <c r="K257" s="64">
        <f t="shared" si="131"/>
        <v>1056.395832700993</v>
      </c>
      <c r="L257" s="50">
        <f t="shared" si="132"/>
        <v>5.5999999999999994E-2</v>
      </c>
      <c r="M257" s="50"/>
      <c r="N257" s="50">
        <f t="shared" si="133"/>
        <v>0.06</v>
      </c>
      <c r="O257" s="21">
        <f t="shared" si="146"/>
        <v>5.0000000000000001E-3</v>
      </c>
      <c r="R257" s="9" t="str">
        <f t="shared" si="134"/>
        <v/>
      </c>
      <c r="S257" s="12">
        <f t="shared" si="135"/>
        <v>0</v>
      </c>
      <c r="T257" s="12" t="str">
        <f t="shared" si="159"/>
        <v/>
      </c>
      <c r="U257" s="12">
        <f t="shared" si="136"/>
        <v>0</v>
      </c>
      <c r="V257" s="53">
        <f t="shared" si="137"/>
        <v>0</v>
      </c>
      <c r="W257" s="10">
        <f t="shared" si="138"/>
        <v>0</v>
      </c>
      <c r="X257" s="10">
        <f t="shared" si="139"/>
        <v>4467.7299999999996</v>
      </c>
      <c r="Y257" s="10">
        <f t="shared" si="140"/>
        <v>380790.61454686068</v>
      </c>
      <c r="AA257" s="9" t="str">
        <f t="shared" si="147"/>
        <v/>
      </c>
      <c r="AB257" s="12" t="str">
        <f>IF(AA257&lt;&gt;"",IF($H$10="raty równe",MIN(AF256*(1+L257/12), -PMT(L257/12,$H$3-AA256-SUM($AG$28:AG256),AF256,0)),AC257+AD257),"")</f>
        <v/>
      </c>
      <c r="AC257" s="12" t="str">
        <f t="shared" si="148"/>
        <v/>
      </c>
      <c r="AD257" s="12" t="str">
        <f t="shared" si="141"/>
        <v/>
      </c>
      <c r="AE257" s="53" t="str">
        <f t="shared" si="149"/>
        <v/>
      </c>
      <c r="AF257" s="10" t="str">
        <f t="shared" si="150"/>
        <v/>
      </c>
      <c r="AG257" s="54" t="str">
        <f>IF(AE257&lt;&gt;"",IF($H$10=listy!$B$4,(NPER(L257/12,-AB257,(AF257+AE257),0)-NPER(L257/12,-AB257,AF257)),AE257/($H$2/$H$3)),"")</f>
        <v/>
      </c>
      <c r="AH257" s="10">
        <f t="shared" si="142"/>
        <v>4467.7299999999996</v>
      </c>
      <c r="AI257" s="10">
        <f t="shared" si="143"/>
        <v>375497.10702800524</v>
      </c>
      <c r="AL257" s="9" t="str">
        <f t="shared" si="151"/>
        <v/>
      </c>
      <c r="AM257" s="12">
        <f t="shared" si="152"/>
        <v>0</v>
      </c>
      <c r="AN257" s="12" t="str">
        <f t="shared" si="153"/>
        <v/>
      </c>
      <c r="AO257" s="12">
        <f t="shared" si="154"/>
        <v>0</v>
      </c>
      <c r="AP257" s="53">
        <f t="shared" si="144"/>
        <v>0</v>
      </c>
      <c r="AQ257" s="10">
        <f t="shared" si="155"/>
        <v>0</v>
      </c>
      <c r="AR257" s="10">
        <f t="shared" si="156"/>
        <v>4467.7299999999996</v>
      </c>
      <c r="AS257" s="10">
        <f t="shared" si="145"/>
        <v>375497.10702800471</v>
      </c>
      <c r="AT257" s="91"/>
      <c r="AU257" s="91" t="e">
        <f t="shared" si="157"/>
        <v>#VALUE!</v>
      </c>
      <c r="AV257" s="91" t="e">
        <f t="shared" si="158"/>
        <v>#VALUE!</v>
      </c>
    </row>
    <row r="258" spans="1:48" x14ac:dyDescent="0.3">
      <c r="A258" s="9">
        <f t="shared" si="121"/>
        <v>230</v>
      </c>
      <c r="B258" s="10">
        <f t="shared" si="122"/>
        <v>429831.2422684583</v>
      </c>
      <c r="C258" s="10">
        <f t="shared" si="123"/>
        <v>1000</v>
      </c>
      <c r="D258" s="10">
        <f t="shared" si="124"/>
        <v>230000</v>
      </c>
      <c r="E258" s="12">
        <f t="shared" si="125"/>
        <v>3467.74</v>
      </c>
      <c r="F258" s="12">
        <f t="shared" si="126"/>
        <v>3294.6147147315332</v>
      </c>
      <c r="G258" s="12">
        <f t="shared" si="127"/>
        <v>173.12528526846646</v>
      </c>
      <c r="H258" s="10">
        <f t="shared" si="128"/>
        <v>33803.660699939857</v>
      </c>
      <c r="I258" s="11">
        <f t="shared" si="129"/>
        <v>3.7999999999999999E-2</v>
      </c>
      <c r="J258" s="11">
        <f t="shared" si="130"/>
        <v>1.7999999999999999E-2</v>
      </c>
      <c r="K258" s="64">
        <f t="shared" si="131"/>
        <v>1051.1401320407892</v>
      </c>
      <c r="L258" s="50">
        <f t="shared" si="132"/>
        <v>5.5999999999999994E-2</v>
      </c>
      <c r="M258" s="50"/>
      <c r="N258" s="50">
        <f t="shared" si="133"/>
        <v>0.06</v>
      </c>
      <c r="O258" s="21">
        <f t="shared" si="146"/>
        <v>5.0000000000000001E-3</v>
      </c>
      <c r="R258" s="9" t="str">
        <f t="shared" si="134"/>
        <v/>
      </c>
      <c r="S258" s="12">
        <f t="shared" si="135"/>
        <v>0</v>
      </c>
      <c r="T258" s="12" t="str">
        <f t="shared" si="159"/>
        <v/>
      </c>
      <c r="U258" s="12">
        <f t="shared" si="136"/>
        <v>0</v>
      </c>
      <c r="V258" s="53">
        <f t="shared" si="137"/>
        <v>0</v>
      </c>
      <c r="W258" s="10">
        <f t="shared" si="138"/>
        <v>0</v>
      </c>
      <c r="X258" s="10">
        <f t="shared" si="139"/>
        <v>4467.74</v>
      </c>
      <c r="Y258" s="10">
        <f t="shared" si="140"/>
        <v>387162.30761959491</v>
      </c>
      <c r="AA258" s="9" t="str">
        <f t="shared" si="147"/>
        <v/>
      </c>
      <c r="AB258" s="12" t="str">
        <f>IF(AA258&lt;&gt;"",IF($H$10="raty równe",MIN(AF257*(1+L258/12), -PMT(L258/12,$H$3-AA257-SUM($AG$28:AG257),AF257,0)),AC258+AD258),"")</f>
        <v/>
      </c>
      <c r="AC258" s="12" t="str">
        <f t="shared" si="148"/>
        <v/>
      </c>
      <c r="AD258" s="12" t="str">
        <f t="shared" si="141"/>
        <v/>
      </c>
      <c r="AE258" s="53" t="str">
        <f t="shared" si="149"/>
        <v/>
      </c>
      <c r="AF258" s="10" t="str">
        <f t="shared" si="150"/>
        <v/>
      </c>
      <c r="AG258" s="54" t="str">
        <f>IF(AE258&lt;&gt;"",IF($H$10=listy!$B$4,(NPER(L258/12,-AB258,(AF258+AE258),0)-NPER(L258/12,-AB258,AF258)),AE258/($H$2/$H$3)),"")</f>
        <v/>
      </c>
      <c r="AH258" s="10">
        <f t="shared" si="142"/>
        <v>4467.74</v>
      </c>
      <c r="AI258" s="10">
        <f t="shared" si="143"/>
        <v>381842.3325631452</v>
      </c>
      <c r="AL258" s="9" t="str">
        <f t="shared" si="151"/>
        <v/>
      </c>
      <c r="AM258" s="12">
        <f t="shared" si="152"/>
        <v>0</v>
      </c>
      <c r="AN258" s="12" t="str">
        <f t="shared" si="153"/>
        <v/>
      </c>
      <c r="AO258" s="12">
        <f t="shared" si="154"/>
        <v>0</v>
      </c>
      <c r="AP258" s="53">
        <f t="shared" si="144"/>
        <v>0</v>
      </c>
      <c r="AQ258" s="10">
        <f t="shared" si="155"/>
        <v>0</v>
      </c>
      <c r="AR258" s="10">
        <f t="shared" si="156"/>
        <v>4467.74</v>
      </c>
      <c r="AS258" s="10">
        <f t="shared" si="145"/>
        <v>381842.33256314468</v>
      </c>
      <c r="AT258" s="91"/>
      <c r="AU258" s="91" t="e">
        <f t="shared" si="157"/>
        <v>#VALUE!</v>
      </c>
      <c r="AV258" s="91" t="e">
        <f t="shared" si="158"/>
        <v>#VALUE!</v>
      </c>
    </row>
    <row r="259" spans="1:48" x14ac:dyDescent="0.3">
      <c r="A259" s="9">
        <f t="shared" si="121"/>
        <v>231</v>
      </c>
      <c r="B259" s="10">
        <f t="shared" si="122"/>
        <v>432980.39847980055</v>
      </c>
      <c r="C259" s="10">
        <f t="shared" si="123"/>
        <v>1000</v>
      </c>
      <c r="D259" s="10">
        <f t="shared" si="124"/>
        <v>231000</v>
      </c>
      <c r="E259" s="12">
        <f t="shared" si="125"/>
        <v>3467.73</v>
      </c>
      <c r="F259" s="12">
        <f t="shared" si="126"/>
        <v>3309.9795834002807</v>
      </c>
      <c r="G259" s="12">
        <f t="shared" si="127"/>
        <v>157.75041659971933</v>
      </c>
      <c r="H259" s="10">
        <f t="shared" si="128"/>
        <v>30493.681116539577</v>
      </c>
      <c r="I259" s="11">
        <f t="shared" si="129"/>
        <v>3.7999999999999999E-2</v>
      </c>
      <c r="J259" s="11">
        <f t="shared" si="130"/>
        <v>1.7999999999999999E-2</v>
      </c>
      <c r="K259" s="64">
        <f t="shared" si="131"/>
        <v>1045.910579145064</v>
      </c>
      <c r="L259" s="50">
        <f t="shared" si="132"/>
        <v>5.5999999999999994E-2</v>
      </c>
      <c r="M259" s="50"/>
      <c r="N259" s="50">
        <f t="shared" si="133"/>
        <v>0.06</v>
      </c>
      <c r="O259" s="21">
        <f t="shared" si="146"/>
        <v>5.0000000000000001E-3</v>
      </c>
      <c r="R259" s="9" t="str">
        <f t="shared" si="134"/>
        <v/>
      </c>
      <c r="S259" s="12">
        <f t="shared" si="135"/>
        <v>0</v>
      </c>
      <c r="T259" s="12" t="str">
        <f t="shared" si="159"/>
        <v/>
      </c>
      <c r="U259" s="12">
        <f t="shared" si="136"/>
        <v>0</v>
      </c>
      <c r="V259" s="53">
        <f t="shared" si="137"/>
        <v>0</v>
      </c>
      <c r="W259" s="10">
        <f t="shared" si="138"/>
        <v>0</v>
      </c>
      <c r="X259" s="10">
        <f t="shared" si="139"/>
        <v>4467.7299999999996</v>
      </c>
      <c r="Y259" s="10">
        <f t="shared" si="140"/>
        <v>393565.84915769281</v>
      </c>
      <c r="AA259" s="9" t="str">
        <f t="shared" si="147"/>
        <v/>
      </c>
      <c r="AB259" s="12" t="str">
        <f>IF(AA259&lt;&gt;"",IF($H$10="raty równe",MIN(AF258*(1+L259/12), -PMT(L259/12,$H$3-AA258-SUM($AG$28:AG258),AF258,0)),AC259+AD259),"")</f>
        <v/>
      </c>
      <c r="AC259" s="12" t="str">
        <f t="shared" si="148"/>
        <v/>
      </c>
      <c r="AD259" s="12" t="str">
        <f t="shared" si="141"/>
        <v/>
      </c>
      <c r="AE259" s="53" t="str">
        <f t="shared" si="149"/>
        <v/>
      </c>
      <c r="AF259" s="10" t="str">
        <f t="shared" si="150"/>
        <v/>
      </c>
      <c r="AG259" s="54" t="str">
        <f>IF(AE259&lt;&gt;"",IF($H$10=listy!$B$4,(NPER(L259/12,-AB259,(AF259+AE259),0)-NPER(L259/12,-AB259,AF259)),AE259/($H$2/$H$3)),"")</f>
        <v/>
      </c>
      <c r="AH259" s="10">
        <f t="shared" si="142"/>
        <v>4467.7299999999996</v>
      </c>
      <c r="AI259" s="10">
        <f t="shared" si="143"/>
        <v>388219.27422596089</v>
      </c>
      <c r="AL259" s="9" t="str">
        <f t="shared" si="151"/>
        <v/>
      </c>
      <c r="AM259" s="12">
        <f t="shared" si="152"/>
        <v>0</v>
      </c>
      <c r="AN259" s="12" t="str">
        <f t="shared" si="153"/>
        <v/>
      </c>
      <c r="AO259" s="12">
        <f t="shared" si="154"/>
        <v>0</v>
      </c>
      <c r="AP259" s="53">
        <f t="shared" si="144"/>
        <v>0</v>
      </c>
      <c r="AQ259" s="10">
        <f t="shared" si="155"/>
        <v>0</v>
      </c>
      <c r="AR259" s="10">
        <f t="shared" si="156"/>
        <v>4467.7299999999996</v>
      </c>
      <c r="AS259" s="10">
        <f t="shared" si="145"/>
        <v>388219.27422596037</v>
      </c>
      <c r="AT259" s="91"/>
      <c r="AU259" s="91" t="e">
        <f t="shared" si="157"/>
        <v>#VALUE!</v>
      </c>
      <c r="AV259" s="91" t="e">
        <f t="shared" si="158"/>
        <v>#VALUE!</v>
      </c>
    </row>
    <row r="260" spans="1:48" x14ac:dyDescent="0.3">
      <c r="A260" s="9">
        <f t="shared" si="121"/>
        <v>232</v>
      </c>
      <c r="B260" s="10">
        <f t="shared" si="122"/>
        <v>436145.30047219951</v>
      </c>
      <c r="C260" s="10">
        <f t="shared" si="123"/>
        <v>1000</v>
      </c>
      <c r="D260" s="10">
        <f t="shared" si="124"/>
        <v>232000</v>
      </c>
      <c r="E260" s="12">
        <f t="shared" si="125"/>
        <v>3467.74</v>
      </c>
      <c r="F260" s="12">
        <f t="shared" si="126"/>
        <v>3325.4361547894819</v>
      </c>
      <c r="G260" s="12">
        <f t="shared" si="127"/>
        <v>142.30384521051801</v>
      </c>
      <c r="H260" s="10">
        <f t="shared" si="128"/>
        <v>27168.244961750097</v>
      </c>
      <c r="I260" s="11">
        <f t="shared" si="129"/>
        <v>3.7999999999999999E-2</v>
      </c>
      <c r="J260" s="11">
        <f t="shared" si="130"/>
        <v>1.7999999999999999E-2</v>
      </c>
      <c r="K260" s="64">
        <f t="shared" si="131"/>
        <v>1040.7070439254369</v>
      </c>
      <c r="L260" s="50">
        <f t="shared" si="132"/>
        <v>5.5999999999999994E-2</v>
      </c>
      <c r="M260" s="50"/>
      <c r="N260" s="50">
        <f t="shared" si="133"/>
        <v>0.06</v>
      </c>
      <c r="O260" s="21">
        <f t="shared" si="146"/>
        <v>5.0000000000000001E-3</v>
      </c>
      <c r="R260" s="9" t="str">
        <f t="shared" si="134"/>
        <v/>
      </c>
      <c r="S260" s="12">
        <f t="shared" si="135"/>
        <v>0</v>
      </c>
      <c r="T260" s="12" t="str">
        <f t="shared" si="159"/>
        <v/>
      </c>
      <c r="U260" s="12">
        <f t="shared" si="136"/>
        <v>0</v>
      </c>
      <c r="V260" s="53">
        <f t="shared" si="137"/>
        <v>0</v>
      </c>
      <c r="W260" s="10">
        <f t="shared" si="138"/>
        <v>0</v>
      </c>
      <c r="X260" s="10">
        <f t="shared" si="139"/>
        <v>4467.74</v>
      </c>
      <c r="Y260" s="10">
        <f t="shared" si="140"/>
        <v>400001.41840348119</v>
      </c>
      <c r="AA260" s="9" t="str">
        <f t="shared" si="147"/>
        <v/>
      </c>
      <c r="AB260" s="12" t="str">
        <f>IF(AA260&lt;&gt;"",IF($H$10="raty równe",MIN(AF259*(1+L260/12), -PMT(L260/12,$H$3-AA259-SUM($AG$28:AG259),AF259,0)),AC260+AD260),"")</f>
        <v/>
      </c>
      <c r="AC260" s="12" t="str">
        <f t="shared" si="148"/>
        <v/>
      </c>
      <c r="AD260" s="12" t="str">
        <f t="shared" si="141"/>
        <v/>
      </c>
      <c r="AE260" s="53" t="str">
        <f t="shared" si="149"/>
        <v/>
      </c>
      <c r="AF260" s="10" t="str">
        <f t="shared" si="150"/>
        <v/>
      </c>
      <c r="AG260" s="54" t="str">
        <f>IF(AE260&lt;&gt;"",IF($H$10=listy!$B$4,(NPER(L260/12,-AB260,(AF260+AE260),0)-NPER(L260/12,-AB260,AF260)),AE260/($H$2/$H$3)),"")</f>
        <v/>
      </c>
      <c r="AH260" s="10">
        <f t="shared" si="142"/>
        <v>4467.74</v>
      </c>
      <c r="AI260" s="10">
        <f t="shared" si="143"/>
        <v>394628.11059709062</v>
      </c>
      <c r="AL260" s="9" t="str">
        <f t="shared" si="151"/>
        <v/>
      </c>
      <c r="AM260" s="12">
        <f t="shared" si="152"/>
        <v>0</v>
      </c>
      <c r="AN260" s="12" t="str">
        <f t="shared" si="153"/>
        <v/>
      </c>
      <c r="AO260" s="12">
        <f t="shared" si="154"/>
        <v>0</v>
      </c>
      <c r="AP260" s="53">
        <f t="shared" si="144"/>
        <v>0</v>
      </c>
      <c r="AQ260" s="10">
        <f t="shared" si="155"/>
        <v>0</v>
      </c>
      <c r="AR260" s="10">
        <f t="shared" si="156"/>
        <v>4467.74</v>
      </c>
      <c r="AS260" s="10">
        <f t="shared" si="145"/>
        <v>394628.1105970901</v>
      </c>
      <c r="AT260" s="91"/>
      <c r="AU260" s="91" t="e">
        <f t="shared" si="157"/>
        <v>#VALUE!</v>
      </c>
      <c r="AV260" s="91" t="e">
        <f t="shared" si="158"/>
        <v>#VALUE!</v>
      </c>
    </row>
    <row r="261" spans="1:48" x14ac:dyDescent="0.3">
      <c r="A261" s="9">
        <f t="shared" si="121"/>
        <v>233</v>
      </c>
      <c r="B261" s="10">
        <f t="shared" si="122"/>
        <v>439326.02697456046</v>
      </c>
      <c r="C261" s="10">
        <f t="shared" si="123"/>
        <v>1000</v>
      </c>
      <c r="D261" s="10">
        <f t="shared" si="124"/>
        <v>233000</v>
      </c>
      <c r="E261" s="12">
        <f t="shared" si="125"/>
        <v>3467.73</v>
      </c>
      <c r="F261" s="12">
        <f t="shared" si="126"/>
        <v>3340.9448568451662</v>
      </c>
      <c r="G261" s="12">
        <f t="shared" si="127"/>
        <v>126.78514315483376</v>
      </c>
      <c r="H261" s="10">
        <f t="shared" si="128"/>
        <v>23827.300104904931</v>
      </c>
      <c r="I261" s="11">
        <f t="shared" si="129"/>
        <v>3.7999999999999999E-2</v>
      </c>
      <c r="J261" s="11">
        <f t="shared" si="130"/>
        <v>1.7999999999999999E-2</v>
      </c>
      <c r="K261" s="64">
        <f t="shared" si="131"/>
        <v>1035.5293969407332</v>
      </c>
      <c r="L261" s="50">
        <f t="shared" si="132"/>
        <v>5.5999999999999994E-2</v>
      </c>
      <c r="M261" s="50"/>
      <c r="N261" s="50">
        <f t="shared" si="133"/>
        <v>0.06</v>
      </c>
      <c r="O261" s="21">
        <f t="shared" si="146"/>
        <v>5.0000000000000001E-3</v>
      </c>
      <c r="R261" s="9" t="str">
        <f t="shared" si="134"/>
        <v/>
      </c>
      <c r="S261" s="12">
        <f t="shared" si="135"/>
        <v>0</v>
      </c>
      <c r="T261" s="12" t="str">
        <f t="shared" si="159"/>
        <v/>
      </c>
      <c r="U261" s="12">
        <f t="shared" si="136"/>
        <v>0</v>
      </c>
      <c r="V261" s="53">
        <f t="shared" si="137"/>
        <v>0</v>
      </c>
      <c r="W261" s="10">
        <f t="shared" si="138"/>
        <v>0</v>
      </c>
      <c r="X261" s="10">
        <f t="shared" si="139"/>
        <v>4467.7299999999996</v>
      </c>
      <c r="Y261" s="10">
        <f t="shared" si="140"/>
        <v>406469.15549549856</v>
      </c>
      <c r="AA261" s="9" t="str">
        <f t="shared" si="147"/>
        <v/>
      </c>
      <c r="AB261" s="12" t="str">
        <f>IF(AA261&lt;&gt;"",IF($H$10="raty równe",MIN(AF260*(1+L261/12), -PMT(L261/12,$H$3-AA260-SUM($AG$28:AG260),AF260,0)),AC261+AD261),"")</f>
        <v/>
      </c>
      <c r="AC261" s="12" t="str">
        <f t="shared" si="148"/>
        <v/>
      </c>
      <c r="AD261" s="12" t="str">
        <f t="shared" si="141"/>
        <v/>
      </c>
      <c r="AE261" s="53" t="str">
        <f t="shared" si="149"/>
        <v/>
      </c>
      <c r="AF261" s="10" t="str">
        <f t="shared" si="150"/>
        <v/>
      </c>
      <c r="AG261" s="54" t="str">
        <f>IF(AE261&lt;&gt;"",IF($H$10=listy!$B$4,(NPER(L261/12,-AB261,(AF261+AE261),0)-NPER(L261/12,-AB261,AF261)),AE261/($H$2/$H$3)),"")</f>
        <v/>
      </c>
      <c r="AH261" s="10">
        <f t="shared" si="142"/>
        <v>4467.7299999999996</v>
      </c>
      <c r="AI261" s="10">
        <f t="shared" si="143"/>
        <v>401068.98115007603</v>
      </c>
      <c r="AL261" s="9" t="str">
        <f t="shared" si="151"/>
        <v/>
      </c>
      <c r="AM261" s="12">
        <f t="shared" si="152"/>
        <v>0</v>
      </c>
      <c r="AN261" s="12" t="str">
        <f t="shared" si="153"/>
        <v/>
      </c>
      <c r="AO261" s="12">
        <f t="shared" si="154"/>
        <v>0</v>
      </c>
      <c r="AP261" s="53">
        <f t="shared" si="144"/>
        <v>0</v>
      </c>
      <c r="AQ261" s="10">
        <f t="shared" si="155"/>
        <v>0</v>
      </c>
      <c r="AR261" s="10">
        <f t="shared" si="156"/>
        <v>4467.7299999999996</v>
      </c>
      <c r="AS261" s="10">
        <f t="shared" si="145"/>
        <v>401068.9811500755</v>
      </c>
      <c r="AT261" s="91"/>
      <c r="AU261" s="91" t="e">
        <f t="shared" si="157"/>
        <v>#VALUE!</v>
      </c>
      <c r="AV261" s="91" t="e">
        <f t="shared" si="158"/>
        <v>#VALUE!</v>
      </c>
    </row>
    <row r="262" spans="1:48" x14ac:dyDescent="0.3">
      <c r="A262" s="9">
        <f t="shared" si="121"/>
        <v>234</v>
      </c>
      <c r="B262" s="10">
        <f t="shared" si="122"/>
        <v>442522.6571094332</v>
      </c>
      <c r="C262" s="10">
        <f t="shared" si="123"/>
        <v>1000</v>
      </c>
      <c r="D262" s="10">
        <f t="shared" si="124"/>
        <v>234000</v>
      </c>
      <c r="E262" s="12">
        <f t="shared" si="125"/>
        <v>3467.74</v>
      </c>
      <c r="F262" s="12">
        <f t="shared" si="126"/>
        <v>3356.5459328437769</v>
      </c>
      <c r="G262" s="12">
        <f t="shared" si="127"/>
        <v>111.194067156223</v>
      </c>
      <c r="H262" s="10">
        <f t="shared" si="128"/>
        <v>20470.754172061155</v>
      </c>
      <c r="I262" s="11">
        <f t="shared" si="129"/>
        <v>3.7999999999999999E-2</v>
      </c>
      <c r="J262" s="11">
        <f t="shared" si="130"/>
        <v>1.7999999999999999E-2</v>
      </c>
      <c r="K262" s="64">
        <f t="shared" si="131"/>
        <v>1030.3775093937645</v>
      </c>
      <c r="L262" s="50">
        <f t="shared" si="132"/>
        <v>5.5999999999999994E-2</v>
      </c>
      <c r="M262" s="50"/>
      <c r="N262" s="50">
        <f t="shared" si="133"/>
        <v>0.06</v>
      </c>
      <c r="O262" s="21">
        <f t="shared" si="146"/>
        <v>5.0000000000000001E-3</v>
      </c>
      <c r="R262" s="9" t="str">
        <f t="shared" si="134"/>
        <v/>
      </c>
      <c r="S262" s="12">
        <f t="shared" si="135"/>
        <v>0</v>
      </c>
      <c r="T262" s="12" t="str">
        <f t="shared" si="159"/>
        <v/>
      </c>
      <c r="U262" s="12">
        <f t="shared" si="136"/>
        <v>0</v>
      </c>
      <c r="V262" s="53">
        <f t="shared" si="137"/>
        <v>0</v>
      </c>
      <c r="W262" s="10">
        <f t="shared" si="138"/>
        <v>0</v>
      </c>
      <c r="X262" s="10">
        <f t="shared" si="139"/>
        <v>4467.74</v>
      </c>
      <c r="Y262" s="10">
        <f t="shared" si="140"/>
        <v>412969.24127297598</v>
      </c>
      <c r="AA262" s="9" t="str">
        <f t="shared" si="147"/>
        <v/>
      </c>
      <c r="AB262" s="12" t="str">
        <f>IF(AA262&lt;&gt;"",IF($H$10="raty równe",MIN(AF261*(1+L262/12), -PMT(L262/12,$H$3-AA261-SUM($AG$28:AG261),AF261,0)),AC262+AD262),"")</f>
        <v/>
      </c>
      <c r="AC262" s="12" t="str">
        <f t="shared" si="148"/>
        <v/>
      </c>
      <c r="AD262" s="12" t="str">
        <f t="shared" si="141"/>
        <v/>
      </c>
      <c r="AE262" s="53" t="str">
        <f t="shared" si="149"/>
        <v/>
      </c>
      <c r="AF262" s="10" t="str">
        <f t="shared" si="150"/>
        <v/>
      </c>
      <c r="AG262" s="54" t="str">
        <f>IF(AE262&lt;&gt;"",IF($H$10=listy!$B$4,(NPER(L262/12,-AB262,(AF262+AE262),0)-NPER(L262/12,-AB262,AF262)),AE262/($H$2/$H$3)),"")</f>
        <v/>
      </c>
      <c r="AH262" s="10">
        <f t="shared" si="142"/>
        <v>4467.74</v>
      </c>
      <c r="AI262" s="10">
        <f t="shared" si="143"/>
        <v>407542.06605582638</v>
      </c>
      <c r="AL262" s="9" t="str">
        <f t="shared" si="151"/>
        <v/>
      </c>
      <c r="AM262" s="12">
        <f t="shared" si="152"/>
        <v>0</v>
      </c>
      <c r="AN262" s="12" t="str">
        <f t="shared" si="153"/>
        <v/>
      </c>
      <c r="AO262" s="12">
        <f t="shared" si="154"/>
        <v>0</v>
      </c>
      <c r="AP262" s="53">
        <f t="shared" si="144"/>
        <v>0</v>
      </c>
      <c r="AQ262" s="10">
        <f t="shared" si="155"/>
        <v>0</v>
      </c>
      <c r="AR262" s="10">
        <f t="shared" si="156"/>
        <v>4467.74</v>
      </c>
      <c r="AS262" s="10">
        <f t="shared" si="145"/>
        <v>407542.06605582585</v>
      </c>
      <c r="AT262" s="91"/>
      <c r="AU262" s="91" t="e">
        <f t="shared" si="157"/>
        <v>#VALUE!</v>
      </c>
      <c r="AV262" s="91" t="e">
        <f t="shared" si="158"/>
        <v>#VALUE!</v>
      </c>
    </row>
    <row r="263" spans="1:48" x14ac:dyDescent="0.3">
      <c r="A263" s="9">
        <f t="shared" si="121"/>
        <v>235</v>
      </c>
      <c r="B263" s="10">
        <f t="shared" si="122"/>
        <v>445735.27039498033</v>
      </c>
      <c r="C263" s="10">
        <f t="shared" si="123"/>
        <v>1000</v>
      </c>
      <c r="D263" s="10">
        <f t="shared" si="124"/>
        <v>235000</v>
      </c>
      <c r="E263" s="12">
        <f t="shared" si="125"/>
        <v>3467.73</v>
      </c>
      <c r="F263" s="12">
        <f t="shared" si="126"/>
        <v>3372.1998138637146</v>
      </c>
      <c r="G263" s="12">
        <f t="shared" si="127"/>
        <v>95.530186136285394</v>
      </c>
      <c r="H263" s="10">
        <f t="shared" si="128"/>
        <v>17098.554358197442</v>
      </c>
      <c r="I263" s="11">
        <f t="shared" si="129"/>
        <v>3.7999999999999999E-2</v>
      </c>
      <c r="J263" s="11">
        <f t="shared" si="130"/>
        <v>1.7999999999999999E-2</v>
      </c>
      <c r="K263" s="64">
        <f t="shared" si="131"/>
        <v>1025.2512531281241</v>
      </c>
      <c r="L263" s="50">
        <f t="shared" si="132"/>
        <v>5.5999999999999994E-2</v>
      </c>
      <c r="M263" s="50"/>
      <c r="N263" s="50">
        <f t="shared" si="133"/>
        <v>0.06</v>
      </c>
      <c r="O263" s="21">
        <f t="shared" si="146"/>
        <v>5.0000000000000001E-3</v>
      </c>
      <c r="R263" s="9" t="str">
        <f t="shared" si="134"/>
        <v/>
      </c>
      <c r="S263" s="12">
        <f t="shared" si="135"/>
        <v>0</v>
      </c>
      <c r="T263" s="12" t="str">
        <f t="shared" si="159"/>
        <v/>
      </c>
      <c r="U263" s="12">
        <f t="shared" si="136"/>
        <v>0</v>
      </c>
      <c r="V263" s="53">
        <f t="shared" si="137"/>
        <v>0</v>
      </c>
      <c r="W263" s="10">
        <f t="shared" si="138"/>
        <v>0</v>
      </c>
      <c r="X263" s="10">
        <f t="shared" si="139"/>
        <v>4467.7299999999996</v>
      </c>
      <c r="Y263" s="10">
        <f t="shared" si="140"/>
        <v>419501.81747934083</v>
      </c>
      <c r="AA263" s="9" t="str">
        <f t="shared" si="147"/>
        <v/>
      </c>
      <c r="AB263" s="12" t="str">
        <f>IF(AA263&lt;&gt;"",IF($H$10="raty równe",MIN(AF262*(1+L263/12), -PMT(L263/12,$H$3-AA262-SUM($AG$28:AG262),AF262,0)),AC263+AD263),"")</f>
        <v/>
      </c>
      <c r="AC263" s="12" t="str">
        <f t="shared" si="148"/>
        <v/>
      </c>
      <c r="AD263" s="12" t="str">
        <f t="shared" si="141"/>
        <v/>
      </c>
      <c r="AE263" s="53" t="str">
        <f t="shared" si="149"/>
        <v/>
      </c>
      <c r="AF263" s="10" t="str">
        <f t="shared" si="150"/>
        <v/>
      </c>
      <c r="AG263" s="54" t="str">
        <f>IF(AE263&lt;&gt;"",IF($H$10=listy!$B$4,(NPER(L263/12,-AB263,(AF263+AE263),0)-NPER(L263/12,-AB263,AF263)),AE263/($H$2/$H$3)),"")</f>
        <v/>
      </c>
      <c r="AH263" s="10">
        <f t="shared" si="142"/>
        <v>4467.7299999999996</v>
      </c>
      <c r="AI263" s="10">
        <f t="shared" si="143"/>
        <v>414047.50638610544</v>
      </c>
      <c r="AL263" s="9" t="str">
        <f t="shared" si="151"/>
        <v/>
      </c>
      <c r="AM263" s="12">
        <f t="shared" si="152"/>
        <v>0</v>
      </c>
      <c r="AN263" s="12" t="str">
        <f t="shared" si="153"/>
        <v/>
      </c>
      <c r="AO263" s="12">
        <f t="shared" si="154"/>
        <v>0</v>
      </c>
      <c r="AP263" s="53">
        <f t="shared" si="144"/>
        <v>0</v>
      </c>
      <c r="AQ263" s="10">
        <f t="shared" si="155"/>
        <v>0</v>
      </c>
      <c r="AR263" s="10">
        <f t="shared" si="156"/>
        <v>4467.7299999999996</v>
      </c>
      <c r="AS263" s="10">
        <f t="shared" si="145"/>
        <v>414047.50638610491</v>
      </c>
      <c r="AT263" s="91"/>
      <c r="AU263" s="91" t="e">
        <f t="shared" si="157"/>
        <v>#VALUE!</v>
      </c>
      <c r="AV263" s="91" t="e">
        <f t="shared" si="158"/>
        <v>#VALUE!</v>
      </c>
    </row>
    <row r="264" spans="1:48" x14ac:dyDescent="0.3">
      <c r="A264" s="9">
        <f t="shared" si="121"/>
        <v>236</v>
      </c>
      <c r="B264" s="10">
        <f t="shared" si="122"/>
        <v>448963.94674695516</v>
      </c>
      <c r="C264" s="10">
        <f t="shared" si="123"/>
        <v>1000</v>
      </c>
      <c r="D264" s="10">
        <f t="shared" si="124"/>
        <v>236000</v>
      </c>
      <c r="E264" s="12">
        <f t="shared" si="125"/>
        <v>3467.74</v>
      </c>
      <c r="F264" s="12">
        <f t="shared" si="126"/>
        <v>3387.9467463284118</v>
      </c>
      <c r="G264" s="12">
        <f t="shared" si="127"/>
        <v>79.793253671588062</v>
      </c>
      <c r="H264" s="10">
        <f t="shared" si="128"/>
        <v>13710.607611869029</v>
      </c>
      <c r="I264" s="11">
        <f t="shared" si="129"/>
        <v>3.7999999999999999E-2</v>
      </c>
      <c r="J264" s="11">
        <f t="shared" si="130"/>
        <v>1.7999999999999999E-2</v>
      </c>
      <c r="K264" s="64">
        <f t="shared" si="131"/>
        <v>1020.1505006249994</v>
      </c>
      <c r="L264" s="50">
        <f t="shared" si="132"/>
        <v>5.5999999999999994E-2</v>
      </c>
      <c r="M264" s="50"/>
      <c r="N264" s="50">
        <f t="shared" si="133"/>
        <v>0.06</v>
      </c>
      <c r="O264" s="21">
        <f t="shared" si="146"/>
        <v>5.0000000000000001E-3</v>
      </c>
      <c r="R264" s="9" t="str">
        <f t="shared" si="134"/>
        <v/>
      </c>
      <c r="S264" s="12">
        <f t="shared" si="135"/>
        <v>0</v>
      </c>
      <c r="T264" s="12" t="str">
        <f t="shared" si="159"/>
        <v/>
      </c>
      <c r="U264" s="12">
        <f t="shared" si="136"/>
        <v>0</v>
      </c>
      <c r="V264" s="53">
        <f t="shared" si="137"/>
        <v>0</v>
      </c>
      <c r="W264" s="10">
        <f t="shared" si="138"/>
        <v>0</v>
      </c>
      <c r="X264" s="10">
        <f t="shared" si="139"/>
        <v>4467.74</v>
      </c>
      <c r="Y264" s="10">
        <f t="shared" si="140"/>
        <v>426067.06656673749</v>
      </c>
      <c r="AA264" s="9" t="str">
        <f t="shared" si="147"/>
        <v/>
      </c>
      <c r="AB264" s="12" t="str">
        <f>IF(AA264&lt;&gt;"",IF($H$10="raty równe",MIN(AF263*(1+L264/12), -PMT(L264/12,$H$3-AA263-SUM($AG$28:AG263),AF263,0)),AC264+AD264),"")</f>
        <v/>
      </c>
      <c r="AC264" s="12" t="str">
        <f t="shared" si="148"/>
        <v/>
      </c>
      <c r="AD264" s="12" t="str">
        <f t="shared" si="141"/>
        <v/>
      </c>
      <c r="AE264" s="53" t="str">
        <f t="shared" si="149"/>
        <v/>
      </c>
      <c r="AF264" s="10" t="str">
        <f t="shared" si="150"/>
        <v/>
      </c>
      <c r="AG264" s="54" t="str">
        <f>IF(AE264&lt;&gt;"",IF($H$10=listy!$B$4,(NPER(L264/12,-AB264,(AF264+AE264),0)-NPER(L264/12,-AB264,AF264)),AE264/($H$2/$H$3)),"")</f>
        <v/>
      </c>
      <c r="AH264" s="10">
        <f t="shared" si="142"/>
        <v>4467.74</v>
      </c>
      <c r="AI264" s="10">
        <f t="shared" si="143"/>
        <v>420585.48391803593</v>
      </c>
      <c r="AL264" s="9" t="str">
        <f t="shared" si="151"/>
        <v/>
      </c>
      <c r="AM264" s="12">
        <f t="shared" si="152"/>
        <v>0</v>
      </c>
      <c r="AN264" s="12" t="str">
        <f t="shared" si="153"/>
        <v/>
      </c>
      <c r="AO264" s="12">
        <f t="shared" si="154"/>
        <v>0</v>
      </c>
      <c r="AP264" s="53">
        <f t="shared" si="144"/>
        <v>0</v>
      </c>
      <c r="AQ264" s="10">
        <f t="shared" si="155"/>
        <v>0</v>
      </c>
      <c r="AR264" s="10">
        <f t="shared" si="156"/>
        <v>4467.74</v>
      </c>
      <c r="AS264" s="10">
        <f t="shared" si="145"/>
        <v>420585.4839180354</v>
      </c>
      <c r="AT264" s="91"/>
      <c r="AU264" s="91" t="e">
        <f t="shared" si="157"/>
        <v>#VALUE!</v>
      </c>
      <c r="AV264" s="91" t="e">
        <f t="shared" si="158"/>
        <v>#VALUE!</v>
      </c>
    </row>
    <row r="265" spans="1:48" x14ac:dyDescent="0.3">
      <c r="A265" s="9">
        <f t="shared" si="121"/>
        <v>237</v>
      </c>
      <c r="B265" s="10">
        <f t="shared" si="122"/>
        <v>452208.76648068987</v>
      </c>
      <c r="C265" s="10">
        <f t="shared" si="123"/>
        <v>1000</v>
      </c>
      <c r="D265" s="10">
        <f t="shared" si="124"/>
        <v>237000</v>
      </c>
      <c r="E265" s="12">
        <f t="shared" si="125"/>
        <v>3467.73</v>
      </c>
      <c r="F265" s="12">
        <f t="shared" si="126"/>
        <v>3403.7471644779444</v>
      </c>
      <c r="G265" s="12">
        <f t="shared" si="127"/>
        <v>63.98283552205546</v>
      </c>
      <c r="H265" s="10">
        <f t="shared" si="128"/>
        <v>10306.860447391085</v>
      </c>
      <c r="I265" s="11">
        <f t="shared" si="129"/>
        <v>3.7999999999999999E-2</v>
      </c>
      <c r="J265" s="11">
        <f t="shared" si="130"/>
        <v>1.7999999999999999E-2</v>
      </c>
      <c r="K265" s="64">
        <f t="shared" si="131"/>
        <v>1015.0751249999996</v>
      </c>
      <c r="L265" s="50">
        <f t="shared" si="132"/>
        <v>5.5999999999999994E-2</v>
      </c>
      <c r="M265" s="50"/>
      <c r="N265" s="50">
        <f t="shared" si="133"/>
        <v>0.06</v>
      </c>
      <c r="O265" s="21">
        <f t="shared" si="146"/>
        <v>5.0000000000000001E-3</v>
      </c>
      <c r="R265" s="9" t="str">
        <f t="shared" si="134"/>
        <v/>
      </c>
      <c r="S265" s="12">
        <f t="shared" si="135"/>
        <v>0</v>
      </c>
      <c r="T265" s="12" t="str">
        <f t="shared" si="159"/>
        <v/>
      </c>
      <c r="U265" s="12">
        <f t="shared" si="136"/>
        <v>0</v>
      </c>
      <c r="V265" s="53">
        <f t="shared" si="137"/>
        <v>0</v>
      </c>
      <c r="W265" s="10">
        <f t="shared" si="138"/>
        <v>0</v>
      </c>
      <c r="X265" s="10">
        <f t="shared" si="139"/>
        <v>4467.7299999999996</v>
      </c>
      <c r="Y265" s="10">
        <f t="shared" si="140"/>
        <v>432665.1318995711</v>
      </c>
      <c r="AA265" s="9" t="str">
        <f t="shared" si="147"/>
        <v/>
      </c>
      <c r="AB265" s="12" t="str">
        <f>IF(AA265&lt;&gt;"",IF($H$10="raty równe",MIN(AF264*(1+L265/12), -PMT(L265/12,$H$3-AA264-SUM($AG$28:AG264),AF264,0)),AC265+AD265),"")</f>
        <v/>
      </c>
      <c r="AC265" s="12" t="str">
        <f t="shared" si="148"/>
        <v/>
      </c>
      <c r="AD265" s="12" t="str">
        <f t="shared" si="141"/>
        <v/>
      </c>
      <c r="AE265" s="53" t="str">
        <f t="shared" si="149"/>
        <v/>
      </c>
      <c r="AF265" s="10" t="str">
        <f t="shared" si="150"/>
        <v/>
      </c>
      <c r="AG265" s="54" t="str">
        <f>IF(AE265&lt;&gt;"",IF($H$10=listy!$B$4,(NPER(L265/12,-AB265,(AF265+AE265),0)-NPER(L265/12,-AB265,AF265)),AE265/($H$2/$H$3)),"")</f>
        <v/>
      </c>
      <c r="AH265" s="10">
        <f t="shared" si="142"/>
        <v>4467.7299999999996</v>
      </c>
      <c r="AI265" s="10">
        <f t="shared" si="143"/>
        <v>427156.14133762603</v>
      </c>
      <c r="AL265" s="9" t="str">
        <f t="shared" si="151"/>
        <v/>
      </c>
      <c r="AM265" s="12">
        <f t="shared" si="152"/>
        <v>0</v>
      </c>
      <c r="AN265" s="12" t="str">
        <f t="shared" si="153"/>
        <v/>
      </c>
      <c r="AO265" s="12">
        <f t="shared" si="154"/>
        <v>0</v>
      </c>
      <c r="AP265" s="53">
        <f t="shared" si="144"/>
        <v>0</v>
      </c>
      <c r="AQ265" s="10">
        <f t="shared" si="155"/>
        <v>0</v>
      </c>
      <c r="AR265" s="10">
        <f t="shared" si="156"/>
        <v>4467.7299999999996</v>
      </c>
      <c r="AS265" s="10">
        <f t="shared" si="145"/>
        <v>427156.14133762551</v>
      </c>
      <c r="AT265" s="91"/>
      <c r="AU265" s="91" t="e">
        <f t="shared" si="157"/>
        <v>#VALUE!</v>
      </c>
      <c r="AV265" s="91" t="e">
        <f t="shared" si="158"/>
        <v>#VALUE!</v>
      </c>
    </row>
    <row r="266" spans="1:48" x14ac:dyDescent="0.3">
      <c r="A266" s="9">
        <f t="shared" si="121"/>
        <v>238</v>
      </c>
      <c r="B266" s="10">
        <f t="shared" si="122"/>
        <v>455469.81031309324</v>
      </c>
      <c r="C266" s="10">
        <f t="shared" si="123"/>
        <v>1000</v>
      </c>
      <c r="D266" s="10">
        <f t="shared" si="124"/>
        <v>238000</v>
      </c>
      <c r="E266" s="12">
        <f t="shared" si="125"/>
        <v>3467.74</v>
      </c>
      <c r="F266" s="12">
        <f t="shared" si="126"/>
        <v>3419.6413179121746</v>
      </c>
      <c r="G266" s="12">
        <f t="shared" si="127"/>
        <v>48.098682087825061</v>
      </c>
      <c r="H266" s="10">
        <f t="shared" si="128"/>
        <v>6887.2191294789109</v>
      </c>
      <c r="I266" s="11">
        <f t="shared" si="129"/>
        <v>3.7999999999999999E-2</v>
      </c>
      <c r="J266" s="11">
        <f t="shared" si="130"/>
        <v>1.7999999999999999E-2</v>
      </c>
      <c r="K266" s="64">
        <f t="shared" si="131"/>
        <v>1010.0249999999997</v>
      </c>
      <c r="L266" s="50">
        <f t="shared" si="132"/>
        <v>5.5999999999999994E-2</v>
      </c>
      <c r="M266" s="50"/>
      <c r="N266" s="50">
        <f t="shared" si="133"/>
        <v>0.06</v>
      </c>
      <c r="O266" s="21">
        <f t="shared" si="146"/>
        <v>5.0000000000000001E-3</v>
      </c>
      <c r="R266" s="9" t="str">
        <f t="shared" si="134"/>
        <v/>
      </c>
      <c r="S266" s="12">
        <f t="shared" si="135"/>
        <v>0</v>
      </c>
      <c r="T266" s="12" t="str">
        <f t="shared" si="159"/>
        <v/>
      </c>
      <c r="U266" s="12">
        <f t="shared" si="136"/>
        <v>0</v>
      </c>
      <c r="V266" s="53">
        <f t="shared" si="137"/>
        <v>0</v>
      </c>
      <c r="W266" s="10">
        <f t="shared" si="138"/>
        <v>0</v>
      </c>
      <c r="X266" s="10">
        <f t="shared" si="139"/>
        <v>4467.74</v>
      </c>
      <c r="Y266" s="10">
        <f t="shared" si="140"/>
        <v>439296.19755906891</v>
      </c>
      <c r="AA266" s="9" t="str">
        <f t="shared" si="147"/>
        <v/>
      </c>
      <c r="AB266" s="12" t="str">
        <f>IF(AA266&lt;&gt;"",IF($H$10="raty równe",MIN(AF265*(1+L266/12), -PMT(L266/12,$H$3-AA265-SUM($AG$28:AG265),AF265,0)),AC266+AD266),"")</f>
        <v/>
      </c>
      <c r="AC266" s="12" t="str">
        <f t="shared" si="148"/>
        <v/>
      </c>
      <c r="AD266" s="12" t="str">
        <f t="shared" si="141"/>
        <v/>
      </c>
      <c r="AE266" s="53" t="str">
        <f t="shared" si="149"/>
        <v/>
      </c>
      <c r="AF266" s="10" t="str">
        <f t="shared" si="150"/>
        <v/>
      </c>
      <c r="AG266" s="54" t="str">
        <f>IF(AE266&lt;&gt;"",IF($H$10=listy!$B$4,(NPER(L266/12,-AB266,(AF266+AE266),0)-NPER(L266/12,-AB266,AF266)),AE266/($H$2/$H$3)),"")</f>
        <v/>
      </c>
      <c r="AH266" s="10">
        <f t="shared" si="142"/>
        <v>4467.74</v>
      </c>
      <c r="AI266" s="10">
        <f t="shared" si="143"/>
        <v>433759.66204431409</v>
      </c>
      <c r="AL266" s="9" t="str">
        <f t="shared" si="151"/>
        <v/>
      </c>
      <c r="AM266" s="12">
        <f t="shared" si="152"/>
        <v>0</v>
      </c>
      <c r="AN266" s="12" t="str">
        <f t="shared" si="153"/>
        <v/>
      </c>
      <c r="AO266" s="12">
        <f t="shared" si="154"/>
        <v>0</v>
      </c>
      <c r="AP266" s="53">
        <f t="shared" si="144"/>
        <v>0</v>
      </c>
      <c r="AQ266" s="10">
        <f t="shared" si="155"/>
        <v>0</v>
      </c>
      <c r="AR266" s="10">
        <f t="shared" si="156"/>
        <v>4467.74</v>
      </c>
      <c r="AS266" s="10">
        <f t="shared" si="145"/>
        <v>433759.66204431356</v>
      </c>
      <c r="AT266" s="91"/>
      <c r="AU266" s="91" t="e">
        <f t="shared" si="157"/>
        <v>#VALUE!</v>
      </c>
      <c r="AV266" s="91" t="e">
        <f t="shared" si="158"/>
        <v>#VALUE!</v>
      </c>
    </row>
    <row r="267" spans="1:48" x14ac:dyDescent="0.3">
      <c r="A267" s="9">
        <f t="shared" si="121"/>
        <v>239</v>
      </c>
      <c r="B267" s="10">
        <f t="shared" si="122"/>
        <v>458747.15936465864</v>
      </c>
      <c r="C267" s="10">
        <f t="shared" si="123"/>
        <v>1000</v>
      </c>
      <c r="D267" s="10">
        <f t="shared" si="124"/>
        <v>239000</v>
      </c>
      <c r="E267" s="12">
        <f t="shared" si="125"/>
        <v>3467.73</v>
      </c>
      <c r="F267" s="12">
        <f t="shared" si="126"/>
        <v>3435.5896440624319</v>
      </c>
      <c r="G267" s="12">
        <f t="shared" si="127"/>
        <v>32.140355937568252</v>
      </c>
      <c r="H267" s="10">
        <f t="shared" si="128"/>
        <v>3451.6294854164789</v>
      </c>
      <c r="I267" s="11">
        <f t="shared" si="129"/>
        <v>3.7999999999999999E-2</v>
      </c>
      <c r="J267" s="11">
        <f t="shared" si="130"/>
        <v>1.7999999999999999E-2</v>
      </c>
      <c r="K267" s="64">
        <f t="shared" si="131"/>
        <v>1004.9999999999999</v>
      </c>
      <c r="L267" s="50">
        <f t="shared" si="132"/>
        <v>5.5999999999999994E-2</v>
      </c>
      <c r="M267" s="50"/>
      <c r="N267" s="50">
        <f t="shared" si="133"/>
        <v>0.06</v>
      </c>
      <c r="O267" s="21">
        <f t="shared" si="146"/>
        <v>5.0000000000000001E-3</v>
      </c>
      <c r="R267" s="9" t="str">
        <f t="shared" si="134"/>
        <v/>
      </c>
      <c r="S267" s="12">
        <f t="shared" si="135"/>
        <v>0</v>
      </c>
      <c r="T267" s="12" t="str">
        <f t="shared" si="159"/>
        <v/>
      </c>
      <c r="U267" s="12">
        <f t="shared" si="136"/>
        <v>0</v>
      </c>
      <c r="V267" s="53">
        <f t="shared" si="137"/>
        <v>0</v>
      </c>
      <c r="W267" s="10">
        <f t="shared" si="138"/>
        <v>0</v>
      </c>
      <c r="X267" s="10">
        <f t="shared" si="139"/>
        <v>4467.7299999999996</v>
      </c>
      <c r="Y267" s="10">
        <f t="shared" si="140"/>
        <v>445960.40854686417</v>
      </c>
      <c r="AA267" s="9" t="str">
        <f t="shared" si="147"/>
        <v/>
      </c>
      <c r="AB267" s="12" t="str">
        <f>IF(AA267&lt;&gt;"",IF($H$10="raty równe",MIN(AF266*(1+L267/12), -PMT(L267/12,$H$3-AA266-SUM($AG$28:AG266),AF266,0)),AC267+AD267),"")</f>
        <v/>
      </c>
      <c r="AC267" s="12" t="str">
        <f t="shared" si="148"/>
        <v/>
      </c>
      <c r="AD267" s="12" t="str">
        <f t="shared" si="141"/>
        <v/>
      </c>
      <c r="AE267" s="53" t="str">
        <f t="shared" si="149"/>
        <v/>
      </c>
      <c r="AF267" s="10" t="str">
        <f t="shared" si="150"/>
        <v/>
      </c>
      <c r="AG267" s="54" t="str">
        <f>IF(AE267&lt;&gt;"",IF($H$10=listy!$B$4,(NPER(L267/12,-AB267,(AF267+AE267),0)-NPER(L267/12,-AB267,AF267)),AE267/($H$2/$H$3)),"")</f>
        <v/>
      </c>
      <c r="AH267" s="10">
        <f t="shared" si="142"/>
        <v>4467.7299999999996</v>
      </c>
      <c r="AI267" s="10">
        <f t="shared" si="143"/>
        <v>440396.19035453559</v>
      </c>
      <c r="AL267" s="9" t="str">
        <f t="shared" si="151"/>
        <v/>
      </c>
      <c r="AM267" s="12">
        <f t="shared" si="152"/>
        <v>0</v>
      </c>
      <c r="AN267" s="12" t="str">
        <f t="shared" si="153"/>
        <v/>
      </c>
      <c r="AO267" s="12">
        <f t="shared" si="154"/>
        <v>0</v>
      </c>
      <c r="AP267" s="53">
        <f t="shared" si="144"/>
        <v>0</v>
      </c>
      <c r="AQ267" s="10">
        <f t="shared" si="155"/>
        <v>0</v>
      </c>
      <c r="AR267" s="10">
        <f t="shared" si="156"/>
        <v>4467.7299999999996</v>
      </c>
      <c r="AS267" s="10">
        <f t="shared" si="145"/>
        <v>440396.19035453507</v>
      </c>
      <c r="AT267" s="91"/>
      <c r="AU267" s="91" t="e">
        <f t="shared" si="157"/>
        <v>#VALUE!</v>
      </c>
      <c r="AV267" s="91" t="e">
        <f t="shared" si="158"/>
        <v>#VALUE!</v>
      </c>
    </row>
    <row r="268" spans="1:48" s="81" customFormat="1" x14ac:dyDescent="0.3">
      <c r="A268" s="75">
        <f t="shared" si="121"/>
        <v>240</v>
      </c>
      <c r="B268" s="76">
        <f t="shared" si="122"/>
        <v>462040.89516148187</v>
      </c>
      <c r="C268" s="76">
        <f t="shared" si="123"/>
        <v>1000</v>
      </c>
      <c r="D268" s="76">
        <f t="shared" si="124"/>
        <v>240000</v>
      </c>
      <c r="E268" s="77">
        <f t="shared" si="125"/>
        <v>3467.74</v>
      </c>
      <c r="F268" s="77">
        <f t="shared" si="126"/>
        <v>3451.6294854164789</v>
      </c>
      <c r="G268" s="77">
        <f t="shared" si="127"/>
        <v>16.107604265276901</v>
      </c>
      <c r="H268" s="76">
        <f t="shared" si="128"/>
        <v>0</v>
      </c>
      <c r="I268" s="78">
        <f t="shared" si="129"/>
        <v>3.7999999999999999E-2</v>
      </c>
      <c r="J268" s="78">
        <f t="shared" si="130"/>
        <v>1.7999999999999999E-2</v>
      </c>
      <c r="K268" s="79">
        <f t="shared" si="131"/>
        <v>1000</v>
      </c>
      <c r="L268" s="78">
        <f t="shared" si="132"/>
        <v>5.5999999999999994E-2</v>
      </c>
      <c r="M268" s="78"/>
      <c r="N268" s="78">
        <f t="shared" si="133"/>
        <v>0.06</v>
      </c>
      <c r="O268" s="80">
        <f t="shared" si="146"/>
        <v>5.0000000000000001E-3</v>
      </c>
      <c r="R268" s="75" t="str">
        <f t="shared" si="134"/>
        <v/>
      </c>
      <c r="S268" s="77">
        <f t="shared" si="135"/>
        <v>0</v>
      </c>
      <c r="T268" s="77" t="str">
        <f t="shared" si="159"/>
        <v/>
      </c>
      <c r="U268" s="77">
        <f t="shared" si="136"/>
        <v>0</v>
      </c>
      <c r="V268" s="82">
        <f t="shared" si="137"/>
        <v>0</v>
      </c>
      <c r="W268" s="76">
        <f t="shared" si="138"/>
        <v>0</v>
      </c>
      <c r="X268" s="76">
        <f t="shared" si="139"/>
        <v>4467.74</v>
      </c>
      <c r="Y268" s="76">
        <f t="shared" si="140"/>
        <v>452657.95058959845</v>
      </c>
      <c r="AA268" s="75" t="str">
        <f t="shared" si="147"/>
        <v/>
      </c>
      <c r="AB268" s="77" t="str">
        <f>IF(AA268&lt;&gt;"",IF($H$10="raty równe",MIN(AF267*(1+L268/12), -PMT(L268/12,$H$3-AA267-SUM($AG$28:AG267),AF267,0)),AC268+AD268),"")</f>
        <v/>
      </c>
      <c r="AC268" s="77" t="str">
        <f t="shared" si="148"/>
        <v/>
      </c>
      <c r="AD268" s="77" t="str">
        <f t="shared" si="141"/>
        <v/>
      </c>
      <c r="AE268" s="82" t="str">
        <f t="shared" si="149"/>
        <v/>
      </c>
      <c r="AF268" s="76" t="str">
        <f t="shared" si="150"/>
        <v/>
      </c>
      <c r="AG268" s="83" t="str">
        <f>IF(AE268&lt;&gt;"",IF($H$10=listy!$B$4,(NPER(L268/12,-AB268,(AF268+AE268),0)-NPER(L268/12,-AB268,AF268)),AE268/($H$2/$H$3)),"")</f>
        <v/>
      </c>
      <c r="AH268" s="76">
        <f t="shared" si="142"/>
        <v>4467.74</v>
      </c>
      <c r="AI268" s="76">
        <f t="shared" si="143"/>
        <v>447065.91130630823</v>
      </c>
      <c r="AL268" s="9" t="str">
        <f t="shared" si="151"/>
        <v/>
      </c>
      <c r="AM268" s="12">
        <f t="shared" si="152"/>
        <v>0</v>
      </c>
      <c r="AN268" s="12" t="str">
        <f t="shared" si="153"/>
        <v/>
      </c>
      <c r="AO268" s="12">
        <f t="shared" si="154"/>
        <v>0</v>
      </c>
      <c r="AP268" s="53">
        <f t="shared" si="144"/>
        <v>0</v>
      </c>
      <c r="AQ268" s="10">
        <f t="shared" si="155"/>
        <v>0</v>
      </c>
      <c r="AR268" s="10">
        <f t="shared" si="156"/>
        <v>4467.74</v>
      </c>
      <c r="AS268" s="10">
        <f t="shared" si="145"/>
        <v>447065.91130630771</v>
      </c>
      <c r="AT268" s="91"/>
      <c r="AU268" s="91" t="e">
        <f t="shared" si="157"/>
        <v>#VALUE!</v>
      </c>
      <c r="AV268" s="91" t="e">
        <f t="shared" si="158"/>
        <v>#VALUE!</v>
      </c>
    </row>
    <row r="269" spans="1:48" x14ac:dyDescent="0.3">
      <c r="A269" s="9" t="str">
        <f t="shared" si="121"/>
        <v/>
      </c>
      <c r="B269" s="10" t="str">
        <f t="shared" si="122"/>
        <v/>
      </c>
      <c r="C269" s="10">
        <f t="shared" si="123"/>
        <v>0</v>
      </c>
      <c r="D269" s="10" t="str">
        <f t="shared" si="124"/>
        <v/>
      </c>
      <c r="E269" s="12" t="str">
        <f t="shared" si="125"/>
        <v/>
      </c>
      <c r="F269" s="12" t="str">
        <f t="shared" si="126"/>
        <v/>
      </c>
      <c r="G269" s="12" t="str">
        <f t="shared" si="127"/>
        <v/>
      </c>
      <c r="H269" s="10" t="str">
        <f t="shared" si="128"/>
        <v/>
      </c>
      <c r="I269" s="11" t="str">
        <f t="shared" si="129"/>
        <v/>
      </c>
      <c r="J269" s="11" t="str">
        <f t="shared" si="130"/>
        <v/>
      </c>
      <c r="K269" s="64" t="e">
        <f t="shared" si="131"/>
        <v>#VALUE!</v>
      </c>
      <c r="L269" s="50" t="str">
        <f t="shared" si="132"/>
        <v/>
      </c>
      <c r="M269" s="50"/>
      <c r="N269" s="50" t="str">
        <f t="shared" si="133"/>
        <v/>
      </c>
      <c r="O269" s="21" t="str">
        <f t="shared" si="146"/>
        <v/>
      </c>
      <c r="R269" s="9" t="str">
        <f t="shared" si="134"/>
        <v/>
      </c>
      <c r="S269" s="12">
        <f t="shared" si="135"/>
        <v>0</v>
      </c>
      <c r="T269" s="12" t="str">
        <f t="shared" si="159"/>
        <v/>
      </c>
      <c r="U269" s="12">
        <f t="shared" si="136"/>
        <v>0</v>
      </c>
      <c r="V269" s="53">
        <f t="shared" si="137"/>
        <v>0</v>
      </c>
      <c r="W269" s="10">
        <f t="shared" si="138"/>
        <v>0</v>
      </c>
      <c r="X269" s="10" t="str">
        <f t="shared" si="139"/>
        <v/>
      </c>
      <c r="Y269" s="10">
        <f t="shared" si="140"/>
        <v>0</v>
      </c>
      <c r="AA269" s="9" t="str">
        <f t="shared" si="147"/>
        <v/>
      </c>
      <c r="AB269" s="12" t="str">
        <f>IF(AA269&lt;&gt;"",IF($H$10="raty równe",MIN(AF268*(1+L269/12), -PMT(L269/12,$H$3-AA268-SUM($AG$28:AG268),AF268,0)),AC269+AD269),"")</f>
        <v/>
      </c>
      <c r="AC269" s="12" t="str">
        <f t="shared" si="148"/>
        <v/>
      </c>
      <c r="AD269" s="12" t="str">
        <f t="shared" si="141"/>
        <v/>
      </c>
      <c r="AE269" s="53" t="str">
        <f t="shared" si="149"/>
        <v/>
      </c>
      <c r="AF269" s="10" t="str">
        <f t="shared" si="150"/>
        <v/>
      </c>
      <c r="AG269" s="54" t="str">
        <f>IF(AE269&lt;&gt;"",IF($H$10=listy!$B$4,(NPER(L269/12,-AB269,(AF269+AE269),0)-NPER(L269/12,-AB269,AF269)),AE269/($H$2/$H$3)),"")</f>
        <v/>
      </c>
      <c r="AH269" s="10">
        <f t="shared" si="142"/>
        <v>0</v>
      </c>
      <c r="AI269" s="10" t="str">
        <f t="shared" si="143"/>
        <v/>
      </c>
      <c r="AL269" s="9" t="str">
        <f t="shared" si="151"/>
        <v/>
      </c>
      <c r="AM269" s="12">
        <f t="shared" si="152"/>
        <v>0</v>
      </c>
      <c r="AN269" s="12" t="str">
        <f t="shared" si="153"/>
        <v/>
      </c>
      <c r="AO269" s="12">
        <f t="shared" si="154"/>
        <v>0</v>
      </c>
      <c r="AP269" s="53">
        <f t="shared" si="144"/>
        <v>0</v>
      </c>
      <c r="AQ269" s="10">
        <f t="shared" si="155"/>
        <v>0</v>
      </c>
      <c r="AR269" s="10" t="str">
        <f t="shared" si="156"/>
        <v/>
      </c>
      <c r="AS269" s="10">
        <f t="shared" si="145"/>
        <v>0</v>
      </c>
      <c r="AT269" s="91"/>
      <c r="AU269" s="91" t="e">
        <f t="shared" si="157"/>
        <v>#VALUE!</v>
      </c>
      <c r="AV269" s="91" t="e">
        <f t="shared" si="158"/>
        <v>#VALUE!</v>
      </c>
    </row>
    <row r="270" spans="1:48" x14ac:dyDescent="0.3">
      <c r="A270" s="9" t="str">
        <f t="shared" si="121"/>
        <v/>
      </c>
      <c r="B270" s="10" t="str">
        <f t="shared" si="122"/>
        <v/>
      </c>
      <c r="C270" s="10">
        <f t="shared" si="123"/>
        <v>0</v>
      </c>
      <c r="D270" s="10" t="str">
        <f t="shared" si="124"/>
        <v/>
      </c>
      <c r="E270" s="12" t="str">
        <f t="shared" si="125"/>
        <v/>
      </c>
      <c r="F270" s="12" t="str">
        <f t="shared" si="126"/>
        <v/>
      </c>
      <c r="G270" s="12" t="str">
        <f t="shared" si="127"/>
        <v/>
      </c>
      <c r="H270" s="10" t="str">
        <f t="shared" si="128"/>
        <v/>
      </c>
      <c r="I270" s="11" t="str">
        <f t="shared" si="129"/>
        <v/>
      </c>
      <c r="J270" s="11" t="str">
        <f t="shared" si="130"/>
        <v/>
      </c>
      <c r="K270" s="64" t="e">
        <f t="shared" si="131"/>
        <v>#VALUE!</v>
      </c>
      <c r="L270" s="50" t="str">
        <f t="shared" si="132"/>
        <v/>
      </c>
      <c r="M270" s="50"/>
      <c r="N270" s="50" t="str">
        <f t="shared" si="133"/>
        <v/>
      </c>
      <c r="O270" s="21" t="str">
        <f t="shared" si="146"/>
        <v/>
      </c>
      <c r="R270" s="9" t="str">
        <f t="shared" si="134"/>
        <v/>
      </c>
      <c r="S270" s="12">
        <f t="shared" si="135"/>
        <v>0</v>
      </c>
      <c r="T270" s="12" t="str">
        <f t="shared" si="159"/>
        <v/>
      </c>
      <c r="U270" s="12">
        <f t="shared" si="136"/>
        <v>0</v>
      </c>
      <c r="V270" s="53">
        <f t="shared" si="137"/>
        <v>0</v>
      </c>
      <c r="W270" s="10">
        <f t="shared" si="138"/>
        <v>0</v>
      </c>
      <c r="X270" s="10" t="str">
        <f t="shared" si="139"/>
        <v/>
      </c>
      <c r="Y270" s="10">
        <f t="shared" si="140"/>
        <v>0</v>
      </c>
      <c r="AA270" s="9" t="str">
        <f t="shared" si="147"/>
        <v/>
      </c>
      <c r="AB270" s="12" t="str">
        <f>IF(AA270&lt;&gt;"",IF($H$10="raty równe",MIN(AF269*(1+L270/12), -PMT(L270/12,$H$3-AA269-SUM($AG$28:AG269),AF269,0)),AC270+AD270),"")</f>
        <v/>
      </c>
      <c r="AC270" s="12" t="str">
        <f t="shared" si="148"/>
        <v/>
      </c>
      <c r="AD270" s="12" t="str">
        <f t="shared" si="141"/>
        <v/>
      </c>
      <c r="AE270" s="53" t="str">
        <f t="shared" si="149"/>
        <v/>
      </c>
      <c r="AF270" s="10" t="str">
        <f t="shared" si="150"/>
        <v/>
      </c>
      <c r="AG270" s="54" t="str">
        <f>IF(AE270&lt;&gt;"",IF($H$10=listy!$B$4,(NPER(L270/12,-AB270,(AF270+AE270),0)-NPER(L270/12,-AB270,AF270)),AE270/($H$2/$H$3)),"")</f>
        <v/>
      </c>
      <c r="AH270" s="10">
        <f t="shared" si="142"/>
        <v>0</v>
      </c>
      <c r="AI270" s="10" t="str">
        <f t="shared" si="143"/>
        <v/>
      </c>
      <c r="AL270" s="9" t="str">
        <f t="shared" si="151"/>
        <v/>
      </c>
      <c r="AM270" s="12">
        <f t="shared" si="152"/>
        <v>0</v>
      </c>
      <c r="AN270" s="12" t="str">
        <f t="shared" si="153"/>
        <v/>
      </c>
      <c r="AO270" s="12">
        <f t="shared" si="154"/>
        <v>0</v>
      </c>
      <c r="AP270" s="53">
        <f t="shared" si="144"/>
        <v>0</v>
      </c>
      <c r="AQ270" s="10">
        <f t="shared" si="155"/>
        <v>0</v>
      </c>
      <c r="AR270" s="10" t="str">
        <f t="shared" si="156"/>
        <v/>
      </c>
      <c r="AS270" s="10">
        <f t="shared" si="145"/>
        <v>0</v>
      </c>
      <c r="AT270" s="91"/>
      <c r="AU270" s="91" t="e">
        <f t="shared" si="157"/>
        <v>#VALUE!</v>
      </c>
      <c r="AV270" s="91" t="e">
        <f t="shared" si="158"/>
        <v>#VALUE!</v>
      </c>
    </row>
    <row r="271" spans="1:48" x14ac:dyDescent="0.3">
      <c r="A271" s="9" t="str">
        <f t="shared" si="121"/>
        <v/>
      </c>
      <c r="B271" s="10" t="str">
        <f t="shared" si="122"/>
        <v/>
      </c>
      <c r="C271" s="10">
        <f t="shared" si="123"/>
        <v>0</v>
      </c>
      <c r="D271" s="10" t="str">
        <f t="shared" si="124"/>
        <v/>
      </c>
      <c r="E271" s="12" t="str">
        <f t="shared" si="125"/>
        <v/>
      </c>
      <c r="F271" s="12" t="str">
        <f t="shared" si="126"/>
        <v/>
      </c>
      <c r="G271" s="12" t="str">
        <f t="shared" si="127"/>
        <v/>
      </c>
      <c r="H271" s="10" t="str">
        <f t="shared" si="128"/>
        <v/>
      </c>
      <c r="I271" s="11" t="str">
        <f t="shared" si="129"/>
        <v/>
      </c>
      <c r="J271" s="11" t="str">
        <f t="shared" si="130"/>
        <v/>
      </c>
      <c r="K271" s="64" t="e">
        <f t="shared" si="131"/>
        <v>#VALUE!</v>
      </c>
      <c r="L271" s="50" t="str">
        <f t="shared" si="132"/>
        <v/>
      </c>
      <c r="M271" s="50"/>
      <c r="N271" s="50" t="str">
        <f t="shared" si="133"/>
        <v/>
      </c>
      <c r="O271" s="21" t="str">
        <f t="shared" si="146"/>
        <v/>
      </c>
      <c r="R271" s="9" t="str">
        <f t="shared" si="134"/>
        <v/>
      </c>
      <c r="S271" s="12">
        <f t="shared" si="135"/>
        <v>0</v>
      </c>
      <c r="T271" s="12" t="str">
        <f t="shared" si="159"/>
        <v/>
      </c>
      <c r="U271" s="12">
        <f t="shared" si="136"/>
        <v>0</v>
      </c>
      <c r="V271" s="53">
        <f t="shared" si="137"/>
        <v>0</v>
      </c>
      <c r="W271" s="10">
        <f t="shared" si="138"/>
        <v>0</v>
      </c>
      <c r="X271" s="10" t="str">
        <f t="shared" si="139"/>
        <v/>
      </c>
      <c r="Y271" s="10">
        <f t="shared" si="140"/>
        <v>0</v>
      </c>
      <c r="AA271" s="9" t="str">
        <f t="shared" si="147"/>
        <v/>
      </c>
      <c r="AB271" s="12" t="str">
        <f>IF(AA271&lt;&gt;"",IF($H$10="raty równe",MIN(AF270*(1+L271/12), -PMT(L271/12,$H$3-AA270-SUM($AG$28:AG270),AF270,0)),AC271+AD271),"")</f>
        <v/>
      </c>
      <c r="AC271" s="12" t="str">
        <f t="shared" si="148"/>
        <v/>
      </c>
      <c r="AD271" s="12" t="str">
        <f t="shared" si="141"/>
        <v/>
      </c>
      <c r="AE271" s="53" t="str">
        <f t="shared" si="149"/>
        <v/>
      </c>
      <c r="AF271" s="10" t="str">
        <f t="shared" si="150"/>
        <v/>
      </c>
      <c r="AG271" s="54" t="str">
        <f>IF(AE271&lt;&gt;"",IF($H$10=listy!$B$4,(NPER(L271/12,-AB271,(AF271+AE271),0)-NPER(L271/12,-AB271,AF271)),AE271/($H$2/$H$3)),"")</f>
        <v/>
      </c>
      <c r="AH271" s="10">
        <f t="shared" si="142"/>
        <v>0</v>
      </c>
      <c r="AI271" s="10" t="str">
        <f t="shared" si="143"/>
        <v/>
      </c>
      <c r="AL271" s="9" t="str">
        <f t="shared" si="151"/>
        <v/>
      </c>
      <c r="AM271" s="12">
        <f t="shared" si="152"/>
        <v>0</v>
      </c>
      <c r="AN271" s="12" t="str">
        <f t="shared" si="153"/>
        <v/>
      </c>
      <c r="AO271" s="12">
        <f t="shared" si="154"/>
        <v>0</v>
      </c>
      <c r="AP271" s="53">
        <f t="shared" si="144"/>
        <v>0</v>
      </c>
      <c r="AQ271" s="10">
        <f t="shared" si="155"/>
        <v>0</v>
      </c>
      <c r="AR271" s="10" t="str">
        <f t="shared" si="156"/>
        <v/>
      </c>
      <c r="AS271" s="10">
        <f t="shared" si="145"/>
        <v>0</v>
      </c>
      <c r="AT271" s="91"/>
      <c r="AU271" s="91" t="e">
        <f t="shared" si="157"/>
        <v>#VALUE!</v>
      </c>
      <c r="AV271" s="91" t="e">
        <f t="shared" si="158"/>
        <v>#VALUE!</v>
      </c>
    </row>
    <row r="272" spans="1:48" x14ac:dyDescent="0.3">
      <c r="A272" s="9" t="str">
        <f t="shared" si="121"/>
        <v/>
      </c>
      <c r="B272" s="10" t="str">
        <f t="shared" si="122"/>
        <v/>
      </c>
      <c r="C272" s="10">
        <f t="shared" si="123"/>
        <v>0</v>
      </c>
      <c r="D272" s="10" t="str">
        <f t="shared" si="124"/>
        <v/>
      </c>
      <c r="E272" s="12" t="str">
        <f t="shared" si="125"/>
        <v/>
      </c>
      <c r="F272" s="12" t="str">
        <f t="shared" si="126"/>
        <v/>
      </c>
      <c r="G272" s="12" t="str">
        <f t="shared" si="127"/>
        <v/>
      </c>
      <c r="H272" s="10" t="str">
        <f t="shared" si="128"/>
        <v/>
      </c>
      <c r="I272" s="11" t="str">
        <f t="shared" si="129"/>
        <v/>
      </c>
      <c r="J272" s="11" t="str">
        <f t="shared" si="130"/>
        <v/>
      </c>
      <c r="K272" s="64" t="e">
        <f t="shared" si="131"/>
        <v>#VALUE!</v>
      </c>
      <c r="L272" s="50" t="str">
        <f t="shared" si="132"/>
        <v/>
      </c>
      <c r="M272" s="50"/>
      <c r="N272" s="50" t="str">
        <f t="shared" si="133"/>
        <v/>
      </c>
      <c r="O272" s="21" t="str">
        <f t="shared" si="146"/>
        <v/>
      </c>
      <c r="R272" s="9" t="str">
        <f t="shared" si="134"/>
        <v/>
      </c>
      <c r="S272" s="12">
        <f t="shared" si="135"/>
        <v>0</v>
      </c>
      <c r="T272" s="12" t="str">
        <f t="shared" si="159"/>
        <v/>
      </c>
      <c r="U272" s="12">
        <f t="shared" si="136"/>
        <v>0</v>
      </c>
      <c r="V272" s="53">
        <f t="shared" si="137"/>
        <v>0</v>
      </c>
      <c r="W272" s="10">
        <f t="shared" si="138"/>
        <v>0</v>
      </c>
      <c r="X272" s="10" t="str">
        <f t="shared" si="139"/>
        <v/>
      </c>
      <c r="Y272" s="10">
        <f t="shared" si="140"/>
        <v>0</v>
      </c>
      <c r="AA272" s="9" t="str">
        <f t="shared" si="147"/>
        <v/>
      </c>
      <c r="AB272" s="12" t="str">
        <f>IF(AA272&lt;&gt;"",IF($H$10="raty równe",MIN(AF271*(1+L272/12), -PMT(L272/12,$H$3-AA271-SUM($AG$28:AG271),AF271,0)),AC272+AD272),"")</f>
        <v/>
      </c>
      <c r="AC272" s="12" t="str">
        <f t="shared" si="148"/>
        <v/>
      </c>
      <c r="AD272" s="12" t="str">
        <f t="shared" si="141"/>
        <v/>
      </c>
      <c r="AE272" s="53" t="str">
        <f t="shared" si="149"/>
        <v/>
      </c>
      <c r="AF272" s="10" t="str">
        <f t="shared" si="150"/>
        <v/>
      </c>
      <c r="AG272" s="54" t="str">
        <f>IF(AE272&lt;&gt;"",IF($H$10=listy!$B$4,(NPER(L272/12,-AB272,(AF272+AE272),0)-NPER(L272/12,-AB272,AF272)),AE272/($H$2/$H$3)),"")</f>
        <v/>
      </c>
      <c r="AH272" s="10">
        <f t="shared" si="142"/>
        <v>0</v>
      </c>
      <c r="AI272" s="10" t="str">
        <f t="shared" si="143"/>
        <v/>
      </c>
      <c r="AL272" s="9" t="str">
        <f t="shared" si="151"/>
        <v/>
      </c>
      <c r="AM272" s="12">
        <f t="shared" si="152"/>
        <v>0</v>
      </c>
      <c r="AN272" s="12" t="str">
        <f t="shared" si="153"/>
        <v/>
      </c>
      <c r="AO272" s="12">
        <f t="shared" si="154"/>
        <v>0</v>
      </c>
      <c r="AP272" s="53">
        <f t="shared" si="144"/>
        <v>0</v>
      </c>
      <c r="AQ272" s="10">
        <f t="shared" si="155"/>
        <v>0</v>
      </c>
      <c r="AR272" s="10" t="str">
        <f t="shared" si="156"/>
        <v/>
      </c>
      <c r="AS272" s="10">
        <f t="shared" si="145"/>
        <v>0</v>
      </c>
      <c r="AT272" s="91"/>
      <c r="AU272" s="91" t="e">
        <f t="shared" si="157"/>
        <v>#VALUE!</v>
      </c>
      <c r="AV272" s="91" t="e">
        <f t="shared" si="158"/>
        <v>#VALUE!</v>
      </c>
    </row>
    <row r="273" spans="1:48" x14ac:dyDescent="0.3">
      <c r="A273" s="9" t="str">
        <f t="shared" si="121"/>
        <v/>
      </c>
      <c r="B273" s="10" t="str">
        <f t="shared" si="122"/>
        <v/>
      </c>
      <c r="C273" s="10">
        <f t="shared" si="123"/>
        <v>0</v>
      </c>
      <c r="D273" s="10" t="str">
        <f t="shared" si="124"/>
        <v/>
      </c>
      <c r="E273" s="12" t="str">
        <f t="shared" si="125"/>
        <v/>
      </c>
      <c r="F273" s="12" t="str">
        <f t="shared" si="126"/>
        <v/>
      </c>
      <c r="G273" s="12" t="str">
        <f t="shared" si="127"/>
        <v/>
      </c>
      <c r="H273" s="10" t="str">
        <f t="shared" si="128"/>
        <v/>
      </c>
      <c r="I273" s="11" t="str">
        <f t="shared" si="129"/>
        <v/>
      </c>
      <c r="J273" s="11" t="str">
        <f t="shared" si="130"/>
        <v/>
      </c>
      <c r="K273" s="64" t="e">
        <f t="shared" si="131"/>
        <v>#VALUE!</v>
      </c>
      <c r="L273" s="50" t="str">
        <f t="shared" si="132"/>
        <v/>
      </c>
      <c r="M273" s="50"/>
      <c r="N273" s="50" t="str">
        <f t="shared" si="133"/>
        <v/>
      </c>
      <c r="O273" s="21" t="str">
        <f t="shared" si="146"/>
        <v/>
      </c>
      <c r="R273" s="9" t="str">
        <f t="shared" si="134"/>
        <v/>
      </c>
      <c r="S273" s="12">
        <f t="shared" si="135"/>
        <v>0</v>
      </c>
      <c r="T273" s="12" t="str">
        <f t="shared" si="159"/>
        <v/>
      </c>
      <c r="U273" s="12">
        <f t="shared" si="136"/>
        <v>0</v>
      </c>
      <c r="V273" s="53">
        <f t="shared" si="137"/>
        <v>0</v>
      </c>
      <c r="W273" s="10">
        <f t="shared" si="138"/>
        <v>0</v>
      </c>
      <c r="X273" s="10" t="str">
        <f t="shared" si="139"/>
        <v/>
      </c>
      <c r="Y273" s="10">
        <f t="shared" si="140"/>
        <v>0</v>
      </c>
      <c r="AA273" s="9" t="str">
        <f t="shared" si="147"/>
        <v/>
      </c>
      <c r="AB273" s="12" t="str">
        <f>IF(AA273&lt;&gt;"",IF($H$10="raty równe",MIN(AF272*(1+L273/12), -PMT(L273/12,$H$3-AA272-SUM($AG$28:AG272),AF272,0)),AC273+AD273),"")</f>
        <v/>
      </c>
      <c r="AC273" s="12" t="str">
        <f t="shared" si="148"/>
        <v/>
      </c>
      <c r="AD273" s="12" t="str">
        <f t="shared" si="141"/>
        <v/>
      </c>
      <c r="AE273" s="53" t="str">
        <f t="shared" si="149"/>
        <v/>
      </c>
      <c r="AF273" s="10" t="str">
        <f t="shared" si="150"/>
        <v/>
      </c>
      <c r="AG273" s="54" t="str">
        <f>IF(AE273&lt;&gt;"",IF($H$10=listy!$B$4,(NPER(L273/12,-AB273,(AF273+AE273),0)-NPER(L273/12,-AB273,AF273)),AE273/($H$2/$H$3)),"")</f>
        <v/>
      </c>
      <c r="AH273" s="10">
        <f t="shared" si="142"/>
        <v>0</v>
      </c>
      <c r="AI273" s="10" t="str">
        <f t="shared" si="143"/>
        <v/>
      </c>
      <c r="AL273" s="9" t="str">
        <f t="shared" si="151"/>
        <v/>
      </c>
      <c r="AM273" s="12">
        <f t="shared" si="152"/>
        <v>0</v>
      </c>
      <c r="AN273" s="12" t="str">
        <f t="shared" si="153"/>
        <v/>
      </c>
      <c r="AO273" s="12">
        <f t="shared" si="154"/>
        <v>0</v>
      </c>
      <c r="AP273" s="53">
        <f t="shared" si="144"/>
        <v>0</v>
      </c>
      <c r="AQ273" s="10">
        <f t="shared" si="155"/>
        <v>0</v>
      </c>
      <c r="AR273" s="10" t="str">
        <f t="shared" si="156"/>
        <v/>
      </c>
      <c r="AS273" s="10">
        <f t="shared" si="145"/>
        <v>0</v>
      </c>
      <c r="AT273" s="91"/>
      <c r="AU273" s="91" t="e">
        <f t="shared" si="157"/>
        <v>#VALUE!</v>
      </c>
      <c r="AV273" s="91" t="e">
        <f t="shared" si="158"/>
        <v>#VALUE!</v>
      </c>
    </row>
    <row r="274" spans="1:48" x14ac:dyDescent="0.3">
      <c r="A274" s="9" t="str">
        <f t="shared" si="121"/>
        <v/>
      </c>
      <c r="B274" s="10" t="str">
        <f t="shared" si="122"/>
        <v/>
      </c>
      <c r="C274" s="10">
        <f t="shared" si="123"/>
        <v>0</v>
      </c>
      <c r="D274" s="10" t="str">
        <f t="shared" si="124"/>
        <v/>
      </c>
      <c r="E274" s="12" t="str">
        <f t="shared" si="125"/>
        <v/>
      </c>
      <c r="F274" s="12" t="str">
        <f t="shared" si="126"/>
        <v/>
      </c>
      <c r="G274" s="12" t="str">
        <f t="shared" si="127"/>
        <v/>
      </c>
      <c r="H274" s="10" t="str">
        <f t="shared" si="128"/>
        <v/>
      </c>
      <c r="I274" s="11" t="str">
        <f t="shared" si="129"/>
        <v/>
      </c>
      <c r="J274" s="11" t="str">
        <f t="shared" si="130"/>
        <v/>
      </c>
      <c r="K274" s="64" t="e">
        <f t="shared" si="131"/>
        <v>#VALUE!</v>
      </c>
      <c r="L274" s="50" t="str">
        <f t="shared" si="132"/>
        <v/>
      </c>
      <c r="M274" s="50"/>
      <c r="N274" s="50" t="str">
        <f t="shared" si="133"/>
        <v/>
      </c>
      <c r="O274" s="21" t="str">
        <f t="shared" si="146"/>
        <v/>
      </c>
      <c r="R274" s="9" t="str">
        <f t="shared" si="134"/>
        <v/>
      </c>
      <c r="S274" s="12">
        <f t="shared" si="135"/>
        <v>0</v>
      </c>
      <c r="T274" s="12" t="str">
        <f t="shared" si="159"/>
        <v/>
      </c>
      <c r="U274" s="12">
        <f t="shared" si="136"/>
        <v>0</v>
      </c>
      <c r="V274" s="53">
        <f t="shared" si="137"/>
        <v>0</v>
      </c>
      <c r="W274" s="10">
        <f t="shared" si="138"/>
        <v>0</v>
      </c>
      <c r="X274" s="10" t="str">
        <f t="shared" si="139"/>
        <v/>
      </c>
      <c r="Y274" s="10">
        <f t="shared" si="140"/>
        <v>0</v>
      </c>
      <c r="AA274" s="9" t="str">
        <f t="shared" si="147"/>
        <v/>
      </c>
      <c r="AB274" s="12" t="str">
        <f>IF(AA274&lt;&gt;"",IF($H$10="raty równe",MIN(AF273*(1+L274/12), -PMT(L274/12,$H$3-AA273-SUM($AG$28:AG273),AF273,0)),AC274+AD274),"")</f>
        <v/>
      </c>
      <c r="AC274" s="12" t="str">
        <f t="shared" si="148"/>
        <v/>
      </c>
      <c r="AD274" s="12" t="str">
        <f t="shared" si="141"/>
        <v/>
      </c>
      <c r="AE274" s="53" t="str">
        <f t="shared" si="149"/>
        <v/>
      </c>
      <c r="AF274" s="10" t="str">
        <f t="shared" si="150"/>
        <v/>
      </c>
      <c r="AG274" s="54" t="str">
        <f>IF(AE274&lt;&gt;"",IF($H$10=listy!$B$4,(NPER(L274/12,-AB274,(AF274+AE274),0)-NPER(L274/12,-AB274,AF274)),AE274/($H$2/$H$3)),"")</f>
        <v/>
      </c>
      <c r="AH274" s="10">
        <f t="shared" si="142"/>
        <v>0</v>
      </c>
      <c r="AI274" s="10" t="str">
        <f t="shared" si="143"/>
        <v/>
      </c>
      <c r="AL274" s="9" t="str">
        <f t="shared" si="151"/>
        <v/>
      </c>
      <c r="AM274" s="12">
        <f t="shared" si="152"/>
        <v>0</v>
      </c>
      <c r="AN274" s="12" t="str">
        <f t="shared" si="153"/>
        <v/>
      </c>
      <c r="AO274" s="12">
        <f t="shared" si="154"/>
        <v>0</v>
      </c>
      <c r="AP274" s="53">
        <f t="shared" si="144"/>
        <v>0</v>
      </c>
      <c r="AQ274" s="10">
        <f t="shared" si="155"/>
        <v>0</v>
      </c>
      <c r="AR274" s="10" t="str">
        <f t="shared" si="156"/>
        <v/>
      </c>
      <c r="AS274" s="10">
        <f t="shared" si="145"/>
        <v>0</v>
      </c>
      <c r="AT274" s="91"/>
      <c r="AU274" s="91" t="e">
        <f t="shared" si="157"/>
        <v>#VALUE!</v>
      </c>
      <c r="AV274" s="91" t="e">
        <f t="shared" si="158"/>
        <v>#VALUE!</v>
      </c>
    </row>
    <row r="275" spans="1:48" x14ac:dyDescent="0.3">
      <c r="A275" s="9" t="str">
        <f t="shared" si="121"/>
        <v/>
      </c>
      <c r="B275" s="10" t="str">
        <f t="shared" si="122"/>
        <v/>
      </c>
      <c r="C275" s="10">
        <f t="shared" si="123"/>
        <v>0</v>
      </c>
      <c r="D275" s="10" t="str">
        <f t="shared" si="124"/>
        <v/>
      </c>
      <c r="E275" s="12" t="str">
        <f t="shared" si="125"/>
        <v/>
      </c>
      <c r="F275" s="12" t="str">
        <f t="shared" si="126"/>
        <v/>
      </c>
      <c r="G275" s="12" t="str">
        <f t="shared" si="127"/>
        <v/>
      </c>
      <c r="H275" s="10" t="str">
        <f t="shared" si="128"/>
        <v/>
      </c>
      <c r="I275" s="11" t="str">
        <f t="shared" si="129"/>
        <v/>
      </c>
      <c r="J275" s="11" t="str">
        <f t="shared" si="130"/>
        <v/>
      </c>
      <c r="K275" s="64" t="e">
        <f t="shared" si="131"/>
        <v>#VALUE!</v>
      </c>
      <c r="L275" s="50" t="str">
        <f t="shared" si="132"/>
        <v/>
      </c>
      <c r="M275" s="50"/>
      <c r="N275" s="50" t="str">
        <f t="shared" si="133"/>
        <v/>
      </c>
      <c r="O275" s="21" t="str">
        <f t="shared" si="146"/>
        <v/>
      </c>
      <c r="R275" s="9" t="str">
        <f t="shared" si="134"/>
        <v/>
      </c>
      <c r="S275" s="12">
        <f t="shared" si="135"/>
        <v>0</v>
      </c>
      <c r="T275" s="12" t="str">
        <f t="shared" si="159"/>
        <v/>
      </c>
      <c r="U275" s="12">
        <f t="shared" si="136"/>
        <v>0</v>
      </c>
      <c r="V275" s="53">
        <f t="shared" si="137"/>
        <v>0</v>
      </c>
      <c r="W275" s="10">
        <f t="shared" si="138"/>
        <v>0</v>
      </c>
      <c r="X275" s="10" t="str">
        <f t="shared" si="139"/>
        <v/>
      </c>
      <c r="Y275" s="10">
        <f t="shared" si="140"/>
        <v>0</v>
      </c>
      <c r="AA275" s="9" t="str">
        <f t="shared" si="147"/>
        <v/>
      </c>
      <c r="AB275" s="12" t="str">
        <f>IF(AA275&lt;&gt;"",IF($H$10="raty równe",MIN(AF274*(1+L275/12), -PMT(L275/12,$H$3-AA274-SUM($AG$28:AG274),AF274,0)),AC275+AD275),"")</f>
        <v/>
      </c>
      <c r="AC275" s="12" t="str">
        <f t="shared" si="148"/>
        <v/>
      </c>
      <c r="AD275" s="12" t="str">
        <f t="shared" si="141"/>
        <v/>
      </c>
      <c r="AE275" s="53" t="str">
        <f t="shared" si="149"/>
        <v/>
      </c>
      <c r="AF275" s="10" t="str">
        <f t="shared" si="150"/>
        <v/>
      </c>
      <c r="AG275" s="54" t="str">
        <f>IF(AE275&lt;&gt;"",IF($H$10=listy!$B$4,(NPER(L275/12,-AB275,(AF275+AE275),0)-NPER(L275/12,-AB275,AF275)),AE275/($H$2/$H$3)),"")</f>
        <v/>
      </c>
      <c r="AH275" s="10">
        <f t="shared" si="142"/>
        <v>0</v>
      </c>
      <c r="AI275" s="10" t="str">
        <f t="shared" si="143"/>
        <v/>
      </c>
      <c r="AL275" s="9" t="str">
        <f t="shared" si="151"/>
        <v/>
      </c>
      <c r="AM275" s="12">
        <f t="shared" si="152"/>
        <v>0</v>
      </c>
      <c r="AN275" s="12" t="str">
        <f t="shared" si="153"/>
        <v/>
      </c>
      <c r="AO275" s="12">
        <f t="shared" si="154"/>
        <v>0</v>
      </c>
      <c r="AP275" s="53">
        <f t="shared" si="144"/>
        <v>0</v>
      </c>
      <c r="AQ275" s="10">
        <f t="shared" si="155"/>
        <v>0</v>
      </c>
      <c r="AR275" s="10" t="str">
        <f t="shared" si="156"/>
        <v/>
      </c>
      <c r="AS275" s="10">
        <f t="shared" si="145"/>
        <v>0</v>
      </c>
      <c r="AT275" s="91"/>
      <c r="AU275" s="91" t="e">
        <f t="shared" si="157"/>
        <v>#VALUE!</v>
      </c>
      <c r="AV275" s="91" t="e">
        <f t="shared" si="158"/>
        <v>#VALUE!</v>
      </c>
    </row>
    <row r="276" spans="1:48" x14ac:dyDescent="0.3">
      <c r="A276" s="9" t="str">
        <f t="shared" si="121"/>
        <v/>
      </c>
      <c r="B276" s="10" t="str">
        <f t="shared" si="122"/>
        <v/>
      </c>
      <c r="C276" s="10">
        <f t="shared" si="123"/>
        <v>0</v>
      </c>
      <c r="D276" s="10" t="str">
        <f t="shared" si="124"/>
        <v/>
      </c>
      <c r="E276" s="12" t="str">
        <f t="shared" si="125"/>
        <v/>
      </c>
      <c r="F276" s="12" t="str">
        <f t="shared" si="126"/>
        <v/>
      </c>
      <c r="G276" s="12" t="str">
        <f t="shared" si="127"/>
        <v/>
      </c>
      <c r="H276" s="10" t="str">
        <f t="shared" si="128"/>
        <v/>
      </c>
      <c r="I276" s="11" t="str">
        <f t="shared" si="129"/>
        <v/>
      </c>
      <c r="J276" s="11" t="str">
        <f t="shared" si="130"/>
        <v/>
      </c>
      <c r="K276" s="64" t="e">
        <f t="shared" si="131"/>
        <v>#VALUE!</v>
      </c>
      <c r="L276" s="50" t="str">
        <f t="shared" si="132"/>
        <v/>
      </c>
      <c r="M276" s="50"/>
      <c r="N276" s="50" t="str">
        <f t="shared" si="133"/>
        <v/>
      </c>
      <c r="O276" s="21" t="str">
        <f t="shared" si="146"/>
        <v/>
      </c>
      <c r="R276" s="9" t="str">
        <f t="shared" si="134"/>
        <v/>
      </c>
      <c r="S276" s="12">
        <f t="shared" si="135"/>
        <v>0</v>
      </c>
      <c r="T276" s="12" t="str">
        <f t="shared" si="159"/>
        <v/>
      </c>
      <c r="U276" s="12">
        <f t="shared" si="136"/>
        <v>0</v>
      </c>
      <c r="V276" s="53">
        <f t="shared" si="137"/>
        <v>0</v>
      </c>
      <c r="W276" s="10">
        <f t="shared" si="138"/>
        <v>0</v>
      </c>
      <c r="X276" s="10" t="str">
        <f t="shared" si="139"/>
        <v/>
      </c>
      <c r="Y276" s="10">
        <f t="shared" si="140"/>
        <v>0</v>
      </c>
      <c r="AA276" s="9" t="str">
        <f t="shared" si="147"/>
        <v/>
      </c>
      <c r="AB276" s="12" t="str">
        <f>IF(AA276&lt;&gt;"",IF($H$10="raty równe",MIN(AF275*(1+L276/12), -PMT(L276/12,$H$3-AA275-SUM($AG$28:AG275),AF275,0)),AC276+AD276),"")</f>
        <v/>
      </c>
      <c r="AC276" s="12" t="str">
        <f t="shared" si="148"/>
        <v/>
      </c>
      <c r="AD276" s="12" t="str">
        <f t="shared" si="141"/>
        <v/>
      </c>
      <c r="AE276" s="53" t="str">
        <f t="shared" si="149"/>
        <v/>
      </c>
      <c r="AF276" s="10" t="str">
        <f t="shared" si="150"/>
        <v/>
      </c>
      <c r="AG276" s="54" t="str">
        <f>IF(AE276&lt;&gt;"",IF($H$10=listy!$B$4,(NPER(L276/12,-AB276,(AF276+AE276),0)-NPER(L276/12,-AB276,AF276)),AE276/($H$2/$H$3)),"")</f>
        <v/>
      </c>
      <c r="AH276" s="10">
        <f t="shared" si="142"/>
        <v>0</v>
      </c>
      <c r="AI276" s="10" t="str">
        <f t="shared" si="143"/>
        <v/>
      </c>
      <c r="AL276" s="9" t="str">
        <f t="shared" si="151"/>
        <v/>
      </c>
      <c r="AM276" s="12">
        <f t="shared" si="152"/>
        <v>0</v>
      </c>
      <c r="AN276" s="12" t="str">
        <f t="shared" si="153"/>
        <v/>
      </c>
      <c r="AO276" s="12">
        <f t="shared" si="154"/>
        <v>0</v>
      </c>
      <c r="AP276" s="53">
        <f t="shared" si="144"/>
        <v>0</v>
      </c>
      <c r="AQ276" s="10">
        <f t="shared" si="155"/>
        <v>0</v>
      </c>
      <c r="AR276" s="10" t="str">
        <f t="shared" si="156"/>
        <v/>
      </c>
      <c r="AS276" s="10">
        <f t="shared" si="145"/>
        <v>0</v>
      </c>
      <c r="AT276" s="91"/>
      <c r="AU276" s="91" t="e">
        <f t="shared" si="157"/>
        <v>#VALUE!</v>
      </c>
      <c r="AV276" s="91" t="e">
        <f t="shared" si="158"/>
        <v>#VALUE!</v>
      </c>
    </row>
    <row r="277" spans="1:48" x14ac:dyDescent="0.3">
      <c r="A277" s="9" t="str">
        <f t="shared" si="121"/>
        <v/>
      </c>
      <c r="B277" s="10" t="str">
        <f t="shared" si="122"/>
        <v/>
      </c>
      <c r="C277" s="10">
        <f t="shared" si="123"/>
        <v>0</v>
      </c>
      <c r="D277" s="10" t="str">
        <f t="shared" si="124"/>
        <v/>
      </c>
      <c r="E277" s="12" t="str">
        <f t="shared" si="125"/>
        <v/>
      </c>
      <c r="F277" s="12" t="str">
        <f t="shared" si="126"/>
        <v/>
      </c>
      <c r="G277" s="12" t="str">
        <f t="shared" si="127"/>
        <v/>
      </c>
      <c r="H277" s="10" t="str">
        <f t="shared" si="128"/>
        <v/>
      </c>
      <c r="I277" s="11" t="str">
        <f t="shared" si="129"/>
        <v/>
      </c>
      <c r="J277" s="11" t="str">
        <f t="shared" si="130"/>
        <v/>
      </c>
      <c r="K277" s="64" t="e">
        <f t="shared" si="131"/>
        <v>#VALUE!</v>
      </c>
      <c r="L277" s="50" t="str">
        <f t="shared" si="132"/>
        <v/>
      </c>
      <c r="M277" s="50"/>
      <c r="N277" s="50" t="str">
        <f t="shared" si="133"/>
        <v/>
      </c>
      <c r="O277" s="21" t="str">
        <f t="shared" si="146"/>
        <v/>
      </c>
      <c r="R277" s="9" t="str">
        <f t="shared" si="134"/>
        <v/>
      </c>
      <c r="S277" s="12">
        <f t="shared" si="135"/>
        <v>0</v>
      </c>
      <c r="T277" s="12" t="str">
        <f t="shared" si="159"/>
        <v/>
      </c>
      <c r="U277" s="12">
        <f t="shared" si="136"/>
        <v>0</v>
      </c>
      <c r="V277" s="53">
        <f t="shared" si="137"/>
        <v>0</v>
      </c>
      <c r="W277" s="10">
        <f t="shared" si="138"/>
        <v>0</v>
      </c>
      <c r="X277" s="10" t="str">
        <f t="shared" si="139"/>
        <v/>
      </c>
      <c r="Y277" s="10">
        <f t="shared" si="140"/>
        <v>0</v>
      </c>
      <c r="AA277" s="9" t="str">
        <f t="shared" si="147"/>
        <v/>
      </c>
      <c r="AB277" s="12" t="str">
        <f>IF(AA277&lt;&gt;"",IF($H$10="raty równe",MIN(AF276*(1+L277/12), -PMT(L277/12,$H$3-AA276-SUM($AG$28:AG276),AF276,0)),AC277+AD277),"")</f>
        <v/>
      </c>
      <c r="AC277" s="12" t="str">
        <f t="shared" si="148"/>
        <v/>
      </c>
      <c r="AD277" s="12" t="str">
        <f t="shared" si="141"/>
        <v/>
      </c>
      <c r="AE277" s="53" t="str">
        <f t="shared" si="149"/>
        <v/>
      </c>
      <c r="AF277" s="10" t="str">
        <f t="shared" si="150"/>
        <v/>
      </c>
      <c r="AG277" s="54" t="str">
        <f>IF(AE277&lt;&gt;"",IF($H$10=listy!$B$4,(NPER(L277/12,-AB277,(AF277+AE277),0)-NPER(L277/12,-AB277,AF277)),AE277/($H$2/$H$3)),"")</f>
        <v/>
      </c>
      <c r="AH277" s="10">
        <f t="shared" si="142"/>
        <v>0</v>
      </c>
      <c r="AI277" s="10" t="str">
        <f t="shared" si="143"/>
        <v/>
      </c>
      <c r="AL277" s="9" t="str">
        <f t="shared" si="151"/>
        <v/>
      </c>
      <c r="AM277" s="12">
        <f t="shared" si="152"/>
        <v>0</v>
      </c>
      <c r="AN277" s="12" t="str">
        <f t="shared" si="153"/>
        <v/>
      </c>
      <c r="AO277" s="12">
        <f t="shared" si="154"/>
        <v>0</v>
      </c>
      <c r="AP277" s="53">
        <f t="shared" si="144"/>
        <v>0</v>
      </c>
      <c r="AQ277" s="10">
        <f t="shared" si="155"/>
        <v>0</v>
      </c>
      <c r="AR277" s="10" t="str">
        <f t="shared" si="156"/>
        <v/>
      </c>
      <c r="AS277" s="10">
        <f t="shared" si="145"/>
        <v>0</v>
      </c>
      <c r="AT277" s="91"/>
      <c r="AU277" s="91" t="e">
        <f t="shared" si="157"/>
        <v>#VALUE!</v>
      </c>
      <c r="AV277" s="91" t="e">
        <f t="shared" si="158"/>
        <v>#VALUE!</v>
      </c>
    </row>
    <row r="278" spans="1:48" x14ac:dyDescent="0.3">
      <c r="A278" s="9" t="str">
        <f t="shared" si="121"/>
        <v/>
      </c>
      <c r="B278" s="10" t="str">
        <f t="shared" si="122"/>
        <v/>
      </c>
      <c r="C278" s="10">
        <f t="shared" si="123"/>
        <v>0</v>
      </c>
      <c r="D278" s="10" t="str">
        <f t="shared" si="124"/>
        <v/>
      </c>
      <c r="E278" s="12" t="str">
        <f t="shared" si="125"/>
        <v/>
      </c>
      <c r="F278" s="12" t="str">
        <f t="shared" si="126"/>
        <v/>
      </c>
      <c r="G278" s="12" t="str">
        <f t="shared" si="127"/>
        <v/>
      </c>
      <c r="H278" s="10" t="str">
        <f t="shared" si="128"/>
        <v/>
      </c>
      <c r="I278" s="11" t="str">
        <f t="shared" si="129"/>
        <v/>
      </c>
      <c r="J278" s="11" t="str">
        <f t="shared" si="130"/>
        <v/>
      </c>
      <c r="K278" s="64" t="e">
        <f t="shared" si="131"/>
        <v>#VALUE!</v>
      </c>
      <c r="L278" s="50" t="str">
        <f t="shared" si="132"/>
        <v/>
      </c>
      <c r="M278" s="50"/>
      <c r="N278" s="50" t="str">
        <f t="shared" si="133"/>
        <v/>
      </c>
      <c r="O278" s="21" t="str">
        <f t="shared" si="146"/>
        <v/>
      </c>
      <c r="R278" s="9" t="str">
        <f t="shared" si="134"/>
        <v/>
      </c>
      <c r="S278" s="12">
        <f t="shared" si="135"/>
        <v>0</v>
      </c>
      <c r="T278" s="12" t="str">
        <f t="shared" si="159"/>
        <v/>
      </c>
      <c r="U278" s="12">
        <f t="shared" si="136"/>
        <v>0</v>
      </c>
      <c r="V278" s="53">
        <f t="shared" si="137"/>
        <v>0</v>
      </c>
      <c r="W278" s="10">
        <f t="shared" si="138"/>
        <v>0</v>
      </c>
      <c r="X278" s="10" t="str">
        <f t="shared" si="139"/>
        <v/>
      </c>
      <c r="Y278" s="10">
        <f t="shared" si="140"/>
        <v>0</v>
      </c>
      <c r="AA278" s="9" t="str">
        <f t="shared" si="147"/>
        <v/>
      </c>
      <c r="AB278" s="12" t="str">
        <f>IF(AA278&lt;&gt;"",IF($H$10="raty równe",MIN(AF277*(1+L278/12), -PMT(L278/12,$H$3-AA277-SUM($AG$28:AG277),AF277,0)),AC278+AD278),"")</f>
        <v/>
      </c>
      <c r="AC278" s="12" t="str">
        <f t="shared" si="148"/>
        <v/>
      </c>
      <c r="AD278" s="12" t="str">
        <f t="shared" si="141"/>
        <v/>
      </c>
      <c r="AE278" s="53" t="str">
        <f t="shared" si="149"/>
        <v/>
      </c>
      <c r="AF278" s="10" t="str">
        <f t="shared" si="150"/>
        <v/>
      </c>
      <c r="AG278" s="54" t="str">
        <f>IF(AE278&lt;&gt;"",IF($H$10=listy!$B$4,(NPER(L278/12,-AB278,(AF278+AE278),0)-NPER(L278/12,-AB278,AF278)),AE278/($H$2/$H$3)),"")</f>
        <v/>
      </c>
      <c r="AH278" s="10">
        <f t="shared" si="142"/>
        <v>0</v>
      </c>
      <c r="AI278" s="10" t="str">
        <f t="shared" si="143"/>
        <v/>
      </c>
      <c r="AL278" s="9" t="str">
        <f t="shared" si="151"/>
        <v/>
      </c>
      <c r="AM278" s="12">
        <f t="shared" si="152"/>
        <v>0</v>
      </c>
      <c r="AN278" s="12" t="str">
        <f t="shared" si="153"/>
        <v/>
      </c>
      <c r="AO278" s="12">
        <f t="shared" si="154"/>
        <v>0</v>
      </c>
      <c r="AP278" s="53">
        <f t="shared" si="144"/>
        <v>0</v>
      </c>
      <c r="AQ278" s="10">
        <f t="shared" si="155"/>
        <v>0</v>
      </c>
      <c r="AR278" s="10" t="str">
        <f t="shared" si="156"/>
        <v/>
      </c>
      <c r="AS278" s="10">
        <f t="shared" si="145"/>
        <v>0</v>
      </c>
      <c r="AT278" s="91"/>
      <c r="AU278" s="91" t="e">
        <f t="shared" si="157"/>
        <v>#VALUE!</v>
      </c>
      <c r="AV278" s="91" t="e">
        <f t="shared" si="158"/>
        <v>#VALUE!</v>
      </c>
    </row>
    <row r="279" spans="1:48" x14ac:dyDescent="0.3">
      <c r="A279" s="9" t="str">
        <f t="shared" si="121"/>
        <v/>
      </c>
      <c r="B279" s="10" t="str">
        <f t="shared" si="122"/>
        <v/>
      </c>
      <c r="C279" s="10">
        <f t="shared" si="123"/>
        <v>0</v>
      </c>
      <c r="D279" s="10" t="str">
        <f t="shared" si="124"/>
        <v/>
      </c>
      <c r="E279" s="12" t="str">
        <f t="shared" si="125"/>
        <v/>
      </c>
      <c r="F279" s="12" t="str">
        <f t="shared" si="126"/>
        <v/>
      </c>
      <c r="G279" s="12" t="str">
        <f t="shared" si="127"/>
        <v/>
      </c>
      <c r="H279" s="10" t="str">
        <f t="shared" si="128"/>
        <v/>
      </c>
      <c r="I279" s="11" t="str">
        <f t="shared" si="129"/>
        <v/>
      </c>
      <c r="J279" s="11" t="str">
        <f t="shared" si="130"/>
        <v/>
      </c>
      <c r="K279" s="64" t="e">
        <f t="shared" si="131"/>
        <v>#VALUE!</v>
      </c>
      <c r="L279" s="50" t="str">
        <f t="shared" si="132"/>
        <v/>
      </c>
      <c r="M279" s="50"/>
      <c r="N279" s="50" t="str">
        <f t="shared" si="133"/>
        <v/>
      </c>
      <c r="O279" s="21" t="str">
        <f t="shared" si="146"/>
        <v/>
      </c>
      <c r="R279" s="9" t="str">
        <f t="shared" si="134"/>
        <v/>
      </c>
      <c r="S279" s="12">
        <f t="shared" si="135"/>
        <v>0</v>
      </c>
      <c r="T279" s="12" t="str">
        <f t="shared" si="159"/>
        <v/>
      </c>
      <c r="U279" s="12">
        <f t="shared" si="136"/>
        <v>0</v>
      </c>
      <c r="V279" s="53">
        <f t="shared" si="137"/>
        <v>0</v>
      </c>
      <c r="W279" s="10">
        <f t="shared" si="138"/>
        <v>0</v>
      </c>
      <c r="X279" s="10" t="str">
        <f t="shared" si="139"/>
        <v/>
      </c>
      <c r="Y279" s="10">
        <f t="shared" si="140"/>
        <v>0</v>
      </c>
      <c r="AA279" s="9" t="str">
        <f t="shared" si="147"/>
        <v/>
      </c>
      <c r="AB279" s="12" t="str">
        <f>IF(AA279&lt;&gt;"",IF($H$10="raty równe",MIN(AF278*(1+L279/12), -PMT(L279/12,$H$3-AA278-SUM($AG$28:AG278),AF278,0)),AC279+AD279),"")</f>
        <v/>
      </c>
      <c r="AC279" s="12" t="str">
        <f t="shared" si="148"/>
        <v/>
      </c>
      <c r="AD279" s="12" t="str">
        <f t="shared" si="141"/>
        <v/>
      </c>
      <c r="AE279" s="53" t="str">
        <f t="shared" si="149"/>
        <v/>
      </c>
      <c r="AF279" s="10" t="str">
        <f t="shared" si="150"/>
        <v/>
      </c>
      <c r="AG279" s="54" t="str">
        <f>IF(AE279&lt;&gt;"",IF($H$10=listy!$B$4,(NPER(L279/12,-AB279,(AF279+AE279),0)-NPER(L279/12,-AB279,AF279)),AE279/($H$2/$H$3)),"")</f>
        <v/>
      </c>
      <c r="AH279" s="10">
        <f t="shared" si="142"/>
        <v>0</v>
      </c>
      <c r="AI279" s="10" t="str">
        <f t="shared" si="143"/>
        <v/>
      </c>
      <c r="AL279" s="9" t="str">
        <f t="shared" si="151"/>
        <v/>
      </c>
      <c r="AM279" s="12">
        <f t="shared" si="152"/>
        <v>0</v>
      </c>
      <c r="AN279" s="12" t="str">
        <f t="shared" si="153"/>
        <v/>
      </c>
      <c r="AO279" s="12">
        <f t="shared" si="154"/>
        <v>0</v>
      </c>
      <c r="AP279" s="53">
        <f t="shared" si="144"/>
        <v>0</v>
      </c>
      <c r="AQ279" s="10">
        <f t="shared" si="155"/>
        <v>0</v>
      </c>
      <c r="AR279" s="10" t="str">
        <f t="shared" si="156"/>
        <v/>
      </c>
      <c r="AS279" s="10">
        <f t="shared" si="145"/>
        <v>0</v>
      </c>
      <c r="AT279" s="91"/>
      <c r="AU279" s="91" t="e">
        <f t="shared" si="157"/>
        <v>#VALUE!</v>
      </c>
      <c r="AV279" s="91" t="e">
        <f t="shared" si="158"/>
        <v>#VALUE!</v>
      </c>
    </row>
    <row r="280" spans="1:48" s="81" customFormat="1" x14ac:dyDescent="0.3">
      <c r="A280" s="75" t="str">
        <f t="shared" si="121"/>
        <v/>
      </c>
      <c r="B280" s="76" t="str">
        <f t="shared" si="122"/>
        <v/>
      </c>
      <c r="C280" s="76">
        <f t="shared" si="123"/>
        <v>0</v>
      </c>
      <c r="D280" s="76" t="str">
        <f t="shared" si="124"/>
        <v/>
      </c>
      <c r="E280" s="77" t="str">
        <f t="shared" si="125"/>
        <v/>
      </c>
      <c r="F280" s="77" t="str">
        <f t="shared" si="126"/>
        <v/>
      </c>
      <c r="G280" s="77" t="str">
        <f t="shared" si="127"/>
        <v/>
      </c>
      <c r="H280" s="76" t="str">
        <f t="shared" si="128"/>
        <v/>
      </c>
      <c r="I280" s="78" t="str">
        <f t="shared" si="129"/>
        <v/>
      </c>
      <c r="J280" s="78" t="str">
        <f t="shared" si="130"/>
        <v/>
      </c>
      <c r="K280" s="79" t="e">
        <f t="shared" si="131"/>
        <v>#VALUE!</v>
      </c>
      <c r="L280" s="78" t="str">
        <f t="shared" si="132"/>
        <v/>
      </c>
      <c r="M280" s="78"/>
      <c r="N280" s="78" t="str">
        <f t="shared" si="133"/>
        <v/>
      </c>
      <c r="O280" s="80" t="str">
        <f t="shared" si="146"/>
        <v/>
      </c>
      <c r="R280" s="75" t="str">
        <f t="shared" si="134"/>
        <v/>
      </c>
      <c r="S280" s="77">
        <f t="shared" si="135"/>
        <v>0</v>
      </c>
      <c r="T280" s="77" t="str">
        <f t="shared" si="159"/>
        <v/>
      </c>
      <c r="U280" s="77">
        <f t="shared" si="136"/>
        <v>0</v>
      </c>
      <c r="V280" s="82">
        <f t="shared" si="137"/>
        <v>0</v>
      </c>
      <c r="W280" s="76">
        <f t="shared" si="138"/>
        <v>0</v>
      </c>
      <c r="X280" s="76" t="str">
        <f t="shared" si="139"/>
        <v/>
      </c>
      <c r="Y280" s="76">
        <f t="shared" si="140"/>
        <v>0</v>
      </c>
      <c r="AA280" s="75" t="str">
        <f t="shared" si="147"/>
        <v/>
      </c>
      <c r="AB280" s="77" t="str">
        <f>IF(AA280&lt;&gt;"",IF($H$10="raty równe",MIN(AF279*(1+L280/12), -PMT(L280/12,$H$3-AA279-SUM($AG$28:AG279),AF279,0)),AC280+AD280),"")</f>
        <v/>
      </c>
      <c r="AC280" s="77" t="str">
        <f t="shared" si="148"/>
        <v/>
      </c>
      <c r="AD280" s="77" t="str">
        <f t="shared" si="141"/>
        <v/>
      </c>
      <c r="AE280" s="82" t="str">
        <f t="shared" si="149"/>
        <v/>
      </c>
      <c r="AF280" s="76" t="str">
        <f t="shared" si="150"/>
        <v/>
      </c>
      <c r="AG280" s="83" t="str">
        <f>IF(AE280&lt;&gt;"",IF($H$10=listy!$B$4,(NPER(L280/12,-AB280,(AF280+AE280),0)-NPER(L280/12,-AB280,AF280)),AE280/($H$2/$H$3)),"")</f>
        <v/>
      </c>
      <c r="AH280" s="76">
        <f t="shared" si="142"/>
        <v>0</v>
      </c>
      <c r="AI280" s="76" t="str">
        <f t="shared" si="143"/>
        <v/>
      </c>
      <c r="AL280" s="9" t="str">
        <f t="shared" si="151"/>
        <v/>
      </c>
      <c r="AM280" s="12">
        <f t="shared" si="152"/>
        <v>0</v>
      </c>
      <c r="AN280" s="12" t="str">
        <f t="shared" si="153"/>
        <v/>
      </c>
      <c r="AO280" s="12">
        <f t="shared" si="154"/>
        <v>0</v>
      </c>
      <c r="AP280" s="53">
        <f t="shared" si="144"/>
        <v>0</v>
      </c>
      <c r="AQ280" s="10">
        <f t="shared" si="155"/>
        <v>0</v>
      </c>
      <c r="AR280" s="10" t="str">
        <f t="shared" si="156"/>
        <v/>
      </c>
      <c r="AS280" s="10">
        <f t="shared" si="145"/>
        <v>0</v>
      </c>
      <c r="AT280" s="91"/>
      <c r="AU280" s="91" t="e">
        <f t="shared" si="157"/>
        <v>#VALUE!</v>
      </c>
      <c r="AV280" s="91" t="e">
        <f t="shared" si="158"/>
        <v>#VALUE!</v>
      </c>
    </row>
    <row r="281" spans="1:48" x14ac:dyDescent="0.3">
      <c r="A281" s="9" t="str">
        <f t="shared" si="121"/>
        <v/>
      </c>
      <c r="B281" s="10" t="str">
        <f t="shared" si="122"/>
        <v/>
      </c>
      <c r="C281" s="10">
        <f t="shared" si="123"/>
        <v>0</v>
      </c>
      <c r="D281" s="10" t="str">
        <f t="shared" si="124"/>
        <v/>
      </c>
      <c r="E281" s="12" t="str">
        <f t="shared" si="125"/>
        <v/>
      </c>
      <c r="F281" s="12" t="str">
        <f t="shared" si="126"/>
        <v/>
      </c>
      <c r="G281" s="12" t="str">
        <f t="shared" si="127"/>
        <v/>
      </c>
      <c r="H281" s="10" t="str">
        <f t="shared" si="128"/>
        <v/>
      </c>
      <c r="I281" s="11" t="str">
        <f t="shared" si="129"/>
        <v/>
      </c>
      <c r="J281" s="11" t="str">
        <f t="shared" si="130"/>
        <v/>
      </c>
      <c r="K281" s="64" t="e">
        <f t="shared" si="131"/>
        <v>#VALUE!</v>
      </c>
      <c r="L281" s="50" t="str">
        <f t="shared" si="132"/>
        <v/>
      </c>
      <c r="M281" s="50"/>
      <c r="N281" s="50" t="str">
        <f t="shared" si="133"/>
        <v/>
      </c>
      <c r="O281" s="21" t="str">
        <f t="shared" si="146"/>
        <v/>
      </c>
      <c r="R281" s="9" t="str">
        <f t="shared" si="134"/>
        <v/>
      </c>
      <c r="S281" s="12">
        <f t="shared" si="135"/>
        <v>0</v>
      </c>
      <c r="T281" s="12" t="str">
        <f t="shared" si="159"/>
        <v/>
      </c>
      <c r="U281" s="12">
        <f t="shared" si="136"/>
        <v>0</v>
      </c>
      <c r="V281" s="53">
        <f t="shared" si="137"/>
        <v>0</v>
      </c>
      <c r="W281" s="10">
        <f t="shared" si="138"/>
        <v>0</v>
      </c>
      <c r="X281" s="10" t="str">
        <f t="shared" si="139"/>
        <v/>
      </c>
      <c r="Y281" s="10">
        <f t="shared" si="140"/>
        <v>0</v>
      </c>
      <c r="AA281" s="9" t="str">
        <f t="shared" si="147"/>
        <v/>
      </c>
      <c r="AB281" s="12" t="str">
        <f>IF(AA281&lt;&gt;"",IF($H$10="raty równe",MIN(AF280*(1+L281/12), -PMT(L281/12,$H$3-AA280-SUM($AG$28:AG280),AF280,0)),AC281+AD281),"")</f>
        <v/>
      </c>
      <c r="AC281" s="12" t="str">
        <f t="shared" si="148"/>
        <v/>
      </c>
      <c r="AD281" s="12" t="str">
        <f t="shared" si="141"/>
        <v/>
      </c>
      <c r="AE281" s="53" t="str">
        <f t="shared" si="149"/>
        <v/>
      </c>
      <c r="AF281" s="10" t="str">
        <f t="shared" si="150"/>
        <v/>
      </c>
      <c r="AG281" s="54" t="str">
        <f>IF(AE281&lt;&gt;"",IF($H$10=listy!$B$4,(NPER(L281/12,-AB281,(AF281+AE281),0)-NPER(L281/12,-AB281,AF281)),AE281/($H$2/$H$3)),"")</f>
        <v/>
      </c>
      <c r="AH281" s="10">
        <f t="shared" si="142"/>
        <v>0</v>
      </c>
      <c r="AI281" s="10" t="str">
        <f t="shared" si="143"/>
        <v/>
      </c>
      <c r="AL281" s="9" t="str">
        <f t="shared" si="151"/>
        <v/>
      </c>
      <c r="AM281" s="12">
        <f t="shared" si="152"/>
        <v>0</v>
      </c>
      <c r="AN281" s="12" t="str">
        <f t="shared" si="153"/>
        <v/>
      </c>
      <c r="AO281" s="12">
        <f t="shared" si="154"/>
        <v>0</v>
      </c>
      <c r="AP281" s="53">
        <f t="shared" si="144"/>
        <v>0</v>
      </c>
      <c r="AQ281" s="10">
        <f t="shared" si="155"/>
        <v>0</v>
      </c>
      <c r="AR281" s="10" t="str">
        <f t="shared" si="156"/>
        <v/>
      </c>
      <c r="AS281" s="10">
        <f t="shared" si="145"/>
        <v>0</v>
      </c>
      <c r="AT281" s="91"/>
      <c r="AU281" s="91" t="e">
        <f t="shared" si="157"/>
        <v>#VALUE!</v>
      </c>
      <c r="AV281" s="91" t="e">
        <f t="shared" si="158"/>
        <v>#VALUE!</v>
      </c>
    </row>
    <row r="282" spans="1:48" x14ac:dyDescent="0.3">
      <c r="A282" s="9" t="str">
        <f t="shared" si="121"/>
        <v/>
      </c>
      <c r="B282" s="10" t="str">
        <f t="shared" si="122"/>
        <v/>
      </c>
      <c r="C282" s="10">
        <f t="shared" si="123"/>
        <v>0</v>
      </c>
      <c r="D282" s="10" t="str">
        <f t="shared" si="124"/>
        <v/>
      </c>
      <c r="E282" s="12" t="str">
        <f t="shared" si="125"/>
        <v/>
      </c>
      <c r="F282" s="12" t="str">
        <f t="shared" si="126"/>
        <v/>
      </c>
      <c r="G282" s="12" t="str">
        <f t="shared" si="127"/>
        <v/>
      </c>
      <c r="H282" s="10" t="str">
        <f t="shared" si="128"/>
        <v/>
      </c>
      <c r="I282" s="11" t="str">
        <f t="shared" si="129"/>
        <v/>
      </c>
      <c r="J282" s="11" t="str">
        <f t="shared" si="130"/>
        <v/>
      </c>
      <c r="K282" s="64" t="e">
        <f t="shared" si="131"/>
        <v>#VALUE!</v>
      </c>
      <c r="L282" s="50" t="str">
        <f t="shared" si="132"/>
        <v/>
      </c>
      <c r="M282" s="50"/>
      <c r="N282" s="50" t="str">
        <f t="shared" si="133"/>
        <v/>
      </c>
      <c r="O282" s="21" t="str">
        <f t="shared" si="146"/>
        <v/>
      </c>
      <c r="R282" s="9" t="str">
        <f t="shared" si="134"/>
        <v/>
      </c>
      <c r="S282" s="12">
        <f t="shared" si="135"/>
        <v>0</v>
      </c>
      <c r="T282" s="12" t="str">
        <f t="shared" si="159"/>
        <v/>
      </c>
      <c r="U282" s="12">
        <f t="shared" si="136"/>
        <v>0</v>
      </c>
      <c r="V282" s="53">
        <f t="shared" si="137"/>
        <v>0</v>
      </c>
      <c r="W282" s="10">
        <f t="shared" si="138"/>
        <v>0</v>
      </c>
      <c r="X282" s="10" t="str">
        <f t="shared" si="139"/>
        <v/>
      </c>
      <c r="Y282" s="10">
        <f t="shared" si="140"/>
        <v>0</v>
      </c>
      <c r="AA282" s="9" t="str">
        <f t="shared" si="147"/>
        <v/>
      </c>
      <c r="AB282" s="12" t="str">
        <f>IF(AA282&lt;&gt;"",IF($H$10="raty równe",MIN(AF281*(1+L282/12), -PMT(L282/12,$H$3-AA281-SUM($AG$28:AG281),AF281,0)),AC282+AD282),"")</f>
        <v/>
      </c>
      <c r="AC282" s="12" t="str">
        <f t="shared" si="148"/>
        <v/>
      </c>
      <c r="AD282" s="12" t="str">
        <f t="shared" si="141"/>
        <v/>
      </c>
      <c r="AE282" s="53" t="str">
        <f t="shared" si="149"/>
        <v/>
      </c>
      <c r="AF282" s="10" t="str">
        <f t="shared" si="150"/>
        <v/>
      </c>
      <c r="AG282" s="54" t="str">
        <f>IF(AE282&lt;&gt;"",IF($H$10=listy!$B$4,(NPER(L282/12,-AB282,(AF282+AE282),0)-NPER(L282/12,-AB282,AF282)),AE282/($H$2/$H$3)),"")</f>
        <v/>
      </c>
      <c r="AH282" s="10">
        <f t="shared" si="142"/>
        <v>0</v>
      </c>
      <c r="AI282" s="10" t="str">
        <f t="shared" si="143"/>
        <v/>
      </c>
      <c r="AL282" s="9" t="str">
        <f t="shared" si="151"/>
        <v/>
      </c>
      <c r="AM282" s="12">
        <f t="shared" si="152"/>
        <v>0</v>
      </c>
      <c r="AN282" s="12" t="str">
        <f t="shared" si="153"/>
        <v/>
      </c>
      <c r="AO282" s="12">
        <f t="shared" si="154"/>
        <v>0</v>
      </c>
      <c r="AP282" s="53">
        <f t="shared" si="144"/>
        <v>0</v>
      </c>
      <c r="AQ282" s="10">
        <f t="shared" si="155"/>
        <v>0</v>
      </c>
      <c r="AR282" s="10" t="str">
        <f t="shared" si="156"/>
        <v/>
      </c>
      <c r="AS282" s="10">
        <f t="shared" si="145"/>
        <v>0</v>
      </c>
      <c r="AT282" s="91"/>
      <c r="AU282" s="91" t="e">
        <f t="shared" si="157"/>
        <v>#VALUE!</v>
      </c>
      <c r="AV282" s="91" t="e">
        <f t="shared" si="158"/>
        <v>#VALUE!</v>
      </c>
    </row>
    <row r="283" spans="1:48" x14ac:dyDescent="0.3">
      <c r="A283" s="9" t="str">
        <f t="shared" si="121"/>
        <v/>
      </c>
      <c r="B283" s="10" t="str">
        <f t="shared" si="122"/>
        <v/>
      </c>
      <c r="C283" s="10">
        <f t="shared" si="123"/>
        <v>0</v>
      </c>
      <c r="D283" s="10" t="str">
        <f t="shared" si="124"/>
        <v/>
      </c>
      <c r="E283" s="12" t="str">
        <f t="shared" si="125"/>
        <v/>
      </c>
      <c r="F283" s="12" t="str">
        <f t="shared" si="126"/>
        <v/>
      </c>
      <c r="G283" s="12" t="str">
        <f t="shared" si="127"/>
        <v/>
      </c>
      <c r="H283" s="10" t="str">
        <f t="shared" si="128"/>
        <v/>
      </c>
      <c r="I283" s="11" t="str">
        <f t="shared" si="129"/>
        <v/>
      </c>
      <c r="J283" s="11" t="str">
        <f t="shared" si="130"/>
        <v/>
      </c>
      <c r="K283" s="64" t="e">
        <f t="shared" si="131"/>
        <v>#VALUE!</v>
      </c>
      <c r="L283" s="50" t="str">
        <f t="shared" si="132"/>
        <v/>
      </c>
      <c r="M283" s="50"/>
      <c r="N283" s="50" t="str">
        <f t="shared" si="133"/>
        <v/>
      </c>
      <c r="O283" s="21" t="str">
        <f t="shared" si="146"/>
        <v/>
      </c>
      <c r="R283" s="9" t="str">
        <f t="shared" si="134"/>
        <v/>
      </c>
      <c r="S283" s="12">
        <f t="shared" si="135"/>
        <v>0</v>
      </c>
      <c r="T283" s="12" t="str">
        <f t="shared" si="159"/>
        <v/>
      </c>
      <c r="U283" s="12">
        <f t="shared" si="136"/>
        <v>0</v>
      </c>
      <c r="V283" s="53">
        <f t="shared" si="137"/>
        <v>0</v>
      </c>
      <c r="W283" s="10">
        <f t="shared" si="138"/>
        <v>0</v>
      </c>
      <c r="X283" s="10" t="str">
        <f t="shared" si="139"/>
        <v/>
      </c>
      <c r="Y283" s="10">
        <f t="shared" si="140"/>
        <v>0</v>
      </c>
      <c r="AA283" s="9" t="str">
        <f t="shared" si="147"/>
        <v/>
      </c>
      <c r="AB283" s="12" t="str">
        <f>IF(AA283&lt;&gt;"",IF($H$10="raty równe",MIN(AF282*(1+L283/12), -PMT(L283/12,$H$3-AA282-SUM($AG$28:AG282),AF282,0)),AC283+AD283),"")</f>
        <v/>
      </c>
      <c r="AC283" s="12" t="str">
        <f t="shared" si="148"/>
        <v/>
      </c>
      <c r="AD283" s="12" t="str">
        <f t="shared" si="141"/>
        <v/>
      </c>
      <c r="AE283" s="53" t="str">
        <f t="shared" si="149"/>
        <v/>
      </c>
      <c r="AF283" s="10" t="str">
        <f t="shared" si="150"/>
        <v/>
      </c>
      <c r="AG283" s="54" t="str">
        <f>IF(AE283&lt;&gt;"",IF($H$10=listy!$B$4,(NPER(L283/12,-AB283,(AF283+AE283),0)-NPER(L283/12,-AB283,AF283)),AE283/($H$2/$H$3)),"")</f>
        <v/>
      </c>
      <c r="AH283" s="10">
        <f t="shared" si="142"/>
        <v>0</v>
      </c>
      <c r="AI283" s="10" t="str">
        <f t="shared" si="143"/>
        <v/>
      </c>
      <c r="AL283" s="9" t="str">
        <f t="shared" si="151"/>
        <v/>
      </c>
      <c r="AM283" s="12">
        <f t="shared" si="152"/>
        <v>0</v>
      </c>
      <c r="AN283" s="12" t="str">
        <f t="shared" si="153"/>
        <v/>
      </c>
      <c r="AO283" s="12">
        <f t="shared" si="154"/>
        <v>0</v>
      </c>
      <c r="AP283" s="53">
        <f t="shared" si="144"/>
        <v>0</v>
      </c>
      <c r="AQ283" s="10">
        <f t="shared" si="155"/>
        <v>0</v>
      </c>
      <c r="AR283" s="10" t="str">
        <f t="shared" si="156"/>
        <v/>
      </c>
      <c r="AS283" s="10">
        <f t="shared" si="145"/>
        <v>0</v>
      </c>
      <c r="AT283" s="91"/>
      <c r="AU283" s="91" t="e">
        <f t="shared" si="157"/>
        <v>#VALUE!</v>
      </c>
      <c r="AV283" s="91" t="e">
        <f t="shared" si="158"/>
        <v>#VALUE!</v>
      </c>
    </row>
    <row r="284" spans="1:48" x14ac:dyDescent="0.3">
      <c r="A284" s="9" t="str">
        <f t="shared" si="121"/>
        <v/>
      </c>
      <c r="B284" s="10" t="str">
        <f t="shared" si="122"/>
        <v/>
      </c>
      <c r="C284" s="10">
        <f t="shared" si="123"/>
        <v>0</v>
      </c>
      <c r="D284" s="10" t="str">
        <f t="shared" si="124"/>
        <v/>
      </c>
      <c r="E284" s="12" t="str">
        <f t="shared" si="125"/>
        <v/>
      </c>
      <c r="F284" s="12" t="str">
        <f t="shared" si="126"/>
        <v/>
      </c>
      <c r="G284" s="12" t="str">
        <f t="shared" si="127"/>
        <v/>
      </c>
      <c r="H284" s="10" t="str">
        <f t="shared" si="128"/>
        <v/>
      </c>
      <c r="I284" s="11" t="str">
        <f t="shared" si="129"/>
        <v/>
      </c>
      <c r="J284" s="11" t="str">
        <f t="shared" si="130"/>
        <v/>
      </c>
      <c r="K284" s="64" t="e">
        <f t="shared" si="131"/>
        <v>#VALUE!</v>
      </c>
      <c r="L284" s="50" t="str">
        <f t="shared" si="132"/>
        <v/>
      </c>
      <c r="M284" s="50"/>
      <c r="N284" s="50" t="str">
        <f t="shared" si="133"/>
        <v/>
      </c>
      <c r="O284" s="21" t="str">
        <f t="shared" si="146"/>
        <v/>
      </c>
      <c r="R284" s="9" t="str">
        <f t="shared" si="134"/>
        <v/>
      </c>
      <c r="S284" s="12">
        <f t="shared" si="135"/>
        <v>0</v>
      </c>
      <c r="T284" s="12" t="str">
        <f t="shared" si="159"/>
        <v/>
      </c>
      <c r="U284" s="12">
        <f t="shared" si="136"/>
        <v>0</v>
      </c>
      <c r="V284" s="53">
        <f t="shared" si="137"/>
        <v>0</v>
      </c>
      <c r="W284" s="10">
        <f t="shared" si="138"/>
        <v>0</v>
      </c>
      <c r="X284" s="10" t="str">
        <f t="shared" si="139"/>
        <v/>
      </c>
      <c r="Y284" s="10">
        <f t="shared" si="140"/>
        <v>0</v>
      </c>
      <c r="AA284" s="9" t="str">
        <f t="shared" si="147"/>
        <v/>
      </c>
      <c r="AB284" s="12" t="str">
        <f>IF(AA284&lt;&gt;"",IF($H$10="raty równe",MIN(AF283*(1+L284/12), -PMT(L284/12,$H$3-AA283-SUM($AG$28:AG283),AF283,0)),AC284+AD284),"")</f>
        <v/>
      </c>
      <c r="AC284" s="12" t="str">
        <f t="shared" si="148"/>
        <v/>
      </c>
      <c r="AD284" s="12" t="str">
        <f t="shared" si="141"/>
        <v/>
      </c>
      <c r="AE284" s="53" t="str">
        <f t="shared" si="149"/>
        <v/>
      </c>
      <c r="AF284" s="10" t="str">
        <f t="shared" si="150"/>
        <v/>
      </c>
      <c r="AG284" s="54" t="str">
        <f>IF(AE284&lt;&gt;"",IF($H$10=listy!$B$4,(NPER(L284/12,-AB284,(AF284+AE284),0)-NPER(L284/12,-AB284,AF284)),AE284/($H$2/$H$3)),"")</f>
        <v/>
      </c>
      <c r="AH284" s="10">
        <f t="shared" si="142"/>
        <v>0</v>
      </c>
      <c r="AI284" s="10" t="str">
        <f t="shared" si="143"/>
        <v/>
      </c>
      <c r="AL284" s="9" t="str">
        <f t="shared" si="151"/>
        <v/>
      </c>
      <c r="AM284" s="12">
        <f t="shared" si="152"/>
        <v>0</v>
      </c>
      <c r="AN284" s="12" t="str">
        <f t="shared" si="153"/>
        <v/>
      </c>
      <c r="AO284" s="12">
        <f t="shared" si="154"/>
        <v>0</v>
      </c>
      <c r="AP284" s="53">
        <f t="shared" si="144"/>
        <v>0</v>
      </c>
      <c r="AQ284" s="10">
        <f t="shared" si="155"/>
        <v>0</v>
      </c>
      <c r="AR284" s="10" t="str">
        <f t="shared" si="156"/>
        <v/>
      </c>
      <c r="AS284" s="10">
        <f t="shared" si="145"/>
        <v>0</v>
      </c>
      <c r="AT284" s="91"/>
      <c r="AU284" s="91" t="e">
        <f t="shared" si="157"/>
        <v>#VALUE!</v>
      </c>
      <c r="AV284" s="91" t="e">
        <f t="shared" si="158"/>
        <v>#VALUE!</v>
      </c>
    </row>
    <row r="285" spans="1:48" x14ac:dyDescent="0.3">
      <c r="A285" s="9" t="str">
        <f t="shared" ref="A285:A348" si="160">IFERROR(IF(A284+1&lt;=$H$3,A284+1,""),"")</f>
        <v/>
      </c>
      <c r="B285" s="10" t="str">
        <f t="shared" ref="B285:B348" si="161">IF($A285&lt;&gt;"",B284*(1+(1-$H$20)*$O285)+C285,"")</f>
        <v/>
      </c>
      <c r="C285" s="10">
        <f t="shared" ref="C285:C348" si="162">IF(AND(A285&gt;=$H$16,A285&lt;=$H$17),$H$15,0)</f>
        <v>0</v>
      </c>
      <c r="D285" s="10" t="str">
        <f t="shared" ref="D285:D348" si="163">IF(A285&lt;&gt;"",D284+C285,"")</f>
        <v/>
      </c>
      <c r="E285" s="12" t="str">
        <f t="shared" ref="E285:E348" si="164">IF(A285&lt;&gt;"",ROUND(IF($H$10="raty równe",-PMT(L285/12,$H$3-A284,H284,0),F285+G285),2),"")</f>
        <v/>
      </c>
      <c r="F285" s="12" t="str">
        <f t="shared" ref="F285:F348" si="165">IF(A285&lt;&gt;"",IF($H$10="raty malejące",H284/($H$3-A284),IF(E285-G285&gt;H284,H284,E285-G285)),"")</f>
        <v/>
      </c>
      <c r="G285" s="12" t="str">
        <f t="shared" ref="G285:G348" si="166">IF(A285&lt;&gt;"",H284*L285/12,"")</f>
        <v/>
      </c>
      <c r="H285" s="10" t="str">
        <f t="shared" ref="H285:H348" si="167">IF(A285&lt;&gt;"",H284-F285,"")</f>
        <v/>
      </c>
      <c r="I285" s="11" t="str">
        <f t="shared" ref="I285:I348" si="168">IF(A285&lt;&gt;"",$H$4,"")</f>
        <v/>
      </c>
      <c r="J285" s="11" t="str">
        <f t="shared" ref="J285:J348" si="169">IF(A285&lt;&gt;"",$H$5,"")</f>
        <v/>
      </c>
      <c r="K285" s="64" t="e">
        <f t="shared" ref="K285:K348" si="170">C285*(1+O285)^(240-A285)</f>
        <v>#VALUE!</v>
      </c>
      <c r="L285" s="50" t="str">
        <f t="shared" ref="L285:L348" si="171">IF($A285&lt;&gt;"",IF(AND($H$7="TAK",$A285&lt;=$H$8),$H$9,I285+J285),"")</f>
        <v/>
      </c>
      <c r="M285" s="50"/>
      <c r="N285" s="50" t="str">
        <f t="shared" ref="N285:N348" si="172">IF(A285&lt;&gt;"",$H$19,"")</f>
        <v/>
      </c>
      <c r="O285" s="21" t="str">
        <f t="shared" si="146"/>
        <v/>
      </c>
      <c r="R285" s="9" t="str">
        <f t="shared" ref="R285:R348" si="173">IFERROR(IF(W284&gt;0,A285,""),"")</f>
        <v/>
      </c>
      <c r="S285" s="12">
        <f t="shared" ref="S285:S348" si="174">IF(R285&lt;&gt;"",IF($H$10="raty równe",-PMT(L285/12,$H$3-A284,W284,0),T285+U285),0)</f>
        <v>0</v>
      </c>
      <c r="T285" s="12" t="str">
        <f t="shared" si="159"/>
        <v/>
      </c>
      <c r="U285" s="12">
        <f t="shared" ref="U285:U348" si="175">IF(R285&lt;&gt;"",W284*L285/12,0)</f>
        <v>0</v>
      </c>
      <c r="V285" s="53">
        <f t="shared" ref="V285:V348" si="176">IF(R285&lt;&gt;"",IF(AND(R285&gt;=$H$16,R285&lt;=$H$17),MIN($H$15,W284-T285),0),0)</f>
        <v>0</v>
      </c>
      <c r="W285" s="10">
        <f t="shared" ref="W285:W348" si="177">IF(R285&lt;&gt;"",IF(V285&lt;&gt;"",W284-T285-V285,W284-T285),0)</f>
        <v>0</v>
      </c>
      <c r="X285" s="10" t="str">
        <f t="shared" ref="X285:X348" si="178">IF(A285&lt;&gt;"",C285+E285-S285-V285,"")</f>
        <v/>
      </c>
      <c r="Y285" s="10">
        <f t="shared" ref="Y285:Y348" si="179">IF($A285&lt;&gt;"",Y284*(1+(1-$H$20)*$O285)+X285,0)</f>
        <v>0</v>
      </c>
      <c r="AA285" s="9" t="str">
        <f t="shared" si="147"/>
        <v/>
      </c>
      <c r="AB285" s="12" t="str">
        <f>IF(AA285&lt;&gt;"",IF($H$10="raty równe",MIN(AF284*(1+L285/12), -PMT(L285/12,$H$3-AA284-SUM($AG$28:AG284),AF284,0)),AC285+AD285),"")</f>
        <v/>
      </c>
      <c r="AC285" s="12" t="str">
        <f t="shared" si="148"/>
        <v/>
      </c>
      <c r="AD285" s="12" t="str">
        <f t="shared" ref="AD285:AD348" si="180">IF(AA285&lt;&gt;"",AF284*L285/12,"")</f>
        <v/>
      </c>
      <c r="AE285" s="53" t="str">
        <f t="shared" si="149"/>
        <v/>
      </c>
      <c r="AF285" s="10" t="str">
        <f t="shared" si="150"/>
        <v/>
      </c>
      <c r="AG285" s="54" t="str">
        <f>IF(AE285&lt;&gt;"",IF($H$10=listy!$B$4,(NPER(L285/12,-AB285,(AF285+AE285),0)-NPER(L285/12,-AB285,AF285)),AE285/($H$2/$H$3)),"")</f>
        <v/>
      </c>
      <c r="AH285" s="10">
        <f t="shared" ref="AH285:AH348" si="181">IF(A285&lt;&gt;"",E285+C285-IF(AB285="",0,AB285+AE285),0)</f>
        <v>0</v>
      </c>
      <c r="AI285" s="10" t="str">
        <f t="shared" ref="AI285:AI348" si="182">IF($A285&lt;&gt;"",AI284*(1+(1-$H$20)*$O285)+AH285,"")</f>
        <v/>
      </c>
      <c r="AL285" s="9" t="str">
        <f t="shared" si="151"/>
        <v/>
      </c>
      <c r="AM285" s="12">
        <f t="shared" si="152"/>
        <v>0</v>
      </c>
      <c r="AN285" s="12" t="str">
        <f t="shared" si="153"/>
        <v/>
      </c>
      <c r="AO285" s="12">
        <f t="shared" si="154"/>
        <v>0</v>
      </c>
      <c r="AP285" s="53">
        <f t="shared" ref="AP285:AP348" si="183">IF(AL285&lt;&gt;"",IF(AND(AL285&gt;=$H$16,AL285&lt;=$H$17),MIN(($H$15+AB285-AM285),AQ284-AN285),0),0)</f>
        <v>0</v>
      </c>
      <c r="AQ285" s="10">
        <f t="shared" si="155"/>
        <v>0</v>
      </c>
      <c r="AR285" s="10" t="str">
        <f t="shared" si="156"/>
        <v/>
      </c>
      <c r="AS285" s="10">
        <f t="shared" ref="AS285:AS348" si="184">IF($A285&lt;&gt;"",AS284*(1+(1-$H$20)*$O285)+AR285,0)</f>
        <v>0</v>
      </c>
      <c r="AT285" s="91"/>
      <c r="AU285" s="91" t="e">
        <f t="shared" si="157"/>
        <v>#VALUE!</v>
      </c>
      <c r="AV285" s="91" t="e">
        <f t="shared" si="158"/>
        <v>#VALUE!</v>
      </c>
    </row>
    <row r="286" spans="1:48" x14ac:dyDescent="0.3">
      <c r="A286" s="9" t="str">
        <f t="shared" si="160"/>
        <v/>
      </c>
      <c r="B286" s="10" t="str">
        <f t="shared" si="161"/>
        <v/>
      </c>
      <c r="C286" s="10">
        <f t="shared" si="162"/>
        <v>0</v>
      </c>
      <c r="D286" s="10" t="str">
        <f t="shared" si="163"/>
        <v/>
      </c>
      <c r="E286" s="12" t="str">
        <f t="shared" si="164"/>
        <v/>
      </c>
      <c r="F286" s="12" t="str">
        <f t="shared" si="165"/>
        <v/>
      </c>
      <c r="G286" s="12" t="str">
        <f t="shared" si="166"/>
        <v/>
      </c>
      <c r="H286" s="10" t="str">
        <f t="shared" si="167"/>
        <v/>
      </c>
      <c r="I286" s="11" t="str">
        <f t="shared" si="168"/>
        <v/>
      </c>
      <c r="J286" s="11" t="str">
        <f t="shared" si="169"/>
        <v/>
      </c>
      <c r="K286" s="64" t="e">
        <f t="shared" si="170"/>
        <v>#VALUE!</v>
      </c>
      <c r="L286" s="50" t="str">
        <f t="shared" si="171"/>
        <v/>
      </c>
      <c r="M286" s="50"/>
      <c r="N286" s="50" t="str">
        <f t="shared" si="172"/>
        <v/>
      </c>
      <c r="O286" s="21" t="str">
        <f t="shared" ref="O286:O349" si="185">IF(A286&lt;&gt;"",$H$19/12,"")</f>
        <v/>
      </c>
      <c r="R286" s="9" t="str">
        <f t="shared" si="173"/>
        <v/>
      </c>
      <c r="S286" s="12">
        <f t="shared" si="174"/>
        <v>0</v>
      </c>
      <c r="T286" s="12" t="str">
        <f t="shared" si="159"/>
        <v/>
      </c>
      <c r="U286" s="12">
        <f t="shared" si="175"/>
        <v>0</v>
      </c>
      <c r="V286" s="53">
        <f t="shared" si="176"/>
        <v>0</v>
      </c>
      <c r="W286" s="10">
        <f t="shared" si="177"/>
        <v>0</v>
      </c>
      <c r="X286" s="10" t="str">
        <f t="shared" si="178"/>
        <v/>
      </c>
      <c r="Y286" s="10">
        <f t="shared" si="179"/>
        <v>0</v>
      </c>
      <c r="AA286" s="9" t="str">
        <f t="shared" ref="AA286:AA349" si="186">IFERROR(IF(ROUND(AF285,2)&gt;0,AA285+1,""),"")</f>
        <v/>
      </c>
      <c r="AB286" s="12" t="str">
        <f>IF(AA286&lt;&gt;"",IF($H$10="raty równe",MIN(AF285*(1+L286/12), -PMT(L286/12,$H$3-AA285-SUM($AG$28:AG285),AF285,0)),AC286+AD286),"")</f>
        <v/>
      </c>
      <c r="AC286" s="12" t="str">
        <f t="shared" ref="AC286:AC349" si="187">IF(AA286&lt;&gt;"",IF($H$10="raty malejące",AF285/($H$3-AA285),IF(AB286-AD286&gt;AF285,AF285,AB286-AD286)),"")</f>
        <v/>
      </c>
      <c r="AD286" s="12" t="str">
        <f t="shared" si="180"/>
        <v/>
      </c>
      <c r="AE286" s="53" t="str">
        <f t="shared" ref="AE286:AE349" si="188">IF(AA286&lt;&gt;"",IF(AND(AA286&gt;=$H$16,AA286&lt;=$H$17),MIN($H$15,AF285-AC286),0),"")</f>
        <v/>
      </c>
      <c r="AF286" s="10" t="str">
        <f t="shared" ref="AF286:AF349" si="189">IF(AA286&lt;&gt;"",IF(AE286&lt;&gt;"",AF285-AC286-AE286,AF285-AC286),"")</f>
        <v/>
      </c>
      <c r="AG286" s="54" t="str">
        <f>IF(AE286&lt;&gt;"",IF($H$10=listy!$B$4,(NPER(L286/12,-AB286,(AF286+AE286),0)-NPER(L286/12,-AB286,AF286)),AE286/($H$2/$H$3)),"")</f>
        <v/>
      </c>
      <c r="AH286" s="10">
        <f t="shared" si="181"/>
        <v>0</v>
      </c>
      <c r="AI286" s="10" t="str">
        <f t="shared" si="182"/>
        <v/>
      </c>
      <c r="AL286" s="9" t="str">
        <f t="shared" ref="AL286:AL349" si="190">IFERROR(IF(AQ285&gt;0,A286,""),"")</f>
        <v/>
      </c>
      <c r="AM286" s="12">
        <f t="shared" ref="AM286:AM349" si="191">IF(AL286&lt;&gt;"",IF($H$10="raty równe",-PMT(L286/12,$H$3-A285,AQ285,0),AN286+AO286),0)</f>
        <v>0</v>
      </c>
      <c r="AN286" s="12" t="str">
        <f t="shared" ref="AN286:AN349" si="192">IF(AL286&lt;&gt;"",IF($H$10="raty malejące",AQ285/($H$3-AL285),IF(AM286-AO286&gt;AQ285,AQ285,AM286-AO286)),"")</f>
        <v/>
      </c>
      <c r="AO286" s="12">
        <f t="shared" ref="AO286:AO349" si="193">IF(AL286&lt;&gt;"",AQ285*L286/12,0)</f>
        <v>0</v>
      </c>
      <c r="AP286" s="53">
        <f t="shared" si="183"/>
        <v>0</v>
      </c>
      <c r="AQ286" s="10">
        <f t="shared" ref="AQ286:AQ349" si="194">IF(AL286&lt;&gt;"",IF(AP286&lt;&gt;"",AQ285-AN286-AP286,AQ285-AN286),0)</f>
        <v>0</v>
      </c>
      <c r="AR286" s="10" t="str">
        <f t="shared" ref="AR286:AR349" si="195">IF(A286&lt;&gt;"",C286+E286-AM286-AP286,"")</f>
        <v/>
      </c>
      <c r="AS286" s="10">
        <f t="shared" si="184"/>
        <v>0</v>
      </c>
      <c r="AT286" s="91"/>
      <c r="AU286" s="91" t="e">
        <f t="shared" ref="AU286:AU349" si="196">AB286+AE286-AM286-AP286</f>
        <v>#VALUE!</v>
      </c>
      <c r="AV286" s="91" t="e">
        <f t="shared" ref="AV286:AV349" si="197">AC286+AE286-AN286-AP286</f>
        <v>#VALUE!</v>
      </c>
    </row>
    <row r="287" spans="1:48" x14ac:dyDescent="0.3">
      <c r="A287" s="9" t="str">
        <f t="shared" si="160"/>
        <v/>
      </c>
      <c r="B287" s="10" t="str">
        <f t="shared" si="161"/>
        <v/>
      </c>
      <c r="C287" s="10">
        <f t="shared" si="162"/>
        <v>0</v>
      </c>
      <c r="D287" s="10" t="str">
        <f t="shared" si="163"/>
        <v/>
      </c>
      <c r="E287" s="12" t="str">
        <f t="shared" si="164"/>
        <v/>
      </c>
      <c r="F287" s="12" t="str">
        <f t="shared" si="165"/>
        <v/>
      </c>
      <c r="G287" s="12" t="str">
        <f t="shared" si="166"/>
        <v/>
      </c>
      <c r="H287" s="10" t="str">
        <f t="shared" si="167"/>
        <v/>
      </c>
      <c r="I287" s="11" t="str">
        <f t="shared" si="168"/>
        <v/>
      </c>
      <c r="J287" s="11" t="str">
        <f t="shared" si="169"/>
        <v/>
      </c>
      <c r="K287" s="64" t="e">
        <f t="shared" si="170"/>
        <v>#VALUE!</v>
      </c>
      <c r="L287" s="50" t="str">
        <f t="shared" si="171"/>
        <v/>
      </c>
      <c r="M287" s="50"/>
      <c r="N287" s="50" t="str">
        <f t="shared" si="172"/>
        <v/>
      </c>
      <c r="O287" s="21" t="str">
        <f t="shared" si="185"/>
        <v/>
      </c>
      <c r="R287" s="9" t="str">
        <f t="shared" si="173"/>
        <v/>
      </c>
      <c r="S287" s="12">
        <f t="shared" si="174"/>
        <v>0</v>
      </c>
      <c r="T287" s="12" t="str">
        <f t="shared" si="159"/>
        <v/>
      </c>
      <c r="U287" s="12">
        <f t="shared" si="175"/>
        <v>0</v>
      </c>
      <c r="V287" s="53">
        <f t="shared" si="176"/>
        <v>0</v>
      </c>
      <c r="W287" s="10">
        <f t="shared" si="177"/>
        <v>0</v>
      </c>
      <c r="X287" s="10" t="str">
        <f t="shared" si="178"/>
        <v/>
      </c>
      <c r="Y287" s="10">
        <f t="shared" si="179"/>
        <v>0</v>
      </c>
      <c r="AA287" s="9" t="str">
        <f t="shared" si="186"/>
        <v/>
      </c>
      <c r="AB287" s="12" t="str">
        <f>IF(AA287&lt;&gt;"",IF($H$10="raty równe",MIN(AF286*(1+L287/12), -PMT(L287/12,$H$3-AA286-SUM($AG$28:AG286),AF286,0)),AC287+AD287),"")</f>
        <v/>
      </c>
      <c r="AC287" s="12" t="str">
        <f t="shared" si="187"/>
        <v/>
      </c>
      <c r="AD287" s="12" t="str">
        <f t="shared" si="180"/>
        <v/>
      </c>
      <c r="AE287" s="53" t="str">
        <f t="shared" si="188"/>
        <v/>
      </c>
      <c r="AF287" s="10" t="str">
        <f t="shared" si="189"/>
        <v/>
      </c>
      <c r="AG287" s="54" t="str">
        <f>IF(AE287&lt;&gt;"",IF($H$10=listy!$B$4,(NPER(L287/12,-AB287,(AF287+AE287),0)-NPER(L287/12,-AB287,AF287)),AE287/($H$2/$H$3)),"")</f>
        <v/>
      </c>
      <c r="AH287" s="10">
        <f t="shared" si="181"/>
        <v>0</v>
      </c>
      <c r="AI287" s="10" t="str">
        <f t="shared" si="182"/>
        <v/>
      </c>
      <c r="AL287" s="9" t="str">
        <f t="shared" si="190"/>
        <v/>
      </c>
      <c r="AM287" s="12">
        <f t="shared" si="191"/>
        <v>0</v>
      </c>
      <c r="AN287" s="12" t="str">
        <f t="shared" si="192"/>
        <v/>
      </c>
      <c r="AO287" s="12">
        <f t="shared" si="193"/>
        <v>0</v>
      </c>
      <c r="AP287" s="53">
        <f t="shared" si="183"/>
        <v>0</v>
      </c>
      <c r="AQ287" s="10">
        <f t="shared" si="194"/>
        <v>0</v>
      </c>
      <c r="AR287" s="10" t="str">
        <f t="shared" si="195"/>
        <v/>
      </c>
      <c r="AS287" s="10">
        <f t="shared" si="184"/>
        <v>0</v>
      </c>
      <c r="AT287" s="91"/>
      <c r="AU287" s="91" t="e">
        <f t="shared" si="196"/>
        <v>#VALUE!</v>
      </c>
      <c r="AV287" s="91" t="e">
        <f t="shared" si="197"/>
        <v>#VALUE!</v>
      </c>
    </row>
    <row r="288" spans="1:48" x14ac:dyDescent="0.3">
      <c r="A288" s="9" t="str">
        <f t="shared" si="160"/>
        <v/>
      </c>
      <c r="B288" s="10" t="str">
        <f t="shared" si="161"/>
        <v/>
      </c>
      <c r="C288" s="10">
        <f t="shared" si="162"/>
        <v>0</v>
      </c>
      <c r="D288" s="10" t="str">
        <f t="shared" si="163"/>
        <v/>
      </c>
      <c r="E288" s="12" t="str">
        <f t="shared" si="164"/>
        <v/>
      </c>
      <c r="F288" s="12" t="str">
        <f t="shared" si="165"/>
        <v/>
      </c>
      <c r="G288" s="12" t="str">
        <f t="shared" si="166"/>
        <v/>
      </c>
      <c r="H288" s="10" t="str">
        <f t="shared" si="167"/>
        <v/>
      </c>
      <c r="I288" s="11" t="str">
        <f t="shared" si="168"/>
        <v/>
      </c>
      <c r="J288" s="11" t="str">
        <f t="shared" si="169"/>
        <v/>
      </c>
      <c r="K288" s="64" t="e">
        <f t="shared" si="170"/>
        <v>#VALUE!</v>
      </c>
      <c r="L288" s="50" t="str">
        <f t="shared" si="171"/>
        <v/>
      </c>
      <c r="M288" s="50"/>
      <c r="N288" s="50" t="str">
        <f t="shared" si="172"/>
        <v/>
      </c>
      <c r="O288" s="21" t="str">
        <f t="shared" si="185"/>
        <v/>
      </c>
      <c r="R288" s="9" t="str">
        <f t="shared" si="173"/>
        <v/>
      </c>
      <c r="S288" s="12">
        <f t="shared" si="174"/>
        <v>0</v>
      </c>
      <c r="T288" s="12" t="str">
        <f t="shared" si="159"/>
        <v/>
      </c>
      <c r="U288" s="12">
        <f t="shared" si="175"/>
        <v>0</v>
      </c>
      <c r="V288" s="53">
        <f t="shared" si="176"/>
        <v>0</v>
      </c>
      <c r="W288" s="10">
        <f t="shared" si="177"/>
        <v>0</v>
      </c>
      <c r="X288" s="10" t="str">
        <f t="shared" si="178"/>
        <v/>
      </c>
      <c r="Y288" s="10">
        <f t="shared" si="179"/>
        <v>0</v>
      </c>
      <c r="AA288" s="9" t="str">
        <f t="shared" si="186"/>
        <v/>
      </c>
      <c r="AB288" s="12" t="str">
        <f>IF(AA288&lt;&gt;"",IF($H$10="raty równe",MIN(AF287*(1+L288/12), -PMT(L288/12,$H$3-AA287-SUM($AG$28:AG287),AF287,0)),AC288+AD288),"")</f>
        <v/>
      </c>
      <c r="AC288" s="12" t="str">
        <f t="shared" si="187"/>
        <v/>
      </c>
      <c r="AD288" s="12" t="str">
        <f t="shared" si="180"/>
        <v/>
      </c>
      <c r="AE288" s="53" t="str">
        <f t="shared" si="188"/>
        <v/>
      </c>
      <c r="AF288" s="10" t="str">
        <f t="shared" si="189"/>
        <v/>
      </c>
      <c r="AG288" s="54" t="str">
        <f>IF(AE288&lt;&gt;"",IF($H$10=listy!$B$4,(NPER(L288/12,-AB288,(AF288+AE288),0)-NPER(L288/12,-AB288,AF288)),AE288/($H$2/$H$3)),"")</f>
        <v/>
      </c>
      <c r="AH288" s="10">
        <f t="shared" si="181"/>
        <v>0</v>
      </c>
      <c r="AI288" s="10" t="str">
        <f t="shared" si="182"/>
        <v/>
      </c>
      <c r="AL288" s="9" t="str">
        <f t="shared" si="190"/>
        <v/>
      </c>
      <c r="AM288" s="12">
        <f t="shared" si="191"/>
        <v>0</v>
      </c>
      <c r="AN288" s="12" t="str">
        <f t="shared" si="192"/>
        <v/>
      </c>
      <c r="AO288" s="12">
        <f t="shared" si="193"/>
        <v>0</v>
      </c>
      <c r="AP288" s="53">
        <f t="shared" si="183"/>
        <v>0</v>
      </c>
      <c r="AQ288" s="10">
        <f t="shared" si="194"/>
        <v>0</v>
      </c>
      <c r="AR288" s="10" t="str">
        <f t="shared" si="195"/>
        <v/>
      </c>
      <c r="AS288" s="10">
        <f t="shared" si="184"/>
        <v>0</v>
      </c>
      <c r="AT288" s="91"/>
      <c r="AU288" s="91" t="e">
        <f t="shared" si="196"/>
        <v>#VALUE!</v>
      </c>
      <c r="AV288" s="91" t="e">
        <f t="shared" si="197"/>
        <v>#VALUE!</v>
      </c>
    </row>
    <row r="289" spans="1:48" x14ac:dyDescent="0.3">
      <c r="A289" s="9" t="str">
        <f t="shared" si="160"/>
        <v/>
      </c>
      <c r="B289" s="10" t="str">
        <f t="shared" si="161"/>
        <v/>
      </c>
      <c r="C289" s="10">
        <f t="shared" si="162"/>
        <v>0</v>
      </c>
      <c r="D289" s="10" t="str">
        <f t="shared" si="163"/>
        <v/>
      </c>
      <c r="E289" s="12" t="str">
        <f t="shared" si="164"/>
        <v/>
      </c>
      <c r="F289" s="12" t="str">
        <f t="shared" si="165"/>
        <v/>
      </c>
      <c r="G289" s="12" t="str">
        <f t="shared" si="166"/>
        <v/>
      </c>
      <c r="H289" s="10" t="str">
        <f t="shared" si="167"/>
        <v/>
      </c>
      <c r="I289" s="11" t="str">
        <f t="shared" si="168"/>
        <v/>
      </c>
      <c r="J289" s="11" t="str">
        <f t="shared" si="169"/>
        <v/>
      </c>
      <c r="K289" s="64" t="e">
        <f t="shared" si="170"/>
        <v>#VALUE!</v>
      </c>
      <c r="L289" s="50" t="str">
        <f t="shared" si="171"/>
        <v/>
      </c>
      <c r="M289" s="50"/>
      <c r="N289" s="50" t="str">
        <f t="shared" si="172"/>
        <v/>
      </c>
      <c r="O289" s="21" t="str">
        <f t="shared" si="185"/>
        <v/>
      </c>
      <c r="R289" s="9" t="str">
        <f t="shared" si="173"/>
        <v/>
      </c>
      <c r="S289" s="12">
        <f t="shared" si="174"/>
        <v>0</v>
      </c>
      <c r="T289" s="12" t="str">
        <f t="shared" si="159"/>
        <v/>
      </c>
      <c r="U289" s="12">
        <f t="shared" si="175"/>
        <v>0</v>
      </c>
      <c r="V289" s="53">
        <f t="shared" si="176"/>
        <v>0</v>
      </c>
      <c r="W289" s="10">
        <f t="shared" si="177"/>
        <v>0</v>
      </c>
      <c r="X289" s="10" t="str">
        <f t="shared" si="178"/>
        <v/>
      </c>
      <c r="Y289" s="10">
        <f t="shared" si="179"/>
        <v>0</v>
      </c>
      <c r="AA289" s="9" t="str">
        <f t="shared" si="186"/>
        <v/>
      </c>
      <c r="AB289" s="12" t="str">
        <f>IF(AA289&lt;&gt;"",IF($H$10="raty równe",MIN(AF288*(1+L289/12), -PMT(L289/12,$H$3-AA288-SUM($AG$28:AG288),AF288,0)),AC289+AD289),"")</f>
        <v/>
      </c>
      <c r="AC289" s="12" t="str">
        <f t="shared" si="187"/>
        <v/>
      </c>
      <c r="AD289" s="12" t="str">
        <f t="shared" si="180"/>
        <v/>
      </c>
      <c r="AE289" s="53" t="str">
        <f t="shared" si="188"/>
        <v/>
      </c>
      <c r="AF289" s="10" t="str">
        <f t="shared" si="189"/>
        <v/>
      </c>
      <c r="AG289" s="54" t="str">
        <f>IF(AE289&lt;&gt;"",IF($H$10=listy!$B$4,(NPER(L289/12,-AB289,(AF289+AE289),0)-NPER(L289/12,-AB289,AF289)),AE289/($H$2/$H$3)),"")</f>
        <v/>
      </c>
      <c r="AH289" s="10">
        <f t="shared" si="181"/>
        <v>0</v>
      </c>
      <c r="AI289" s="10" t="str">
        <f t="shared" si="182"/>
        <v/>
      </c>
      <c r="AL289" s="9" t="str">
        <f t="shared" si="190"/>
        <v/>
      </c>
      <c r="AM289" s="12">
        <f t="shared" si="191"/>
        <v>0</v>
      </c>
      <c r="AN289" s="12" t="str">
        <f t="shared" si="192"/>
        <v/>
      </c>
      <c r="AO289" s="12">
        <f t="shared" si="193"/>
        <v>0</v>
      </c>
      <c r="AP289" s="53">
        <f t="shared" si="183"/>
        <v>0</v>
      </c>
      <c r="AQ289" s="10">
        <f t="shared" si="194"/>
        <v>0</v>
      </c>
      <c r="AR289" s="10" t="str">
        <f t="shared" si="195"/>
        <v/>
      </c>
      <c r="AS289" s="10">
        <f t="shared" si="184"/>
        <v>0</v>
      </c>
      <c r="AT289" s="91"/>
      <c r="AU289" s="91" t="e">
        <f t="shared" si="196"/>
        <v>#VALUE!</v>
      </c>
      <c r="AV289" s="91" t="e">
        <f t="shared" si="197"/>
        <v>#VALUE!</v>
      </c>
    </row>
    <row r="290" spans="1:48" x14ac:dyDescent="0.3">
      <c r="A290" s="9" t="str">
        <f t="shared" si="160"/>
        <v/>
      </c>
      <c r="B290" s="10" t="str">
        <f t="shared" si="161"/>
        <v/>
      </c>
      <c r="C290" s="10">
        <f t="shared" si="162"/>
        <v>0</v>
      </c>
      <c r="D290" s="10" t="str">
        <f t="shared" si="163"/>
        <v/>
      </c>
      <c r="E290" s="12" t="str">
        <f t="shared" si="164"/>
        <v/>
      </c>
      <c r="F290" s="12" t="str">
        <f t="shared" si="165"/>
        <v/>
      </c>
      <c r="G290" s="12" t="str">
        <f t="shared" si="166"/>
        <v/>
      </c>
      <c r="H290" s="10" t="str">
        <f t="shared" si="167"/>
        <v/>
      </c>
      <c r="I290" s="11" t="str">
        <f t="shared" si="168"/>
        <v/>
      </c>
      <c r="J290" s="11" t="str">
        <f t="shared" si="169"/>
        <v/>
      </c>
      <c r="K290" s="64" t="e">
        <f t="shared" si="170"/>
        <v>#VALUE!</v>
      </c>
      <c r="L290" s="50" t="str">
        <f t="shared" si="171"/>
        <v/>
      </c>
      <c r="M290" s="50"/>
      <c r="N290" s="50" t="str">
        <f t="shared" si="172"/>
        <v/>
      </c>
      <c r="O290" s="21" t="str">
        <f t="shared" si="185"/>
        <v/>
      </c>
      <c r="R290" s="9" t="str">
        <f t="shared" si="173"/>
        <v/>
      </c>
      <c r="S290" s="12">
        <f t="shared" si="174"/>
        <v>0</v>
      </c>
      <c r="T290" s="12" t="str">
        <f t="shared" si="159"/>
        <v/>
      </c>
      <c r="U290" s="12">
        <f t="shared" si="175"/>
        <v>0</v>
      </c>
      <c r="V290" s="53">
        <f t="shared" si="176"/>
        <v>0</v>
      </c>
      <c r="W290" s="10">
        <f t="shared" si="177"/>
        <v>0</v>
      </c>
      <c r="X290" s="10" t="str">
        <f t="shared" si="178"/>
        <v/>
      </c>
      <c r="Y290" s="10">
        <f t="shared" si="179"/>
        <v>0</v>
      </c>
      <c r="AA290" s="9" t="str">
        <f t="shared" si="186"/>
        <v/>
      </c>
      <c r="AB290" s="12" t="str">
        <f>IF(AA290&lt;&gt;"",IF($H$10="raty równe",MIN(AF289*(1+L290/12), -PMT(L290/12,$H$3-AA289-SUM($AG$28:AG289),AF289,0)),AC290+AD290),"")</f>
        <v/>
      </c>
      <c r="AC290" s="12" t="str">
        <f t="shared" si="187"/>
        <v/>
      </c>
      <c r="AD290" s="12" t="str">
        <f t="shared" si="180"/>
        <v/>
      </c>
      <c r="AE290" s="53" t="str">
        <f t="shared" si="188"/>
        <v/>
      </c>
      <c r="AF290" s="10" t="str">
        <f t="shared" si="189"/>
        <v/>
      </c>
      <c r="AG290" s="54" t="str">
        <f>IF(AE290&lt;&gt;"",IF($H$10=listy!$B$4,(NPER(L290/12,-AB290,(AF290+AE290),0)-NPER(L290/12,-AB290,AF290)),AE290/($H$2/$H$3)),"")</f>
        <v/>
      </c>
      <c r="AH290" s="10">
        <f t="shared" si="181"/>
        <v>0</v>
      </c>
      <c r="AI290" s="10" t="str">
        <f t="shared" si="182"/>
        <v/>
      </c>
      <c r="AL290" s="9" t="str">
        <f t="shared" si="190"/>
        <v/>
      </c>
      <c r="AM290" s="12">
        <f t="shared" si="191"/>
        <v>0</v>
      </c>
      <c r="AN290" s="12" t="str">
        <f t="shared" si="192"/>
        <v/>
      </c>
      <c r="AO290" s="12">
        <f t="shared" si="193"/>
        <v>0</v>
      </c>
      <c r="AP290" s="53">
        <f t="shared" si="183"/>
        <v>0</v>
      </c>
      <c r="AQ290" s="10">
        <f t="shared" si="194"/>
        <v>0</v>
      </c>
      <c r="AR290" s="10" t="str">
        <f t="shared" si="195"/>
        <v/>
      </c>
      <c r="AS290" s="10">
        <f t="shared" si="184"/>
        <v>0</v>
      </c>
      <c r="AT290" s="91"/>
      <c r="AU290" s="91" t="e">
        <f t="shared" si="196"/>
        <v>#VALUE!</v>
      </c>
      <c r="AV290" s="91" t="e">
        <f t="shared" si="197"/>
        <v>#VALUE!</v>
      </c>
    </row>
    <row r="291" spans="1:48" x14ac:dyDescent="0.3">
      <c r="A291" s="9" t="str">
        <f t="shared" si="160"/>
        <v/>
      </c>
      <c r="B291" s="10" t="str">
        <f t="shared" si="161"/>
        <v/>
      </c>
      <c r="C291" s="10">
        <f t="shared" si="162"/>
        <v>0</v>
      </c>
      <c r="D291" s="10" t="str">
        <f t="shared" si="163"/>
        <v/>
      </c>
      <c r="E291" s="12" t="str">
        <f t="shared" si="164"/>
        <v/>
      </c>
      <c r="F291" s="12" t="str">
        <f t="shared" si="165"/>
        <v/>
      </c>
      <c r="G291" s="12" t="str">
        <f t="shared" si="166"/>
        <v/>
      </c>
      <c r="H291" s="10" t="str">
        <f t="shared" si="167"/>
        <v/>
      </c>
      <c r="I291" s="11" t="str">
        <f t="shared" si="168"/>
        <v/>
      </c>
      <c r="J291" s="11" t="str">
        <f t="shared" si="169"/>
        <v/>
      </c>
      <c r="K291" s="64" t="e">
        <f t="shared" si="170"/>
        <v>#VALUE!</v>
      </c>
      <c r="L291" s="50" t="str">
        <f t="shared" si="171"/>
        <v/>
      </c>
      <c r="M291" s="50"/>
      <c r="N291" s="50" t="str">
        <f t="shared" si="172"/>
        <v/>
      </c>
      <c r="O291" s="21" t="str">
        <f t="shared" si="185"/>
        <v/>
      </c>
      <c r="R291" s="9" t="str">
        <f t="shared" si="173"/>
        <v/>
      </c>
      <c r="S291" s="12">
        <f t="shared" si="174"/>
        <v>0</v>
      </c>
      <c r="T291" s="12" t="str">
        <f t="shared" si="159"/>
        <v/>
      </c>
      <c r="U291" s="12">
        <f t="shared" si="175"/>
        <v>0</v>
      </c>
      <c r="V291" s="53">
        <f t="shared" si="176"/>
        <v>0</v>
      </c>
      <c r="W291" s="10">
        <f t="shared" si="177"/>
        <v>0</v>
      </c>
      <c r="X291" s="10" t="str">
        <f t="shared" si="178"/>
        <v/>
      </c>
      <c r="Y291" s="10">
        <f t="shared" si="179"/>
        <v>0</v>
      </c>
      <c r="AA291" s="9" t="str">
        <f t="shared" si="186"/>
        <v/>
      </c>
      <c r="AB291" s="12" t="str">
        <f>IF(AA291&lt;&gt;"",IF($H$10="raty równe",MIN(AF290*(1+L291/12), -PMT(L291/12,$H$3-AA290-SUM($AG$28:AG290),AF290,0)),AC291+AD291),"")</f>
        <v/>
      </c>
      <c r="AC291" s="12" t="str">
        <f t="shared" si="187"/>
        <v/>
      </c>
      <c r="AD291" s="12" t="str">
        <f t="shared" si="180"/>
        <v/>
      </c>
      <c r="AE291" s="53" t="str">
        <f t="shared" si="188"/>
        <v/>
      </c>
      <c r="AF291" s="10" t="str">
        <f t="shared" si="189"/>
        <v/>
      </c>
      <c r="AG291" s="54" t="str">
        <f>IF(AE291&lt;&gt;"",IF($H$10=listy!$B$4,(NPER(L291/12,-AB291,(AF291+AE291),0)-NPER(L291/12,-AB291,AF291)),AE291/($H$2/$H$3)),"")</f>
        <v/>
      </c>
      <c r="AH291" s="10">
        <f t="shared" si="181"/>
        <v>0</v>
      </c>
      <c r="AI291" s="10" t="str">
        <f t="shared" si="182"/>
        <v/>
      </c>
      <c r="AL291" s="9" t="str">
        <f t="shared" si="190"/>
        <v/>
      </c>
      <c r="AM291" s="12">
        <f t="shared" si="191"/>
        <v>0</v>
      </c>
      <c r="AN291" s="12" t="str">
        <f t="shared" si="192"/>
        <v/>
      </c>
      <c r="AO291" s="12">
        <f t="shared" si="193"/>
        <v>0</v>
      </c>
      <c r="AP291" s="53">
        <f t="shared" si="183"/>
        <v>0</v>
      </c>
      <c r="AQ291" s="10">
        <f t="shared" si="194"/>
        <v>0</v>
      </c>
      <c r="AR291" s="10" t="str">
        <f t="shared" si="195"/>
        <v/>
      </c>
      <c r="AS291" s="10">
        <f t="shared" si="184"/>
        <v>0</v>
      </c>
      <c r="AT291" s="91"/>
      <c r="AU291" s="91" t="e">
        <f t="shared" si="196"/>
        <v>#VALUE!</v>
      </c>
      <c r="AV291" s="91" t="e">
        <f t="shared" si="197"/>
        <v>#VALUE!</v>
      </c>
    </row>
    <row r="292" spans="1:48" s="81" customFormat="1" x14ac:dyDescent="0.3">
      <c r="A292" s="75" t="str">
        <f t="shared" si="160"/>
        <v/>
      </c>
      <c r="B292" s="76" t="str">
        <f t="shared" si="161"/>
        <v/>
      </c>
      <c r="C292" s="76">
        <f t="shared" si="162"/>
        <v>0</v>
      </c>
      <c r="D292" s="76" t="str">
        <f t="shared" si="163"/>
        <v/>
      </c>
      <c r="E292" s="77" t="str">
        <f t="shared" si="164"/>
        <v/>
      </c>
      <c r="F292" s="77" t="str">
        <f t="shared" si="165"/>
        <v/>
      </c>
      <c r="G292" s="77" t="str">
        <f t="shared" si="166"/>
        <v/>
      </c>
      <c r="H292" s="76" t="str">
        <f t="shared" si="167"/>
        <v/>
      </c>
      <c r="I292" s="78" t="str">
        <f t="shared" si="168"/>
        <v/>
      </c>
      <c r="J292" s="78" t="str">
        <f t="shared" si="169"/>
        <v/>
      </c>
      <c r="K292" s="79" t="e">
        <f t="shared" si="170"/>
        <v>#VALUE!</v>
      </c>
      <c r="L292" s="78" t="str">
        <f t="shared" si="171"/>
        <v/>
      </c>
      <c r="M292" s="78"/>
      <c r="N292" s="78" t="str">
        <f t="shared" si="172"/>
        <v/>
      </c>
      <c r="O292" s="80" t="str">
        <f t="shared" si="185"/>
        <v/>
      </c>
      <c r="R292" s="75" t="str">
        <f t="shared" si="173"/>
        <v/>
      </c>
      <c r="S292" s="77">
        <f t="shared" si="174"/>
        <v>0</v>
      </c>
      <c r="T292" s="77" t="str">
        <f t="shared" si="159"/>
        <v/>
      </c>
      <c r="U292" s="77">
        <f t="shared" si="175"/>
        <v>0</v>
      </c>
      <c r="V292" s="82">
        <f t="shared" si="176"/>
        <v>0</v>
      </c>
      <c r="W292" s="76">
        <f t="shared" si="177"/>
        <v>0</v>
      </c>
      <c r="X292" s="76" t="str">
        <f t="shared" si="178"/>
        <v/>
      </c>
      <c r="Y292" s="76">
        <f t="shared" si="179"/>
        <v>0</v>
      </c>
      <c r="AA292" s="75" t="str">
        <f t="shared" si="186"/>
        <v/>
      </c>
      <c r="AB292" s="77" t="str">
        <f>IF(AA292&lt;&gt;"",IF($H$10="raty równe",MIN(AF291*(1+L292/12), -PMT(L292/12,$H$3-AA291-SUM($AG$28:AG291),AF291,0)),AC292+AD292),"")</f>
        <v/>
      </c>
      <c r="AC292" s="77" t="str">
        <f t="shared" si="187"/>
        <v/>
      </c>
      <c r="AD292" s="77" t="str">
        <f t="shared" si="180"/>
        <v/>
      </c>
      <c r="AE292" s="82" t="str">
        <f t="shared" si="188"/>
        <v/>
      </c>
      <c r="AF292" s="76" t="str">
        <f t="shared" si="189"/>
        <v/>
      </c>
      <c r="AG292" s="83" t="str">
        <f>IF(AE292&lt;&gt;"",IF($H$10=listy!$B$4,(NPER(L292/12,-AB292,(AF292+AE292),0)-NPER(L292/12,-AB292,AF292)),AE292/($H$2/$H$3)),"")</f>
        <v/>
      </c>
      <c r="AH292" s="76">
        <f t="shared" si="181"/>
        <v>0</v>
      </c>
      <c r="AI292" s="76" t="str">
        <f t="shared" si="182"/>
        <v/>
      </c>
      <c r="AL292" s="9" t="str">
        <f t="shared" si="190"/>
        <v/>
      </c>
      <c r="AM292" s="12">
        <f t="shared" si="191"/>
        <v>0</v>
      </c>
      <c r="AN292" s="12" t="str">
        <f t="shared" si="192"/>
        <v/>
      </c>
      <c r="AO292" s="12">
        <f t="shared" si="193"/>
        <v>0</v>
      </c>
      <c r="AP292" s="53">
        <f t="shared" si="183"/>
        <v>0</v>
      </c>
      <c r="AQ292" s="10">
        <f t="shared" si="194"/>
        <v>0</v>
      </c>
      <c r="AR292" s="10" t="str">
        <f t="shared" si="195"/>
        <v/>
      </c>
      <c r="AS292" s="10">
        <f t="shared" si="184"/>
        <v>0</v>
      </c>
      <c r="AT292" s="91"/>
      <c r="AU292" s="91" t="e">
        <f t="shared" si="196"/>
        <v>#VALUE!</v>
      </c>
      <c r="AV292" s="91" t="e">
        <f t="shared" si="197"/>
        <v>#VALUE!</v>
      </c>
    </row>
    <row r="293" spans="1:48" x14ac:dyDescent="0.3">
      <c r="A293" s="9" t="str">
        <f t="shared" si="160"/>
        <v/>
      </c>
      <c r="B293" s="10" t="str">
        <f t="shared" si="161"/>
        <v/>
      </c>
      <c r="C293" s="10">
        <f t="shared" si="162"/>
        <v>0</v>
      </c>
      <c r="D293" s="10" t="str">
        <f t="shared" si="163"/>
        <v/>
      </c>
      <c r="E293" s="12" t="str">
        <f t="shared" si="164"/>
        <v/>
      </c>
      <c r="F293" s="12" t="str">
        <f t="shared" si="165"/>
        <v/>
      </c>
      <c r="G293" s="12" t="str">
        <f t="shared" si="166"/>
        <v/>
      </c>
      <c r="H293" s="10" t="str">
        <f t="shared" si="167"/>
        <v/>
      </c>
      <c r="I293" s="11" t="str">
        <f t="shared" si="168"/>
        <v/>
      </c>
      <c r="J293" s="11" t="str">
        <f t="shared" si="169"/>
        <v/>
      </c>
      <c r="K293" s="64" t="e">
        <f t="shared" si="170"/>
        <v>#VALUE!</v>
      </c>
      <c r="L293" s="50" t="str">
        <f t="shared" si="171"/>
        <v/>
      </c>
      <c r="M293" s="50"/>
      <c r="N293" s="50" t="str">
        <f t="shared" si="172"/>
        <v/>
      </c>
      <c r="O293" s="21" t="str">
        <f t="shared" si="185"/>
        <v/>
      </c>
      <c r="R293" s="9" t="str">
        <f t="shared" si="173"/>
        <v/>
      </c>
      <c r="S293" s="12">
        <f t="shared" si="174"/>
        <v>0</v>
      </c>
      <c r="T293" s="12" t="str">
        <f t="shared" si="159"/>
        <v/>
      </c>
      <c r="U293" s="12">
        <f t="shared" si="175"/>
        <v>0</v>
      </c>
      <c r="V293" s="53">
        <f t="shared" si="176"/>
        <v>0</v>
      </c>
      <c r="W293" s="10">
        <f t="shared" si="177"/>
        <v>0</v>
      </c>
      <c r="X293" s="10" t="str">
        <f t="shared" si="178"/>
        <v/>
      </c>
      <c r="Y293" s="10">
        <f t="shared" si="179"/>
        <v>0</v>
      </c>
      <c r="AA293" s="9" t="str">
        <f t="shared" si="186"/>
        <v/>
      </c>
      <c r="AB293" s="12" t="str">
        <f>IF(AA293&lt;&gt;"",IF($H$10="raty równe",MIN(AF292*(1+L293/12), -PMT(L293/12,$H$3-AA292-SUM($AG$28:AG292),AF292,0)),AC293+AD293),"")</f>
        <v/>
      </c>
      <c r="AC293" s="12" t="str">
        <f t="shared" si="187"/>
        <v/>
      </c>
      <c r="AD293" s="12" t="str">
        <f t="shared" si="180"/>
        <v/>
      </c>
      <c r="AE293" s="53" t="str">
        <f t="shared" si="188"/>
        <v/>
      </c>
      <c r="AF293" s="10" t="str">
        <f t="shared" si="189"/>
        <v/>
      </c>
      <c r="AG293" s="54" t="str">
        <f>IF(AE293&lt;&gt;"",IF($H$10=listy!$B$4,(NPER(L293/12,-AB293,(AF293+AE293),0)-NPER(L293/12,-AB293,AF293)),AE293/($H$2/$H$3)),"")</f>
        <v/>
      </c>
      <c r="AH293" s="10">
        <f t="shared" si="181"/>
        <v>0</v>
      </c>
      <c r="AI293" s="10" t="str">
        <f t="shared" si="182"/>
        <v/>
      </c>
      <c r="AL293" s="9" t="str">
        <f t="shared" si="190"/>
        <v/>
      </c>
      <c r="AM293" s="12">
        <f t="shared" si="191"/>
        <v>0</v>
      </c>
      <c r="AN293" s="12" t="str">
        <f t="shared" si="192"/>
        <v/>
      </c>
      <c r="AO293" s="12">
        <f t="shared" si="193"/>
        <v>0</v>
      </c>
      <c r="AP293" s="53">
        <f t="shared" si="183"/>
        <v>0</v>
      </c>
      <c r="AQ293" s="10">
        <f t="shared" si="194"/>
        <v>0</v>
      </c>
      <c r="AR293" s="10" t="str">
        <f t="shared" si="195"/>
        <v/>
      </c>
      <c r="AS293" s="10">
        <f t="shared" si="184"/>
        <v>0</v>
      </c>
      <c r="AT293" s="91"/>
      <c r="AU293" s="91" t="e">
        <f t="shared" si="196"/>
        <v>#VALUE!</v>
      </c>
      <c r="AV293" s="91" t="e">
        <f t="shared" si="197"/>
        <v>#VALUE!</v>
      </c>
    </row>
    <row r="294" spans="1:48" x14ac:dyDescent="0.3">
      <c r="A294" s="9" t="str">
        <f t="shared" si="160"/>
        <v/>
      </c>
      <c r="B294" s="10" t="str">
        <f t="shared" si="161"/>
        <v/>
      </c>
      <c r="C294" s="10">
        <f t="shared" si="162"/>
        <v>0</v>
      </c>
      <c r="D294" s="10" t="str">
        <f t="shared" si="163"/>
        <v/>
      </c>
      <c r="E294" s="12" t="str">
        <f t="shared" si="164"/>
        <v/>
      </c>
      <c r="F294" s="12" t="str">
        <f t="shared" si="165"/>
        <v/>
      </c>
      <c r="G294" s="12" t="str">
        <f t="shared" si="166"/>
        <v/>
      </c>
      <c r="H294" s="10" t="str">
        <f t="shared" si="167"/>
        <v/>
      </c>
      <c r="I294" s="11" t="str">
        <f t="shared" si="168"/>
        <v/>
      </c>
      <c r="J294" s="11" t="str">
        <f t="shared" si="169"/>
        <v/>
      </c>
      <c r="K294" s="64" t="e">
        <f t="shared" si="170"/>
        <v>#VALUE!</v>
      </c>
      <c r="L294" s="50" t="str">
        <f t="shared" si="171"/>
        <v/>
      </c>
      <c r="M294" s="50"/>
      <c r="N294" s="50" t="str">
        <f t="shared" si="172"/>
        <v/>
      </c>
      <c r="O294" s="21" t="str">
        <f t="shared" si="185"/>
        <v/>
      </c>
      <c r="R294" s="9" t="str">
        <f t="shared" si="173"/>
        <v/>
      </c>
      <c r="S294" s="12">
        <f t="shared" si="174"/>
        <v>0</v>
      </c>
      <c r="T294" s="12" t="str">
        <f t="shared" si="159"/>
        <v/>
      </c>
      <c r="U294" s="12">
        <f t="shared" si="175"/>
        <v>0</v>
      </c>
      <c r="V294" s="53">
        <f t="shared" si="176"/>
        <v>0</v>
      </c>
      <c r="W294" s="10">
        <f t="shared" si="177"/>
        <v>0</v>
      </c>
      <c r="X294" s="10" t="str">
        <f t="shared" si="178"/>
        <v/>
      </c>
      <c r="Y294" s="10">
        <f t="shared" si="179"/>
        <v>0</v>
      </c>
      <c r="AA294" s="9" t="str">
        <f t="shared" si="186"/>
        <v/>
      </c>
      <c r="AB294" s="12" t="str">
        <f>IF(AA294&lt;&gt;"",IF($H$10="raty równe",MIN(AF293*(1+L294/12), -PMT(L294/12,$H$3-AA293-SUM($AG$28:AG293),AF293,0)),AC294+AD294),"")</f>
        <v/>
      </c>
      <c r="AC294" s="12" t="str">
        <f t="shared" si="187"/>
        <v/>
      </c>
      <c r="AD294" s="12" t="str">
        <f t="shared" si="180"/>
        <v/>
      </c>
      <c r="AE294" s="53" t="str">
        <f t="shared" si="188"/>
        <v/>
      </c>
      <c r="AF294" s="10" t="str">
        <f t="shared" si="189"/>
        <v/>
      </c>
      <c r="AG294" s="54" t="str">
        <f>IF(AE294&lt;&gt;"",IF($H$10=listy!$B$4,(NPER(L294/12,-AB294,(AF294+AE294),0)-NPER(L294/12,-AB294,AF294)),AE294/($H$2/$H$3)),"")</f>
        <v/>
      </c>
      <c r="AH294" s="10">
        <f t="shared" si="181"/>
        <v>0</v>
      </c>
      <c r="AI294" s="10" t="str">
        <f t="shared" si="182"/>
        <v/>
      </c>
      <c r="AL294" s="9" t="str">
        <f t="shared" si="190"/>
        <v/>
      </c>
      <c r="AM294" s="12">
        <f t="shared" si="191"/>
        <v>0</v>
      </c>
      <c r="AN294" s="12" t="str">
        <f t="shared" si="192"/>
        <v/>
      </c>
      <c r="AO294" s="12">
        <f t="shared" si="193"/>
        <v>0</v>
      </c>
      <c r="AP294" s="53">
        <f t="shared" si="183"/>
        <v>0</v>
      </c>
      <c r="AQ294" s="10">
        <f t="shared" si="194"/>
        <v>0</v>
      </c>
      <c r="AR294" s="10" t="str">
        <f t="shared" si="195"/>
        <v/>
      </c>
      <c r="AS294" s="10">
        <f t="shared" si="184"/>
        <v>0</v>
      </c>
      <c r="AT294" s="91"/>
      <c r="AU294" s="91" t="e">
        <f t="shared" si="196"/>
        <v>#VALUE!</v>
      </c>
      <c r="AV294" s="91" t="e">
        <f t="shared" si="197"/>
        <v>#VALUE!</v>
      </c>
    </row>
    <row r="295" spans="1:48" x14ac:dyDescent="0.3">
      <c r="A295" s="9" t="str">
        <f t="shared" si="160"/>
        <v/>
      </c>
      <c r="B295" s="10" t="str">
        <f t="shared" si="161"/>
        <v/>
      </c>
      <c r="C295" s="10">
        <f t="shared" si="162"/>
        <v>0</v>
      </c>
      <c r="D295" s="10" t="str">
        <f t="shared" si="163"/>
        <v/>
      </c>
      <c r="E295" s="12" t="str">
        <f t="shared" si="164"/>
        <v/>
      </c>
      <c r="F295" s="12" t="str">
        <f t="shared" si="165"/>
        <v/>
      </c>
      <c r="G295" s="12" t="str">
        <f t="shared" si="166"/>
        <v/>
      </c>
      <c r="H295" s="10" t="str">
        <f t="shared" si="167"/>
        <v/>
      </c>
      <c r="I295" s="11" t="str">
        <f t="shared" si="168"/>
        <v/>
      </c>
      <c r="J295" s="11" t="str">
        <f t="shared" si="169"/>
        <v/>
      </c>
      <c r="K295" s="64" t="e">
        <f t="shared" si="170"/>
        <v>#VALUE!</v>
      </c>
      <c r="L295" s="50" t="str">
        <f t="shared" si="171"/>
        <v/>
      </c>
      <c r="M295" s="50"/>
      <c r="N295" s="50" t="str">
        <f t="shared" si="172"/>
        <v/>
      </c>
      <c r="O295" s="21" t="str">
        <f t="shared" si="185"/>
        <v/>
      </c>
      <c r="R295" s="9" t="str">
        <f t="shared" si="173"/>
        <v/>
      </c>
      <c r="S295" s="12">
        <f t="shared" si="174"/>
        <v>0</v>
      </c>
      <c r="T295" s="12" t="str">
        <f t="shared" si="159"/>
        <v/>
      </c>
      <c r="U295" s="12">
        <f t="shared" si="175"/>
        <v>0</v>
      </c>
      <c r="V295" s="53">
        <f t="shared" si="176"/>
        <v>0</v>
      </c>
      <c r="W295" s="10">
        <f t="shared" si="177"/>
        <v>0</v>
      </c>
      <c r="X295" s="10" t="str">
        <f t="shared" si="178"/>
        <v/>
      </c>
      <c r="Y295" s="10">
        <f t="shared" si="179"/>
        <v>0</v>
      </c>
      <c r="AA295" s="9" t="str">
        <f t="shared" si="186"/>
        <v/>
      </c>
      <c r="AB295" s="12" t="str">
        <f>IF(AA295&lt;&gt;"",IF($H$10="raty równe",MIN(AF294*(1+L295/12), -PMT(L295/12,$H$3-AA294-SUM($AG$28:AG294),AF294,0)),AC295+AD295),"")</f>
        <v/>
      </c>
      <c r="AC295" s="12" t="str">
        <f t="shared" si="187"/>
        <v/>
      </c>
      <c r="AD295" s="12" t="str">
        <f t="shared" si="180"/>
        <v/>
      </c>
      <c r="AE295" s="53" t="str">
        <f t="shared" si="188"/>
        <v/>
      </c>
      <c r="AF295" s="10" t="str">
        <f t="shared" si="189"/>
        <v/>
      </c>
      <c r="AG295" s="54" t="str">
        <f>IF(AE295&lt;&gt;"",IF($H$10=listy!$B$4,(NPER(L295/12,-AB295,(AF295+AE295),0)-NPER(L295/12,-AB295,AF295)),AE295/($H$2/$H$3)),"")</f>
        <v/>
      </c>
      <c r="AH295" s="10">
        <f t="shared" si="181"/>
        <v>0</v>
      </c>
      <c r="AI295" s="10" t="str">
        <f t="shared" si="182"/>
        <v/>
      </c>
      <c r="AL295" s="9" t="str">
        <f t="shared" si="190"/>
        <v/>
      </c>
      <c r="AM295" s="12">
        <f t="shared" si="191"/>
        <v>0</v>
      </c>
      <c r="AN295" s="12" t="str">
        <f t="shared" si="192"/>
        <v/>
      </c>
      <c r="AO295" s="12">
        <f t="shared" si="193"/>
        <v>0</v>
      </c>
      <c r="AP295" s="53">
        <f t="shared" si="183"/>
        <v>0</v>
      </c>
      <c r="AQ295" s="10">
        <f t="shared" si="194"/>
        <v>0</v>
      </c>
      <c r="AR295" s="10" t="str">
        <f t="shared" si="195"/>
        <v/>
      </c>
      <c r="AS295" s="10">
        <f t="shared" si="184"/>
        <v>0</v>
      </c>
      <c r="AT295" s="91"/>
      <c r="AU295" s="91" t="e">
        <f t="shared" si="196"/>
        <v>#VALUE!</v>
      </c>
      <c r="AV295" s="91" t="e">
        <f t="shared" si="197"/>
        <v>#VALUE!</v>
      </c>
    </row>
    <row r="296" spans="1:48" x14ac:dyDescent="0.3">
      <c r="A296" s="9" t="str">
        <f t="shared" si="160"/>
        <v/>
      </c>
      <c r="B296" s="10" t="str">
        <f t="shared" si="161"/>
        <v/>
      </c>
      <c r="C296" s="10">
        <f t="shared" si="162"/>
        <v>0</v>
      </c>
      <c r="D296" s="10" t="str">
        <f t="shared" si="163"/>
        <v/>
      </c>
      <c r="E296" s="12" t="str">
        <f t="shared" si="164"/>
        <v/>
      </c>
      <c r="F296" s="12" t="str">
        <f t="shared" si="165"/>
        <v/>
      </c>
      <c r="G296" s="12" t="str">
        <f t="shared" si="166"/>
        <v/>
      </c>
      <c r="H296" s="10" t="str">
        <f t="shared" si="167"/>
        <v/>
      </c>
      <c r="I296" s="11" t="str">
        <f t="shared" si="168"/>
        <v/>
      </c>
      <c r="J296" s="11" t="str">
        <f t="shared" si="169"/>
        <v/>
      </c>
      <c r="K296" s="64" t="e">
        <f t="shared" si="170"/>
        <v>#VALUE!</v>
      </c>
      <c r="L296" s="50" t="str">
        <f t="shared" si="171"/>
        <v/>
      </c>
      <c r="M296" s="50"/>
      <c r="N296" s="50" t="str">
        <f t="shared" si="172"/>
        <v/>
      </c>
      <c r="O296" s="21" t="str">
        <f t="shared" si="185"/>
        <v/>
      </c>
      <c r="R296" s="9" t="str">
        <f t="shared" si="173"/>
        <v/>
      </c>
      <c r="S296" s="12">
        <f t="shared" si="174"/>
        <v>0</v>
      </c>
      <c r="T296" s="12" t="str">
        <f t="shared" si="159"/>
        <v/>
      </c>
      <c r="U296" s="12">
        <f t="shared" si="175"/>
        <v>0</v>
      </c>
      <c r="V296" s="53">
        <f t="shared" si="176"/>
        <v>0</v>
      </c>
      <c r="W296" s="10">
        <f t="shared" si="177"/>
        <v>0</v>
      </c>
      <c r="X296" s="10" t="str">
        <f t="shared" si="178"/>
        <v/>
      </c>
      <c r="Y296" s="10">
        <f t="shared" si="179"/>
        <v>0</v>
      </c>
      <c r="AA296" s="9" t="str">
        <f t="shared" si="186"/>
        <v/>
      </c>
      <c r="AB296" s="12" t="str">
        <f>IF(AA296&lt;&gt;"",IF($H$10="raty równe",MIN(AF295*(1+L296/12), -PMT(L296/12,$H$3-AA295-SUM($AG$28:AG295),AF295,0)),AC296+AD296),"")</f>
        <v/>
      </c>
      <c r="AC296" s="12" t="str">
        <f t="shared" si="187"/>
        <v/>
      </c>
      <c r="AD296" s="12" t="str">
        <f t="shared" si="180"/>
        <v/>
      </c>
      <c r="AE296" s="53" t="str">
        <f t="shared" si="188"/>
        <v/>
      </c>
      <c r="AF296" s="10" t="str">
        <f t="shared" si="189"/>
        <v/>
      </c>
      <c r="AG296" s="54" t="str">
        <f>IF(AE296&lt;&gt;"",IF($H$10=listy!$B$4,(NPER(L296/12,-AB296,(AF296+AE296),0)-NPER(L296/12,-AB296,AF296)),AE296/($H$2/$H$3)),"")</f>
        <v/>
      </c>
      <c r="AH296" s="10">
        <f t="shared" si="181"/>
        <v>0</v>
      </c>
      <c r="AI296" s="10" t="str">
        <f t="shared" si="182"/>
        <v/>
      </c>
      <c r="AL296" s="9" t="str">
        <f t="shared" si="190"/>
        <v/>
      </c>
      <c r="AM296" s="12">
        <f t="shared" si="191"/>
        <v>0</v>
      </c>
      <c r="AN296" s="12" t="str">
        <f t="shared" si="192"/>
        <v/>
      </c>
      <c r="AO296" s="12">
        <f t="shared" si="193"/>
        <v>0</v>
      </c>
      <c r="AP296" s="53">
        <f t="shared" si="183"/>
        <v>0</v>
      </c>
      <c r="AQ296" s="10">
        <f t="shared" si="194"/>
        <v>0</v>
      </c>
      <c r="AR296" s="10" t="str">
        <f t="shared" si="195"/>
        <v/>
      </c>
      <c r="AS296" s="10">
        <f t="shared" si="184"/>
        <v>0</v>
      </c>
      <c r="AT296" s="91"/>
      <c r="AU296" s="91" t="e">
        <f t="shared" si="196"/>
        <v>#VALUE!</v>
      </c>
      <c r="AV296" s="91" t="e">
        <f t="shared" si="197"/>
        <v>#VALUE!</v>
      </c>
    </row>
    <row r="297" spans="1:48" x14ac:dyDescent="0.3">
      <c r="A297" s="9" t="str">
        <f t="shared" si="160"/>
        <v/>
      </c>
      <c r="B297" s="10" t="str">
        <f t="shared" si="161"/>
        <v/>
      </c>
      <c r="C297" s="10">
        <f t="shared" si="162"/>
        <v>0</v>
      </c>
      <c r="D297" s="10" t="str">
        <f t="shared" si="163"/>
        <v/>
      </c>
      <c r="E297" s="12" t="str">
        <f t="shared" si="164"/>
        <v/>
      </c>
      <c r="F297" s="12" t="str">
        <f t="shared" si="165"/>
        <v/>
      </c>
      <c r="G297" s="12" t="str">
        <f t="shared" si="166"/>
        <v/>
      </c>
      <c r="H297" s="10" t="str">
        <f t="shared" si="167"/>
        <v/>
      </c>
      <c r="I297" s="11" t="str">
        <f t="shared" si="168"/>
        <v/>
      </c>
      <c r="J297" s="11" t="str">
        <f t="shared" si="169"/>
        <v/>
      </c>
      <c r="K297" s="64" t="e">
        <f t="shared" si="170"/>
        <v>#VALUE!</v>
      </c>
      <c r="L297" s="50" t="str">
        <f t="shared" si="171"/>
        <v/>
      </c>
      <c r="M297" s="50"/>
      <c r="N297" s="50" t="str">
        <f t="shared" si="172"/>
        <v/>
      </c>
      <c r="O297" s="21" t="str">
        <f t="shared" si="185"/>
        <v/>
      </c>
      <c r="R297" s="9" t="str">
        <f t="shared" si="173"/>
        <v/>
      </c>
      <c r="S297" s="12">
        <f t="shared" si="174"/>
        <v>0</v>
      </c>
      <c r="T297" s="12" t="str">
        <f t="shared" si="159"/>
        <v/>
      </c>
      <c r="U297" s="12">
        <f t="shared" si="175"/>
        <v>0</v>
      </c>
      <c r="V297" s="53">
        <f t="shared" si="176"/>
        <v>0</v>
      </c>
      <c r="W297" s="10">
        <f t="shared" si="177"/>
        <v>0</v>
      </c>
      <c r="X297" s="10" t="str">
        <f t="shared" si="178"/>
        <v/>
      </c>
      <c r="Y297" s="10">
        <f t="shared" si="179"/>
        <v>0</v>
      </c>
      <c r="AA297" s="9" t="str">
        <f t="shared" si="186"/>
        <v/>
      </c>
      <c r="AB297" s="12" t="str">
        <f>IF(AA297&lt;&gt;"",IF($H$10="raty równe",MIN(AF296*(1+L297/12), -PMT(L297/12,$H$3-AA296-SUM($AG$28:AG296),AF296,0)),AC297+AD297),"")</f>
        <v/>
      </c>
      <c r="AC297" s="12" t="str">
        <f t="shared" si="187"/>
        <v/>
      </c>
      <c r="AD297" s="12" t="str">
        <f t="shared" si="180"/>
        <v/>
      </c>
      <c r="AE297" s="53" t="str">
        <f t="shared" si="188"/>
        <v/>
      </c>
      <c r="AF297" s="10" t="str">
        <f t="shared" si="189"/>
        <v/>
      </c>
      <c r="AG297" s="54" t="str">
        <f>IF(AE297&lt;&gt;"",IF($H$10=listy!$B$4,(NPER(L297/12,-AB297,(AF297+AE297),0)-NPER(L297/12,-AB297,AF297)),AE297/($H$2/$H$3)),"")</f>
        <v/>
      </c>
      <c r="AH297" s="10">
        <f t="shared" si="181"/>
        <v>0</v>
      </c>
      <c r="AI297" s="10" t="str">
        <f t="shared" si="182"/>
        <v/>
      </c>
      <c r="AL297" s="9" t="str">
        <f t="shared" si="190"/>
        <v/>
      </c>
      <c r="AM297" s="12">
        <f t="shared" si="191"/>
        <v>0</v>
      </c>
      <c r="AN297" s="12" t="str">
        <f t="shared" si="192"/>
        <v/>
      </c>
      <c r="AO297" s="12">
        <f t="shared" si="193"/>
        <v>0</v>
      </c>
      <c r="AP297" s="53">
        <f t="shared" si="183"/>
        <v>0</v>
      </c>
      <c r="AQ297" s="10">
        <f t="shared" si="194"/>
        <v>0</v>
      </c>
      <c r="AR297" s="10" t="str">
        <f t="shared" si="195"/>
        <v/>
      </c>
      <c r="AS297" s="10">
        <f t="shared" si="184"/>
        <v>0</v>
      </c>
      <c r="AT297" s="91"/>
      <c r="AU297" s="91" t="e">
        <f t="shared" si="196"/>
        <v>#VALUE!</v>
      </c>
      <c r="AV297" s="91" t="e">
        <f t="shared" si="197"/>
        <v>#VALUE!</v>
      </c>
    </row>
    <row r="298" spans="1:48" x14ac:dyDescent="0.3">
      <c r="A298" s="9" t="str">
        <f t="shared" si="160"/>
        <v/>
      </c>
      <c r="B298" s="10" t="str">
        <f t="shared" si="161"/>
        <v/>
      </c>
      <c r="C298" s="10">
        <f t="shared" si="162"/>
        <v>0</v>
      </c>
      <c r="D298" s="10" t="str">
        <f t="shared" si="163"/>
        <v/>
      </c>
      <c r="E298" s="12" t="str">
        <f t="shared" si="164"/>
        <v/>
      </c>
      <c r="F298" s="12" t="str">
        <f t="shared" si="165"/>
        <v/>
      </c>
      <c r="G298" s="12" t="str">
        <f t="shared" si="166"/>
        <v/>
      </c>
      <c r="H298" s="10" t="str">
        <f t="shared" si="167"/>
        <v/>
      </c>
      <c r="I298" s="11" t="str">
        <f t="shared" si="168"/>
        <v/>
      </c>
      <c r="J298" s="11" t="str">
        <f t="shared" si="169"/>
        <v/>
      </c>
      <c r="K298" s="64" t="e">
        <f t="shared" si="170"/>
        <v>#VALUE!</v>
      </c>
      <c r="L298" s="50" t="str">
        <f t="shared" si="171"/>
        <v/>
      </c>
      <c r="M298" s="50"/>
      <c r="N298" s="50" t="str">
        <f t="shared" si="172"/>
        <v/>
      </c>
      <c r="O298" s="21" t="str">
        <f t="shared" si="185"/>
        <v/>
      </c>
      <c r="R298" s="9" t="str">
        <f t="shared" si="173"/>
        <v/>
      </c>
      <c r="S298" s="12">
        <f t="shared" si="174"/>
        <v>0</v>
      </c>
      <c r="T298" s="12" t="str">
        <f t="shared" si="159"/>
        <v/>
      </c>
      <c r="U298" s="12">
        <f t="shared" si="175"/>
        <v>0</v>
      </c>
      <c r="V298" s="53">
        <f t="shared" si="176"/>
        <v>0</v>
      </c>
      <c r="W298" s="10">
        <f t="shared" si="177"/>
        <v>0</v>
      </c>
      <c r="X298" s="10" t="str">
        <f t="shared" si="178"/>
        <v/>
      </c>
      <c r="Y298" s="10">
        <f t="shared" si="179"/>
        <v>0</v>
      </c>
      <c r="AA298" s="9" t="str">
        <f t="shared" si="186"/>
        <v/>
      </c>
      <c r="AB298" s="12" t="str">
        <f>IF(AA298&lt;&gt;"",IF($H$10="raty równe",MIN(AF297*(1+L298/12), -PMT(L298/12,$H$3-AA297-SUM($AG$28:AG297),AF297,0)),AC298+AD298),"")</f>
        <v/>
      </c>
      <c r="AC298" s="12" t="str">
        <f t="shared" si="187"/>
        <v/>
      </c>
      <c r="AD298" s="12" t="str">
        <f t="shared" si="180"/>
        <v/>
      </c>
      <c r="AE298" s="53" t="str">
        <f t="shared" si="188"/>
        <v/>
      </c>
      <c r="AF298" s="10" t="str">
        <f t="shared" si="189"/>
        <v/>
      </c>
      <c r="AG298" s="54" t="str">
        <f>IF(AE298&lt;&gt;"",IF($H$10=listy!$B$4,(NPER(L298/12,-AB298,(AF298+AE298),0)-NPER(L298/12,-AB298,AF298)),AE298/($H$2/$H$3)),"")</f>
        <v/>
      </c>
      <c r="AH298" s="10">
        <f t="shared" si="181"/>
        <v>0</v>
      </c>
      <c r="AI298" s="10" t="str">
        <f t="shared" si="182"/>
        <v/>
      </c>
      <c r="AL298" s="9" t="str">
        <f t="shared" si="190"/>
        <v/>
      </c>
      <c r="AM298" s="12">
        <f t="shared" si="191"/>
        <v>0</v>
      </c>
      <c r="AN298" s="12" t="str">
        <f t="shared" si="192"/>
        <v/>
      </c>
      <c r="AO298" s="12">
        <f t="shared" si="193"/>
        <v>0</v>
      </c>
      <c r="AP298" s="53">
        <f t="shared" si="183"/>
        <v>0</v>
      </c>
      <c r="AQ298" s="10">
        <f t="shared" si="194"/>
        <v>0</v>
      </c>
      <c r="AR298" s="10" t="str">
        <f t="shared" si="195"/>
        <v/>
      </c>
      <c r="AS298" s="10">
        <f t="shared" si="184"/>
        <v>0</v>
      </c>
      <c r="AT298" s="91"/>
      <c r="AU298" s="91" t="e">
        <f t="shared" si="196"/>
        <v>#VALUE!</v>
      </c>
      <c r="AV298" s="91" t="e">
        <f t="shared" si="197"/>
        <v>#VALUE!</v>
      </c>
    </row>
    <row r="299" spans="1:48" x14ac:dyDescent="0.3">
      <c r="A299" s="9" t="str">
        <f t="shared" si="160"/>
        <v/>
      </c>
      <c r="B299" s="10" t="str">
        <f t="shared" si="161"/>
        <v/>
      </c>
      <c r="C299" s="10">
        <f t="shared" si="162"/>
        <v>0</v>
      </c>
      <c r="D299" s="10" t="str">
        <f t="shared" si="163"/>
        <v/>
      </c>
      <c r="E299" s="12" t="str">
        <f t="shared" si="164"/>
        <v/>
      </c>
      <c r="F299" s="12" t="str">
        <f t="shared" si="165"/>
        <v/>
      </c>
      <c r="G299" s="12" t="str">
        <f t="shared" si="166"/>
        <v/>
      </c>
      <c r="H299" s="10" t="str">
        <f t="shared" si="167"/>
        <v/>
      </c>
      <c r="I299" s="11" t="str">
        <f t="shared" si="168"/>
        <v/>
      </c>
      <c r="J299" s="11" t="str">
        <f t="shared" si="169"/>
        <v/>
      </c>
      <c r="K299" s="64" t="e">
        <f t="shared" si="170"/>
        <v>#VALUE!</v>
      </c>
      <c r="L299" s="50" t="str">
        <f t="shared" si="171"/>
        <v/>
      </c>
      <c r="M299" s="50"/>
      <c r="N299" s="50" t="str">
        <f t="shared" si="172"/>
        <v/>
      </c>
      <c r="O299" s="21" t="str">
        <f t="shared" si="185"/>
        <v/>
      </c>
      <c r="R299" s="9" t="str">
        <f t="shared" si="173"/>
        <v/>
      </c>
      <c r="S299" s="12">
        <f t="shared" si="174"/>
        <v>0</v>
      </c>
      <c r="T299" s="12" t="str">
        <f t="shared" si="159"/>
        <v/>
      </c>
      <c r="U299" s="12">
        <f t="shared" si="175"/>
        <v>0</v>
      </c>
      <c r="V299" s="53">
        <f t="shared" si="176"/>
        <v>0</v>
      </c>
      <c r="W299" s="10">
        <f t="shared" si="177"/>
        <v>0</v>
      </c>
      <c r="X299" s="10" t="str">
        <f t="shared" si="178"/>
        <v/>
      </c>
      <c r="Y299" s="10">
        <f t="shared" si="179"/>
        <v>0</v>
      </c>
      <c r="AA299" s="9" t="str">
        <f t="shared" si="186"/>
        <v/>
      </c>
      <c r="AB299" s="12" t="str">
        <f>IF(AA299&lt;&gt;"",IF($H$10="raty równe",MIN(AF298*(1+L299/12), -PMT(L299/12,$H$3-AA298-SUM($AG$28:AG298),AF298,0)),AC299+AD299),"")</f>
        <v/>
      </c>
      <c r="AC299" s="12" t="str">
        <f t="shared" si="187"/>
        <v/>
      </c>
      <c r="AD299" s="12" t="str">
        <f t="shared" si="180"/>
        <v/>
      </c>
      <c r="AE299" s="53" t="str">
        <f t="shared" si="188"/>
        <v/>
      </c>
      <c r="AF299" s="10" t="str">
        <f t="shared" si="189"/>
        <v/>
      </c>
      <c r="AG299" s="54" t="str">
        <f>IF(AE299&lt;&gt;"",IF($H$10=listy!$B$4,(NPER(L299/12,-AB299,(AF299+AE299),0)-NPER(L299/12,-AB299,AF299)),AE299/($H$2/$H$3)),"")</f>
        <v/>
      </c>
      <c r="AH299" s="10">
        <f t="shared" si="181"/>
        <v>0</v>
      </c>
      <c r="AI299" s="10" t="str">
        <f t="shared" si="182"/>
        <v/>
      </c>
      <c r="AL299" s="9" t="str">
        <f t="shared" si="190"/>
        <v/>
      </c>
      <c r="AM299" s="12">
        <f t="shared" si="191"/>
        <v>0</v>
      </c>
      <c r="AN299" s="12" t="str">
        <f t="shared" si="192"/>
        <v/>
      </c>
      <c r="AO299" s="12">
        <f t="shared" si="193"/>
        <v>0</v>
      </c>
      <c r="AP299" s="53">
        <f t="shared" si="183"/>
        <v>0</v>
      </c>
      <c r="AQ299" s="10">
        <f t="shared" si="194"/>
        <v>0</v>
      </c>
      <c r="AR299" s="10" t="str">
        <f t="shared" si="195"/>
        <v/>
      </c>
      <c r="AS299" s="10">
        <f t="shared" si="184"/>
        <v>0</v>
      </c>
      <c r="AT299" s="91"/>
      <c r="AU299" s="91" t="e">
        <f t="shared" si="196"/>
        <v>#VALUE!</v>
      </c>
      <c r="AV299" s="91" t="e">
        <f t="shared" si="197"/>
        <v>#VALUE!</v>
      </c>
    </row>
    <row r="300" spans="1:48" x14ac:dyDescent="0.3">
      <c r="A300" s="9" t="str">
        <f t="shared" si="160"/>
        <v/>
      </c>
      <c r="B300" s="10" t="str">
        <f t="shared" si="161"/>
        <v/>
      </c>
      <c r="C300" s="10">
        <f t="shared" si="162"/>
        <v>0</v>
      </c>
      <c r="D300" s="10" t="str">
        <f t="shared" si="163"/>
        <v/>
      </c>
      <c r="E300" s="12" t="str">
        <f t="shared" si="164"/>
        <v/>
      </c>
      <c r="F300" s="12" t="str">
        <f t="shared" si="165"/>
        <v/>
      </c>
      <c r="G300" s="12" t="str">
        <f t="shared" si="166"/>
        <v/>
      </c>
      <c r="H300" s="10" t="str">
        <f t="shared" si="167"/>
        <v/>
      </c>
      <c r="I300" s="11" t="str">
        <f t="shared" si="168"/>
        <v/>
      </c>
      <c r="J300" s="11" t="str">
        <f t="shared" si="169"/>
        <v/>
      </c>
      <c r="K300" s="64" t="e">
        <f t="shared" si="170"/>
        <v>#VALUE!</v>
      </c>
      <c r="L300" s="50" t="str">
        <f t="shared" si="171"/>
        <v/>
      </c>
      <c r="M300" s="50"/>
      <c r="N300" s="50" t="str">
        <f t="shared" si="172"/>
        <v/>
      </c>
      <c r="O300" s="21" t="str">
        <f t="shared" si="185"/>
        <v/>
      </c>
      <c r="R300" s="9" t="str">
        <f t="shared" si="173"/>
        <v/>
      </c>
      <c r="S300" s="12">
        <f t="shared" si="174"/>
        <v>0</v>
      </c>
      <c r="T300" s="12" t="str">
        <f t="shared" si="159"/>
        <v/>
      </c>
      <c r="U300" s="12">
        <f t="shared" si="175"/>
        <v>0</v>
      </c>
      <c r="V300" s="53">
        <f t="shared" si="176"/>
        <v>0</v>
      </c>
      <c r="W300" s="10">
        <f t="shared" si="177"/>
        <v>0</v>
      </c>
      <c r="X300" s="10" t="str">
        <f t="shared" si="178"/>
        <v/>
      </c>
      <c r="Y300" s="10">
        <f t="shared" si="179"/>
        <v>0</v>
      </c>
      <c r="AA300" s="9" t="str">
        <f t="shared" si="186"/>
        <v/>
      </c>
      <c r="AB300" s="12" t="str">
        <f>IF(AA300&lt;&gt;"",IF($H$10="raty równe",MIN(AF299*(1+L300/12), -PMT(L300/12,$H$3-AA299-SUM($AG$28:AG299),AF299,0)),AC300+AD300),"")</f>
        <v/>
      </c>
      <c r="AC300" s="12" t="str">
        <f t="shared" si="187"/>
        <v/>
      </c>
      <c r="AD300" s="12" t="str">
        <f t="shared" si="180"/>
        <v/>
      </c>
      <c r="AE300" s="53" t="str">
        <f t="shared" si="188"/>
        <v/>
      </c>
      <c r="AF300" s="10" t="str">
        <f t="shared" si="189"/>
        <v/>
      </c>
      <c r="AG300" s="54" t="str">
        <f>IF(AE300&lt;&gt;"",IF($H$10=listy!$B$4,(NPER(L300/12,-AB300,(AF300+AE300),0)-NPER(L300/12,-AB300,AF300)),AE300/($H$2/$H$3)),"")</f>
        <v/>
      </c>
      <c r="AH300" s="10">
        <f t="shared" si="181"/>
        <v>0</v>
      </c>
      <c r="AI300" s="10" t="str">
        <f t="shared" si="182"/>
        <v/>
      </c>
      <c r="AL300" s="9" t="str">
        <f t="shared" si="190"/>
        <v/>
      </c>
      <c r="AM300" s="12">
        <f t="shared" si="191"/>
        <v>0</v>
      </c>
      <c r="AN300" s="12" t="str">
        <f t="shared" si="192"/>
        <v/>
      </c>
      <c r="AO300" s="12">
        <f t="shared" si="193"/>
        <v>0</v>
      </c>
      <c r="AP300" s="53">
        <f t="shared" si="183"/>
        <v>0</v>
      </c>
      <c r="AQ300" s="10">
        <f t="shared" si="194"/>
        <v>0</v>
      </c>
      <c r="AR300" s="10" t="str">
        <f t="shared" si="195"/>
        <v/>
      </c>
      <c r="AS300" s="10">
        <f t="shared" si="184"/>
        <v>0</v>
      </c>
      <c r="AT300" s="91"/>
      <c r="AU300" s="91" t="e">
        <f t="shared" si="196"/>
        <v>#VALUE!</v>
      </c>
      <c r="AV300" s="91" t="e">
        <f t="shared" si="197"/>
        <v>#VALUE!</v>
      </c>
    </row>
    <row r="301" spans="1:48" x14ac:dyDescent="0.3">
      <c r="A301" s="9" t="str">
        <f t="shared" si="160"/>
        <v/>
      </c>
      <c r="B301" s="10" t="str">
        <f t="shared" si="161"/>
        <v/>
      </c>
      <c r="C301" s="10">
        <f t="shared" si="162"/>
        <v>0</v>
      </c>
      <c r="D301" s="10" t="str">
        <f t="shared" si="163"/>
        <v/>
      </c>
      <c r="E301" s="12" t="str">
        <f t="shared" si="164"/>
        <v/>
      </c>
      <c r="F301" s="12" t="str">
        <f t="shared" si="165"/>
        <v/>
      </c>
      <c r="G301" s="12" t="str">
        <f t="shared" si="166"/>
        <v/>
      </c>
      <c r="H301" s="10" t="str">
        <f t="shared" si="167"/>
        <v/>
      </c>
      <c r="I301" s="11" t="str">
        <f t="shared" si="168"/>
        <v/>
      </c>
      <c r="J301" s="11" t="str">
        <f t="shared" si="169"/>
        <v/>
      </c>
      <c r="K301" s="64" t="e">
        <f t="shared" si="170"/>
        <v>#VALUE!</v>
      </c>
      <c r="L301" s="50" t="str">
        <f t="shared" si="171"/>
        <v/>
      </c>
      <c r="M301" s="50"/>
      <c r="N301" s="50" t="str">
        <f t="shared" si="172"/>
        <v/>
      </c>
      <c r="O301" s="21" t="str">
        <f t="shared" si="185"/>
        <v/>
      </c>
      <c r="R301" s="9" t="str">
        <f t="shared" si="173"/>
        <v/>
      </c>
      <c r="S301" s="12">
        <f t="shared" si="174"/>
        <v>0</v>
      </c>
      <c r="T301" s="12" t="str">
        <f t="shared" si="159"/>
        <v/>
      </c>
      <c r="U301" s="12">
        <f t="shared" si="175"/>
        <v>0</v>
      </c>
      <c r="V301" s="53">
        <f t="shared" si="176"/>
        <v>0</v>
      </c>
      <c r="W301" s="10">
        <f t="shared" si="177"/>
        <v>0</v>
      </c>
      <c r="X301" s="10" t="str">
        <f t="shared" si="178"/>
        <v/>
      </c>
      <c r="Y301" s="10">
        <f t="shared" si="179"/>
        <v>0</v>
      </c>
      <c r="AA301" s="9" t="str">
        <f t="shared" si="186"/>
        <v/>
      </c>
      <c r="AB301" s="12" t="str">
        <f>IF(AA301&lt;&gt;"",IF($H$10="raty równe",MIN(AF300*(1+L301/12), -PMT(L301/12,$H$3-AA300-SUM($AG$28:AG300),AF300,0)),AC301+AD301),"")</f>
        <v/>
      </c>
      <c r="AC301" s="12" t="str">
        <f t="shared" si="187"/>
        <v/>
      </c>
      <c r="AD301" s="12" t="str">
        <f t="shared" si="180"/>
        <v/>
      </c>
      <c r="AE301" s="53" t="str">
        <f t="shared" si="188"/>
        <v/>
      </c>
      <c r="AF301" s="10" t="str">
        <f t="shared" si="189"/>
        <v/>
      </c>
      <c r="AG301" s="54" t="str">
        <f>IF(AE301&lt;&gt;"",IF($H$10=listy!$B$4,(NPER(L301/12,-AB301,(AF301+AE301),0)-NPER(L301/12,-AB301,AF301)),AE301/($H$2/$H$3)),"")</f>
        <v/>
      </c>
      <c r="AH301" s="10">
        <f t="shared" si="181"/>
        <v>0</v>
      </c>
      <c r="AI301" s="10" t="str">
        <f t="shared" si="182"/>
        <v/>
      </c>
      <c r="AL301" s="9" t="str">
        <f t="shared" si="190"/>
        <v/>
      </c>
      <c r="AM301" s="12">
        <f t="shared" si="191"/>
        <v>0</v>
      </c>
      <c r="AN301" s="12" t="str">
        <f t="shared" si="192"/>
        <v/>
      </c>
      <c r="AO301" s="12">
        <f t="shared" si="193"/>
        <v>0</v>
      </c>
      <c r="AP301" s="53">
        <f t="shared" si="183"/>
        <v>0</v>
      </c>
      <c r="AQ301" s="10">
        <f t="shared" si="194"/>
        <v>0</v>
      </c>
      <c r="AR301" s="10" t="str">
        <f t="shared" si="195"/>
        <v/>
      </c>
      <c r="AS301" s="10">
        <f t="shared" si="184"/>
        <v>0</v>
      </c>
      <c r="AT301" s="91"/>
      <c r="AU301" s="91" t="e">
        <f t="shared" si="196"/>
        <v>#VALUE!</v>
      </c>
      <c r="AV301" s="91" t="e">
        <f t="shared" si="197"/>
        <v>#VALUE!</v>
      </c>
    </row>
    <row r="302" spans="1:48" x14ac:dyDescent="0.3">
      <c r="A302" s="9" t="str">
        <f t="shared" si="160"/>
        <v/>
      </c>
      <c r="B302" s="10" t="str">
        <f t="shared" si="161"/>
        <v/>
      </c>
      <c r="C302" s="10">
        <f t="shared" si="162"/>
        <v>0</v>
      </c>
      <c r="D302" s="10" t="str">
        <f t="shared" si="163"/>
        <v/>
      </c>
      <c r="E302" s="12" t="str">
        <f t="shared" si="164"/>
        <v/>
      </c>
      <c r="F302" s="12" t="str">
        <f t="shared" si="165"/>
        <v/>
      </c>
      <c r="G302" s="12" t="str">
        <f t="shared" si="166"/>
        <v/>
      </c>
      <c r="H302" s="10" t="str">
        <f t="shared" si="167"/>
        <v/>
      </c>
      <c r="I302" s="11" t="str">
        <f t="shared" si="168"/>
        <v/>
      </c>
      <c r="J302" s="11" t="str">
        <f t="shared" si="169"/>
        <v/>
      </c>
      <c r="K302" s="64" t="e">
        <f t="shared" si="170"/>
        <v>#VALUE!</v>
      </c>
      <c r="L302" s="50" t="str">
        <f t="shared" si="171"/>
        <v/>
      </c>
      <c r="M302" s="50"/>
      <c r="N302" s="50" t="str">
        <f t="shared" si="172"/>
        <v/>
      </c>
      <c r="O302" s="21" t="str">
        <f t="shared" si="185"/>
        <v/>
      </c>
      <c r="R302" s="9" t="str">
        <f t="shared" si="173"/>
        <v/>
      </c>
      <c r="S302" s="12">
        <f t="shared" si="174"/>
        <v>0</v>
      </c>
      <c r="T302" s="12" t="str">
        <f t="shared" si="159"/>
        <v/>
      </c>
      <c r="U302" s="12">
        <f t="shared" si="175"/>
        <v>0</v>
      </c>
      <c r="V302" s="53">
        <f t="shared" si="176"/>
        <v>0</v>
      </c>
      <c r="W302" s="10">
        <f t="shared" si="177"/>
        <v>0</v>
      </c>
      <c r="X302" s="10" t="str">
        <f t="shared" si="178"/>
        <v/>
      </c>
      <c r="Y302" s="10">
        <f t="shared" si="179"/>
        <v>0</v>
      </c>
      <c r="AA302" s="9" t="str">
        <f t="shared" si="186"/>
        <v/>
      </c>
      <c r="AB302" s="12" t="str">
        <f>IF(AA302&lt;&gt;"",IF($H$10="raty równe",MIN(AF301*(1+L302/12), -PMT(L302/12,$H$3-AA301-SUM($AG$28:AG301),AF301,0)),AC302+AD302),"")</f>
        <v/>
      </c>
      <c r="AC302" s="12" t="str">
        <f t="shared" si="187"/>
        <v/>
      </c>
      <c r="AD302" s="12" t="str">
        <f t="shared" si="180"/>
        <v/>
      </c>
      <c r="AE302" s="53" t="str">
        <f t="shared" si="188"/>
        <v/>
      </c>
      <c r="AF302" s="10" t="str">
        <f t="shared" si="189"/>
        <v/>
      </c>
      <c r="AG302" s="54" t="str">
        <f>IF(AE302&lt;&gt;"",IF($H$10=listy!$B$4,(NPER(L302/12,-AB302,(AF302+AE302),0)-NPER(L302/12,-AB302,AF302)),AE302/($H$2/$H$3)),"")</f>
        <v/>
      </c>
      <c r="AH302" s="10">
        <f t="shared" si="181"/>
        <v>0</v>
      </c>
      <c r="AI302" s="10" t="str">
        <f t="shared" si="182"/>
        <v/>
      </c>
      <c r="AL302" s="9" t="str">
        <f t="shared" si="190"/>
        <v/>
      </c>
      <c r="AM302" s="12">
        <f t="shared" si="191"/>
        <v>0</v>
      </c>
      <c r="AN302" s="12" t="str">
        <f t="shared" si="192"/>
        <v/>
      </c>
      <c r="AO302" s="12">
        <f t="shared" si="193"/>
        <v>0</v>
      </c>
      <c r="AP302" s="53">
        <f t="shared" si="183"/>
        <v>0</v>
      </c>
      <c r="AQ302" s="10">
        <f t="shared" si="194"/>
        <v>0</v>
      </c>
      <c r="AR302" s="10" t="str">
        <f t="shared" si="195"/>
        <v/>
      </c>
      <c r="AS302" s="10">
        <f t="shared" si="184"/>
        <v>0</v>
      </c>
      <c r="AT302" s="91"/>
      <c r="AU302" s="91" t="e">
        <f t="shared" si="196"/>
        <v>#VALUE!</v>
      </c>
      <c r="AV302" s="91" t="e">
        <f t="shared" si="197"/>
        <v>#VALUE!</v>
      </c>
    </row>
    <row r="303" spans="1:48" x14ac:dyDescent="0.3">
      <c r="A303" s="9" t="str">
        <f t="shared" si="160"/>
        <v/>
      </c>
      <c r="B303" s="10" t="str">
        <f t="shared" si="161"/>
        <v/>
      </c>
      <c r="C303" s="10">
        <f t="shared" si="162"/>
        <v>0</v>
      </c>
      <c r="D303" s="10" t="str">
        <f t="shared" si="163"/>
        <v/>
      </c>
      <c r="E303" s="12" t="str">
        <f t="shared" si="164"/>
        <v/>
      </c>
      <c r="F303" s="12" t="str">
        <f t="shared" si="165"/>
        <v/>
      </c>
      <c r="G303" s="12" t="str">
        <f t="shared" si="166"/>
        <v/>
      </c>
      <c r="H303" s="10" t="str">
        <f t="shared" si="167"/>
        <v/>
      </c>
      <c r="I303" s="11" t="str">
        <f t="shared" si="168"/>
        <v/>
      </c>
      <c r="J303" s="11" t="str">
        <f t="shared" si="169"/>
        <v/>
      </c>
      <c r="K303" s="64" t="e">
        <f t="shared" si="170"/>
        <v>#VALUE!</v>
      </c>
      <c r="L303" s="50" t="str">
        <f t="shared" si="171"/>
        <v/>
      </c>
      <c r="M303" s="50"/>
      <c r="N303" s="50" t="str">
        <f t="shared" si="172"/>
        <v/>
      </c>
      <c r="O303" s="21" t="str">
        <f t="shared" si="185"/>
        <v/>
      </c>
      <c r="R303" s="9" t="str">
        <f t="shared" si="173"/>
        <v/>
      </c>
      <c r="S303" s="12">
        <f t="shared" si="174"/>
        <v>0</v>
      </c>
      <c r="T303" s="12" t="str">
        <f t="shared" si="159"/>
        <v/>
      </c>
      <c r="U303" s="12">
        <f t="shared" si="175"/>
        <v>0</v>
      </c>
      <c r="V303" s="53">
        <f t="shared" si="176"/>
        <v>0</v>
      </c>
      <c r="W303" s="10">
        <f t="shared" si="177"/>
        <v>0</v>
      </c>
      <c r="X303" s="10" t="str">
        <f t="shared" si="178"/>
        <v/>
      </c>
      <c r="Y303" s="10">
        <f t="shared" si="179"/>
        <v>0</v>
      </c>
      <c r="AA303" s="9" t="str">
        <f t="shared" si="186"/>
        <v/>
      </c>
      <c r="AB303" s="12" t="str">
        <f>IF(AA303&lt;&gt;"",IF($H$10="raty równe",MIN(AF302*(1+L303/12), -PMT(L303/12,$H$3-AA302-SUM($AG$28:AG302),AF302,0)),AC303+AD303),"")</f>
        <v/>
      </c>
      <c r="AC303" s="12" t="str">
        <f t="shared" si="187"/>
        <v/>
      </c>
      <c r="AD303" s="12" t="str">
        <f t="shared" si="180"/>
        <v/>
      </c>
      <c r="AE303" s="53" t="str">
        <f t="shared" si="188"/>
        <v/>
      </c>
      <c r="AF303" s="10" t="str">
        <f t="shared" si="189"/>
        <v/>
      </c>
      <c r="AG303" s="54" t="str">
        <f>IF(AE303&lt;&gt;"",IF($H$10=listy!$B$4,(NPER(L303/12,-AB303,(AF303+AE303),0)-NPER(L303/12,-AB303,AF303)),AE303/($H$2/$H$3)),"")</f>
        <v/>
      </c>
      <c r="AH303" s="10">
        <f t="shared" si="181"/>
        <v>0</v>
      </c>
      <c r="AI303" s="10" t="str">
        <f t="shared" si="182"/>
        <v/>
      </c>
      <c r="AL303" s="9" t="str">
        <f t="shared" si="190"/>
        <v/>
      </c>
      <c r="AM303" s="12">
        <f t="shared" si="191"/>
        <v>0</v>
      </c>
      <c r="AN303" s="12" t="str">
        <f t="shared" si="192"/>
        <v/>
      </c>
      <c r="AO303" s="12">
        <f t="shared" si="193"/>
        <v>0</v>
      </c>
      <c r="AP303" s="53">
        <f t="shared" si="183"/>
        <v>0</v>
      </c>
      <c r="AQ303" s="10">
        <f t="shared" si="194"/>
        <v>0</v>
      </c>
      <c r="AR303" s="10" t="str">
        <f t="shared" si="195"/>
        <v/>
      </c>
      <c r="AS303" s="10">
        <f t="shared" si="184"/>
        <v>0</v>
      </c>
      <c r="AT303" s="91"/>
      <c r="AU303" s="91" t="e">
        <f t="shared" si="196"/>
        <v>#VALUE!</v>
      </c>
      <c r="AV303" s="91" t="e">
        <f t="shared" si="197"/>
        <v>#VALUE!</v>
      </c>
    </row>
    <row r="304" spans="1:48" s="81" customFormat="1" x14ac:dyDescent="0.3">
      <c r="A304" s="75" t="str">
        <f t="shared" si="160"/>
        <v/>
      </c>
      <c r="B304" s="76" t="str">
        <f t="shared" si="161"/>
        <v/>
      </c>
      <c r="C304" s="76">
        <f t="shared" si="162"/>
        <v>0</v>
      </c>
      <c r="D304" s="76" t="str">
        <f t="shared" si="163"/>
        <v/>
      </c>
      <c r="E304" s="77" t="str">
        <f t="shared" si="164"/>
        <v/>
      </c>
      <c r="F304" s="77" t="str">
        <f t="shared" si="165"/>
        <v/>
      </c>
      <c r="G304" s="77" t="str">
        <f t="shared" si="166"/>
        <v/>
      </c>
      <c r="H304" s="76" t="str">
        <f t="shared" si="167"/>
        <v/>
      </c>
      <c r="I304" s="78" t="str">
        <f t="shared" si="168"/>
        <v/>
      </c>
      <c r="J304" s="78" t="str">
        <f t="shared" si="169"/>
        <v/>
      </c>
      <c r="K304" s="79" t="e">
        <f t="shared" si="170"/>
        <v>#VALUE!</v>
      </c>
      <c r="L304" s="78" t="str">
        <f t="shared" si="171"/>
        <v/>
      </c>
      <c r="M304" s="78"/>
      <c r="N304" s="78" t="str">
        <f t="shared" si="172"/>
        <v/>
      </c>
      <c r="O304" s="80" t="str">
        <f t="shared" si="185"/>
        <v/>
      </c>
      <c r="R304" s="75" t="str">
        <f t="shared" si="173"/>
        <v/>
      </c>
      <c r="S304" s="77">
        <f t="shared" si="174"/>
        <v>0</v>
      </c>
      <c r="T304" s="77" t="str">
        <f t="shared" si="159"/>
        <v/>
      </c>
      <c r="U304" s="77">
        <f t="shared" si="175"/>
        <v>0</v>
      </c>
      <c r="V304" s="82">
        <f t="shared" si="176"/>
        <v>0</v>
      </c>
      <c r="W304" s="76">
        <f t="shared" si="177"/>
        <v>0</v>
      </c>
      <c r="X304" s="76" t="str">
        <f t="shared" si="178"/>
        <v/>
      </c>
      <c r="Y304" s="76">
        <f t="shared" si="179"/>
        <v>0</v>
      </c>
      <c r="AA304" s="75" t="str">
        <f t="shared" si="186"/>
        <v/>
      </c>
      <c r="AB304" s="77" t="str">
        <f>IF(AA304&lt;&gt;"",IF($H$10="raty równe",MIN(AF303*(1+L304/12), -PMT(L304/12,$H$3-AA303-SUM($AG$28:AG303),AF303,0)),AC304+AD304),"")</f>
        <v/>
      </c>
      <c r="AC304" s="77" t="str">
        <f t="shared" si="187"/>
        <v/>
      </c>
      <c r="AD304" s="77" t="str">
        <f t="shared" si="180"/>
        <v/>
      </c>
      <c r="AE304" s="82" t="str">
        <f t="shared" si="188"/>
        <v/>
      </c>
      <c r="AF304" s="76" t="str">
        <f t="shared" si="189"/>
        <v/>
      </c>
      <c r="AG304" s="83" t="str">
        <f>IF(AE304&lt;&gt;"",IF($H$10=listy!$B$4,(NPER(L304/12,-AB304,(AF304+AE304),0)-NPER(L304/12,-AB304,AF304)),AE304/($H$2/$H$3)),"")</f>
        <v/>
      </c>
      <c r="AH304" s="76">
        <f t="shared" si="181"/>
        <v>0</v>
      </c>
      <c r="AI304" s="76" t="str">
        <f t="shared" si="182"/>
        <v/>
      </c>
      <c r="AL304" s="9" t="str">
        <f t="shared" si="190"/>
        <v/>
      </c>
      <c r="AM304" s="12">
        <f t="shared" si="191"/>
        <v>0</v>
      </c>
      <c r="AN304" s="12" t="str">
        <f t="shared" si="192"/>
        <v/>
      </c>
      <c r="AO304" s="12">
        <f t="shared" si="193"/>
        <v>0</v>
      </c>
      <c r="AP304" s="53">
        <f t="shared" si="183"/>
        <v>0</v>
      </c>
      <c r="AQ304" s="10">
        <f t="shared" si="194"/>
        <v>0</v>
      </c>
      <c r="AR304" s="10" t="str">
        <f t="shared" si="195"/>
        <v/>
      </c>
      <c r="AS304" s="10">
        <f t="shared" si="184"/>
        <v>0</v>
      </c>
      <c r="AT304" s="91"/>
      <c r="AU304" s="91" t="e">
        <f t="shared" si="196"/>
        <v>#VALUE!</v>
      </c>
      <c r="AV304" s="91" t="e">
        <f t="shared" si="197"/>
        <v>#VALUE!</v>
      </c>
    </row>
    <row r="305" spans="1:48" x14ac:dyDescent="0.3">
      <c r="A305" s="9" t="str">
        <f t="shared" si="160"/>
        <v/>
      </c>
      <c r="B305" s="10" t="str">
        <f t="shared" si="161"/>
        <v/>
      </c>
      <c r="C305" s="10">
        <f t="shared" si="162"/>
        <v>0</v>
      </c>
      <c r="D305" s="10" t="str">
        <f t="shared" si="163"/>
        <v/>
      </c>
      <c r="E305" s="12" t="str">
        <f t="shared" si="164"/>
        <v/>
      </c>
      <c r="F305" s="12" t="str">
        <f t="shared" si="165"/>
        <v/>
      </c>
      <c r="G305" s="12" t="str">
        <f t="shared" si="166"/>
        <v/>
      </c>
      <c r="H305" s="10" t="str">
        <f t="shared" si="167"/>
        <v/>
      </c>
      <c r="I305" s="11" t="str">
        <f t="shared" si="168"/>
        <v/>
      </c>
      <c r="J305" s="11" t="str">
        <f t="shared" si="169"/>
        <v/>
      </c>
      <c r="K305" s="64" t="e">
        <f t="shared" si="170"/>
        <v>#VALUE!</v>
      </c>
      <c r="L305" s="50" t="str">
        <f t="shared" si="171"/>
        <v/>
      </c>
      <c r="M305" s="50"/>
      <c r="N305" s="50" t="str">
        <f t="shared" si="172"/>
        <v/>
      </c>
      <c r="O305" s="21" t="str">
        <f t="shared" si="185"/>
        <v/>
      </c>
      <c r="R305" s="9" t="str">
        <f t="shared" si="173"/>
        <v/>
      </c>
      <c r="S305" s="12">
        <f t="shared" si="174"/>
        <v>0</v>
      </c>
      <c r="T305" s="12" t="str">
        <f t="shared" ref="T305:T368" si="198">IF(R305&lt;&gt;"",IF($H$10="raty malejące",W304/($H$3-R304),IF(S305-U305&gt;W304,W304,S305-U305)),"")</f>
        <v/>
      </c>
      <c r="U305" s="12">
        <f t="shared" si="175"/>
        <v>0</v>
      </c>
      <c r="V305" s="53">
        <f t="shared" si="176"/>
        <v>0</v>
      </c>
      <c r="W305" s="10">
        <f t="shared" si="177"/>
        <v>0</v>
      </c>
      <c r="X305" s="10" t="str">
        <f t="shared" si="178"/>
        <v/>
      </c>
      <c r="Y305" s="10">
        <f t="shared" si="179"/>
        <v>0</v>
      </c>
      <c r="AA305" s="9" t="str">
        <f t="shared" si="186"/>
        <v/>
      </c>
      <c r="AB305" s="12" t="str">
        <f>IF(AA305&lt;&gt;"",IF($H$10="raty równe",MIN(AF304*(1+L305/12), -PMT(L305/12,$H$3-AA304-SUM($AG$28:AG304),AF304,0)),AC305+AD305),"")</f>
        <v/>
      </c>
      <c r="AC305" s="12" t="str">
        <f t="shared" si="187"/>
        <v/>
      </c>
      <c r="AD305" s="12" t="str">
        <f t="shared" si="180"/>
        <v/>
      </c>
      <c r="AE305" s="53" t="str">
        <f t="shared" si="188"/>
        <v/>
      </c>
      <c r="AF305" s="10" t="str">
        <f t="shared" si="189"/>
        <v/>
      </c>
      <c r="AG305" s="54" t="str">
        <f>IF(AE305&lt;&gt;"",IF($H$10=listy!$B$4,(NPER(L305/12,-AB305,(AF305+AE305),0)-NPER(L305/12,-AB305,AF305)),AE305/($H$2/$H$3)),"")</f>
        <v/>
      </c>
      <c r="AH305" s="10">
        <f t="shared" si="181"/>
        <v>0</v>
      </c>
      <c r="AI305" s="10" t="str">
        <f t="shared" si="182"/>
        <v/>
      </c>
      <c r="AL305" s="9" t="str">
        <f t="shared" si="190"/>
        <v/>
      </c>
      <c r="AM305" s="12">
        <f t="shared" si="191"/>
        <v>0</v>
      </c>
      <c r="AN305" s="12" t="str">
        <f t="shared" si="192"/>
        <v/>
      </c>
      <c r="AO305" s="12">
        <f t="shared" si="193"/>
        <v>0</v>
      </c>
      <c r="AP305" s="53">
        <f t="shared" si="183"/>
        <v>0</v>
      </c>
      <c r="AQ305" s="10">
        <f t="shared" si="194"/>
        <v>0</v>
      </c>
      <c r="AR305" s="10" t="str">
        <f t="shared" si="195"/>
        <v/>
      </c>
      <c r="AS305" s="10">
        <f t="shared" si="184"/>
        <v>0</v>
      </c>
      <c r="AT305" s="91"/>
      <c r="AU305" s="91" t="e">
        <f t="shared" si="196"/>
        <v>#VALUE!</v>
      </c>
      <c r="AV305" s="91" t="e">
        <f t="shared" si="197"/>
        <v>#VALUE!</v>
      </c>
    </row>
    <row r="306" spans="1:48" x14ac:dyDescent="0.3">
      <c r="A306" s="9" t="str">
        <f t="shared" si="160"/>
        <v/>
      </c>
      <c r="B306" s="10" t="str">
        <f t="shared" si="161"/>
        <v/>
      </c>
      <c r="C306" s="10">
        <f t="shared" si="162"/>
        <v>0</v>
      </c>
      <c r="D306" s="10" t="str">
        <f t="shared" si="163"/>
        <v/>
      </c>
      <c r="E306" s="12" t="str">
        <f t="shared" si="164"/>
        <v/>
      </c>
      <c r="F306" s="12" t="str">
        <f t="shared" si="165"/>
        <v/>
      </c>
      <c r="G306" s="12" t="str">
        <f t="shared" si="166"/>
        <v/>
      </c>
      <c r="H306" s="10" t="str">
        <f t="shared" si="167"/>
        <v/>
      </c>
      <c r="I306" s="11" t="str">
        <f t="shared" si="168"/>
        <v/>
      </c>
      <c r="J306" s="11" t="str">
        <f t="shared" si="169"/>
        <v/>
      </c>
      <c r="K306" s="64" t="e">
        <f t="shared" si="170"/>
        <v>#VALUE!</v>
      </c>
      <c r="L306" s="50" t="str">
        <f t="shared" si="171"/>
        <v/>
      </c>
      <c r="M306" s="50"/>
      <c r="N306" s="50" t="str">
        <f t="shared" si="172"/>
        <v/>
      </c>
      <c r="O306" s="21" t="str">
        <f t="shared" si="185"/>
        <v/>
      </c>
      <c r="R306" s="9" t="str">
        <f t="shared" si="173"/>
        <v/>
      </c>
      <c r="S306" s="12">
        <f t="shared" si="174"/>
        <v>0</v>
      </c>
      <c r="T306" s="12" t="str">
        <f t="shared" si="198"/>
        <v/>
      </c>
      <c r="U306" s="12">
        <f t="shared" si="175"/>
        <v>0</v>
      </c>
      <c r="V306" s="53">
        <f t="shared" si="176"/>
        <v>0</v>
      </c>
      <c r="W306" s="10">
        <f t="shared" si="177"/>
        <v>0</v>
      </c>
      <c r="X306" s="10" t="str">
        <f t="shared" si="178"/>
        <v/>
      </c>
      <c r="Y306" s="10">
        <f t="shared" si="179"/>
        <v>0</v>
      </c>
      <c r="AA306" s="9" t="str">
        <f t="shared" si="186"/>
        <v/>
      </c>
      <c r="AB306" s="12" t="str">
        <f>IF(AA306&lt;&gt;"",IF($H$10="raty równe",MIN(AF305*(1+L306/12), -PMT(L306/12,$H$3-AA305-SUM($AG$28:AG305),AF305,0)),AC306+AD306),"")</f>
        <v/>
      </c>
      <c r="AC306" s="12" t="str">
        <f t="shared" si="187"/>
        <v/>
      </c>
      <c r="AD306" s="12" t="str">
        <f t="shared" si="180"/>
        <v/>
      </c>
      <c r="AE306" s="53" t="str">
        <f t="shared" si="188"/>
        <v/>
      </c>
      <c r="AF306" s="10" t="str">
        <f t="shared" si="189"/>
        <v/>
      </c>
      <c r="AG306" s="54" t="str">
        <f>IF(AE306&lt;&gt;"",IF($H$10=listy!$B$4,(NPER(L306/12,-AB306,(AF306+AE306),0)-NPER(L306/12,-AB306,AF306)),AE306/($H$2/$H$3)),"")</f>
        <v/>
      </c>
      <c r="AH306" s="10">
        <f t="shared" si="181"/>
        <v>0</v>
      </c>
      <c r="AI306" s="10" t="str">
        <f t="shared" si="182"/>
        <v/>
      </c>
      <c r="AL306" s="9" t="str">
        <f t="shared" si="190"/>
        <v/>
      </c>
      <c r="AM306" s="12">
        <f t="shared" si="191"/>
        <v>0</v>
      </c>
      <c r="AN306" s="12" t="str">
        <f t="shared" si="192"/>
        <v/>
      </c>
      <c r="AO306" s="12">
        <f t="shared" si="193"/>
        <v>0</v>
      </c>
      <c r="AP306" s="53">
        <f t="shared" si="183"/>
        <v>0</v>
      </c>
      <c r="AQ306" s="10">
        <f t="shared" si="194"/>
        <v>0</v>
      </c>
      <c r="AR306" s="10" t="str">
        <f t="shared" si="195"/>
        <v/>
      </c>
      <c r="AS306" s="10">
        <f t="shared" si="184"/>
        <v>0</v>
      </c>
      <c r="AT306" s="91"/>
      <c r="AU306" s="91" t="e">
        <f t="shared" si="196"/>
        <v>#VALUE!</v>
      </c>
      <c r="AV306" s="91" t="e">
        <f t="shared" si="197"/>
        <v>#VALUE!</v>
      </c>
    </row>
    <row r="307" spans="1:48" x14ac:dyDescent="0.3">
      <c r="A307" s="9" t="str">
        <f t="shared" si="160"/>
        <v/>
      </c>
      <c r="B307" s="10" t="str">
        <f t="shared" si="161"/>
        <v/>
      </c>
      <c r="C307" s="10">
        <f t="shared" si="162"/>
        <v>0</v>
      </c>
      <c r="D307" s="10" t="str">
        <f t="shared" si="163"/>
        <v/>
      </c>
      <c r="E307" s="12" t="str">
        <f t="shared" si="164"/>
        <v/>
      </c>
      <c r="F307" s="12" t="str">
        <f t="shared" si="165"/>
        <v/>
      </c>
      <c r="G307" s="12" t="str">
        <f t="shared" si="166"/>
        <v/>
      </c>
      <c r="H307" s="10" t="str">
        <f t="shared" si="167"/>
        <v/>
      </c>
      <c r="I307" s="11" t="str">
        <f t="shared" si="168"/>
        <v/>
      </c>
      <c r="J307" s="11" t="str">
        <f t="shared" si="169"/>
        <v/>
      </c>
      <c r="K307" s="64" t="e">
        <f t="shared" si="170"/>
        <v>#VALUE!</v>
      </c>
      <c r="L307" s="50" t="str">
        <f t="shared" si="171"/>
        <v/>
      </c>
      <c r="M307" s="50"/>
      <c r="N307" s="50" t="str">
        <f t="shared" si="172"/>
        <v/>
      </c>
      <c r="O307" s="21" t="str">
        <f t="shared" si="185"/>
        <v/>
      </c>
      <c r="R307" s="9" t="str">
        <f t="shared" si="173"/>
        <v/>
      </c>
      <c r="S307" s="12">
        <f t="shared" si="174"/>
        <v>0</v>
      </c>
      <c r="T307" s="12" t="str">
        <f t="shared" si="198"/>
        <v/>
      </c>
      <c r="U307" s="12">
        <f t="shared" si="175"/>
        <v>0</v>
      </c>
      <c r="V307" s="53">
        <f t="shared" si="176"/>
        <v>0</v>
      </c>
      <c r="W307" s="10">
        <f t="shared" si="177"/>
        <v>0</v>
      </c>
      <c r="X307" s="10" t="str">
        <f t="shared" si="178"/>
        <v/>
      </c>
      <c r="Y307" s="10">
        <f t="shared" si="179"/>
        <v>0</v>
      </c>
      <c r="AA307" s="9" t="str">
        <f t="shared" si="186"/>
        <v/>
      </c>
      <c r="AB307" s="12" t="str">
        <f>IF(AA307&lt;&gt;"",IF($H$10="raty równe",MIN(AF306*(1+L307/12), -PMT(L307/12,$H$3-AA306-SUM($AG$28:AG306),AF306,0)),AC307+AD307),"")</f>
        <v/>
      </c>
      <c r="AC307" s="12" t="str">
        <f t="shared" si="187"/>
        <v/>
      </c>
      <c r="AD307" s="12" t="str">
        <f t="shared" si="180"/>
        <v/>
      </c>
      <c r="AE307" s="53" t="str">
        <f t="shared" si="188"/>
        <v/>
      </c>
      <c r="AF307" s="10" t="str">
        <f t="shared" si="189"/>
        <v/>
      </c>
      <c r="AG307" s="54" t="str">
        <f>IF(AE307&lt;&gt;"",IF($H$10=listy!$B$4,(NPER(L307/12,-AB307,(AF307+AE307),0)-NPER(L307/12,-AB307,AF307)),AE307/($H$2/$H$3)),"")</f>
        <v/>
      </c>
      <c r="AH307" s="10">
        <f t="shared" si="181"/>
        <v>0</v>
      </c>
      <c r="AI307" s="10" t="str">
        <f t="shared" si="182"/>
        <v/>
      </c>
      <c r="AL307" s="9" t="str">
        <f t="shared" si="190"/>
        <v/>
      </c>
      <c r="AM307" s="12">
        <f t="shared" si="191"/>
        <v>0</v>
      </c>
      <c r="AN307" s="12" t="str">
        <f t="shared" si="192"/>
        <v/>
      </c>
      <c r="AO307" s="12">
        <f t="shared" si="193"/>
        <v>0</v>
      </c>
      <c r="AP307" s="53">
        <f t="shared" si="183"/>
        <v>0</v>
      </c>
      <c r="AQ307" s="10">
        <f t="shared" si="194"/>
        <v>0</v>
      </c>
      <c r="AR307" s="10" t="str">
        <f t="shared" si="195"/>
        <v/>
      </c>
      <c r="AS307" s="10">
        <f t="shared" si="184"/>
        <v>0</v>
      </c>
      <c r="AT307" s="91"/>
      <c r="AU307" s="91" t="e">
        <f t="shared" si="196"/>
        <v>#VALUE!</v>
      </c>
      <c r="AV307" s="91" t="e">
        <f t="shared" si="197"/>
        <v>#VALUE!</v>
      </c>
    </row>
    <row r="308" spans="1:48" x14ac:dyDescent="0.3">
      <c r="A308" s="9" t="str">
        <f t="shared" si="160"/>
        <v/>
      </c>
      <c r="B308" s="10" t="str">
        <f t="shared" si="161"/>
        <v/>
      </c>
      <c r="C308" s="10">
        <f t="shared" si="162"/>
        <v>0</v>
      </c>
      <c r="D308" s="10" t="str">
        <f t="shared" si="163"/>
        <v/>
      </c>
      <c r="E308" s="12" t="str">
        <f t="shared" si="164"/>
        <v/>
      </c>
      <c r="F308" s="12" t="str">
        <f t="shared" si="165"/>
        <v/>
      </c>
      <c r="G308" s="12" t="str">
        <f t="shared" si="166"/>
        <v/>
      </c>
      <c r="H308" s="10" t="str">
        <f t="shared" si="167"/>
        <v/>
      </c>
      <c r="I308" s="11" t="str">
        <f t="shared" si="168"/>
        <v/>
      </c>
      <c r="J308" s="11" t="str">
        <f t="shared" si="169"/>
        <v/>
      </c>
      <c r="K308" s="64" t="e">
        <f t="shared" si="170"/>
        <v>#VALUE!</v>
      </c>
      <c r="L308" s="50" t="str">
        <f t="shared" si="171"/>
        <v/>
      </c>
      <c r="M308" s="50"/>
      <c r="N308" s="50" t="str">
        <f t="shared" si="172"/>
        <v/>
      </c>
      <c r="O308" s="21" t="str">
        <f t="shared" si="185"/>
        <v/>
      </c>
      <c r="R308" s="9" t="str">
        <f t="shared" si="173"/>
        <v/>
      </c>
      <c r="S308" s="12">
        <f t="shared" si="174"/>
        <v>0</v>
      </c>
      <c r="T308" s="12" t="str">
        <f t="shared" si="198"/>
        <v/>
      </c>
      <c r="U308" s="12">
        <f t="shared" si="175"/>
        <v>0</v>
      </c>
      <c r="V308" s="53">
        <f t="shared" si="176"/>
        <v>0</v>
      </c>
      <c r="W308" s="10">
        <f t="shared" si="177"/>
        <v>0</v>
      </c>
      <c r="X308" s="10" t="str">
        <f t="shared" si="178"/>
        <v/>
      </c>
      <c r="Y308" s="10">
        <f t="shared" si="179"/>
        <v>0</v>
      </c>
      <c r="AA308" s="9" t="str">
        <f t="shared" si="186"/>
        <v/>
      </c>
      <c r="AB308" s="12" t="str">
        <f>IF(AA308&lt;&gt;"",IF($H$10="raty równe",MIN(AF307*(1+L308/12), -PMT(L308/12,$H$3-AA307-SUM($AG$28:AG307),AF307,0)),AC308+AD308),"")</f>
        <v/>
      </c>
      <c r="AC308" s="12" t="str">
        <f t="shared" si="187"/>
        <v/>
      </c>
      <c r="AD308" s="12" t="str">
        <f t="shared" si="180"/>
        <v/>
      </c>
      <c r="AE308" s="53" t="str">
        <f t="shared" si="188"/>
        <v/>
      </c>
      <c r="AF308" s="10" t="str">
        <f t="shared" si="189"/>
        <v/>
      </c>
      <c r="AG308" s="54" t="str">
        <f>IF(AE308&lt;&gt;"",IF($H$10=listy!$B$4,(NPER(L308/12,-AB308,(AF308+AE308),0)-NPER(L308/12,-AB308,AF308)),AE308/($H$2/$H$3)),"")</f>
        <v/>
      </c>
      <c r="AH308" s="10">
        <f t="shared" si="181"/>
        <v>0</v>
      </c>
      <c r="AI308" s="10" t="str">
        <f t="shared" si="182"/>
        <v/>
      </c>
      <c r="AL308" s="9" t="str">
        <f t="shared" si="190"/>
        <v/>
      </c>
      <c r="AM308" s="12">
        <f t="shared" si="191"/>
        <v>0</v>
      </c>
      <c r="AN308" s="12" t="str">
        <f t="shared" si="192"/>
        <v/>
      </c>
      <c r="AO308" s="12">
        <f t="shared" si="193"/>
        <v>0</v>
      </c>
      <c r="AP308" s="53">
        <f t="shared" si="183"/>
        <v>0</v>
      </c>
      <c r="AQ308" s="10">
        <f t="shared" si="194"/>
        <v>0</v>
      </c>
      <c r="AR308" s="10" t="str">
        <f t="shared" si="195"/>
        <v/>
      </c>
      <c r="AS308" s="10">
        <f t="shared" si="184"/>
        <v>0</v>
      </c>
      <c r="AT308" s="91"/>
      <c r="AU308" s="91" t="e">
        <f t="shared" si="196"/>
        <v>#VALUE!</v>
      </c>
      <c r="AV308" s="91" t="e">
        <f t="shared" si="197"/>
        <v>#VALUE!</v>
      </c>
    </row>
    <row r="309" spans="1:48" x14ac:dyDescent="0.3">
      <c r="A309" s="9" t="str">
        <f t="shared" si="160"/>
        <v/>
      </c>
      <c r="B309" s="10" t="str">
        <f t="shared" si="161"/>
        <v/>
      </c>
      <c r="C309" s="10">
        <f t="shared" si="162"/>
        <v>0</v>
      </c>
      <c r="D309" s="10" t="str">
        <f t="shared" si="163"/>
        <v/>
      </c>
      <c r="E309" s="12" t="str">
        <f t="shared" si="164"/>
        <v/>
      </c>
      <c r="F309" s="12" t="str">
        <f t="shared" si="165"/>
        <v/>
      </c>
      <c r="G309" s="12" t="str">
        <f t="shared" si="166"/>
        <v/>
      </c>
      <c r="H309" s="10" t="str">
        <f t="shared" si="167"/>
        <v/>
      </c>
      <c r="I309" s="11" t="str">
        <f t="shared" si="168"/>
        <v/>
      </c>
      <c r="J309" s="11" t="str">
        <f t="shared" si="169"/>
        <v/>
      </c>
      <c r="K309" s="64" t="e">
        <f t="shared" si="170"/>
        <v>#VALUE!</v>
      </c>
      <c r="L309" s="50" t="str">
        <f t="shared" si="171"/>
        <v/>
      </c>
      <c r="M309" s="50"/>
      <c r="N309" s="50" t="str">
        <f t="shared" si="172"/>
        <v/>
      </c>
      <c r="O309" s="21" t="str">
        <f t="shared" si="185"/>
        <v/>
      </c>
      <c r="R309" s="9" t="str">
        <f t="shared" si="173"/>
        <v/>
      </c>
      <c r="S309" s="12">
        <f t="shared" si="174"/>
        <v>0</v>
      </c>
      <c r="T309" s="12" t="str">
        <f t="shared" si="198"/>
        <v/>
      </c>
      <c r="U309" s="12">
        <f t="shared" si="175"/>
        <v>0</v>
      </c>
      <c r="V309" s="53">
        <f t="shared" si="176"/>
        <v>0</v>
      </c>
      <c r="W309" s="10">
        <f t="shared" si="177"/>
        <v>0</v>
      </c>
      <c r="X309" s="10" t="str">
        <f t="shared" si="178"/>
        <v/>
      </c>
      <c r="Y309" s="10">
        <f t="shared" si="179"/>
        <v>0</v>
      </c>
      <c r="AA309" s="9" t="str">
        <f t="shared" si="186"/>
        <v/>
      </c>
      <c r="AB309" s="12" t="str">
        <f>IF(AA309&lt;&gt;"",IF($H$10="raty równe",MIN(AF308*(1+L309/12), -PMT(L309/12,$H$3-AA308-SUM($AG$28:AG308),AF308,0)),AC309+AD309),"")</f>
        <v/>
      </c>
      <c r="AC309" s="12" t="str">
        <f t="shared" si="187"/>
        <v/>
      </c>
      <c r="AD309" s="12" t="str">
        <f t="shared" si="180"/>
        <v/>
      </c>
      <c r="AE309" s="53" t="str">
        <f t="shared" si="188"/>
        <v/>
      </c>
      <c r="AF309" s="10" t="str">
        <f t="shared" si="189"/>
        <v/>
      </c>
      <c r="AG309" s="54" t="str">
        <f>IF(AE309&lt;&gt;"",IF($H$10=listy!$B$4,(NPER(L309/12,-AB309,(AF309+AE309),0)-NPER(L309/12,-AB309,AF309)),AE309/($H$2/$H$3)),"")</f>
        <v/>
      </c>
      <c r="AH309" s="10">
        <f t="shared" si="181"/>
        <v>0</v>
      </c>
      <c r="AI309" s="10" t="str">
        <f t="shared" si="182"/>
        <v/>
      </c>
      <c r="AL309" s="9" t="str">
        <f t="shared" si="190"/>
        <v/>
      </c>
      <c r="AM309" s="12">
        <f t="shared" si="191"/>
        <v>0</v>
      </c>
      <c r="AN309" s="12" t="str">
        <f t="shared" si="192"/>
        <v/>
      </c>
      <c r="AO309" s="12">
        <f t="shared" si="193"/>
        <v>0</v>
      </c>
      <c r="AP309" s="53">
        <f t="shared" si="183"/>
        <v>0</v>
      </c>
      <c r="AQ309" s="10">
        <f t="shared" si="194"/>
        <v>0</v>
      </c>
      <c r="AR309" s="10" t="str">
        <f t="shared" si="195"/>
        <v/>
      </c>
      <c r="AS309" s="10">
        <f t="shared" si="184"/>
        <v>0</v>
      </c>
      <c r="AT309" s="91"/>
      <c r="AU309" s="91" t="e">
        <f t="shared" si="196"/>
        <v>#VALUE!</v>
      </c>
      <c r="AV309" s="91" t="e">
        <f t="shared" si="197"/>
        <v>#VALUE!</v>
      </c>
    </row>
    <row r="310" spans="1:48" x14ac:dyDescent="0.3">
      <c r="A310" s="9" t="str">
        <f t="shared" si="160"/>
        <v/>
      </c>
      <c r="B310" s="10" t="str">
        <f t="shared" si="161"/>
        <v/>
      </c>
      <c r="C310" s="10">
        <f t="shared" si="162"/>
        <v>0</v>
      </c>
      <c r="D310" s="10" t="str">
        <f t="shared" si="163"/>
        <v/>
      </c>
      <c r="E310" s="12" t="str">
        <f t="shared" si="164"/>
        <v/>
      </c>
      <c r="F310" s="12" t="str">
        <f t="shared" si="165"/>
        <v/>
      </c>
      <c r="G310" s="12" t="str">
        <f t="shared" si="166"/>
        <v/>
      </c>
      <c r="H310" s="10" t="str">
        <f t="shared" si="167"/>
        <v/>
      </c>
      <c r="I310" s="11" t="str">
        <f t="shared" si="168"/>
        <v/>
      </c>
      <c r="J310" s="11" t="str">
        <f t="shared" si="169"/>
        <v/>
      </c>
      <c r="K310" s="64" t="e">
        <f t="shared" si="170"/>
        <v>#VALUE!</v>
      </c>
      <c r="L310" s="50" t="str">
        <f t="shared" si="171"/>
        <v/>
      </c>
      <c r="M310" s="50"/>
      <c r="N310" s="50" t="str">
        <f t="shared" si="172"/>
        <v/>
      </c>
      <c r="O310" s="21" t="str">
        <f t="shared" si="185"/>
        <v/>
      </c>
      <c r="R310" s="9" t="str">
        <f t="shared" si="173"/>
        <v/>
      </c>
      <c r="S310" s="12">
        <f t="shared" si="174"/>
        <v>0</v>
      </c>
      <c r="T310" s="12" t="str">
        <f t="shared" si="198"/>
        <v/>
      </c>
      <c r="U310" s="12">
        <f t="shared" si="175"/>
        <v>0</v>
      </c>
      <c r="V310" s="53">
        <f t="shared" si="176"/>
        <v>0</v>
      </c>
      <c r="W310" s="10">
        <f t="shared" si="177"/>
        <v>0</v>
      </c>
      <c r="X310" s="10" t="str">
        <f t="shared" si="178"/>
        <v/>
      </c>
      <c r="Y310" s="10">
        <f t="shared" si="179"/>
        <v>0</v>
      </c>
      <c r="AA310" s="9" t="str">
        <f t="shared" si="186"/>
        <v/>
      </c>
      <c r="AB310" s="12" t="str">
        <f>IF(AA310&lt;&gt;"",IF($H$10="raty równe",MIN(AF309*(1+L310/12), -PMT(L310/12,$H$3-AA309-SUM($AG$28:AG309),AF309,0)),AC310+AD310),"")</f>
        <v/>
      </c>
      <c r="AC310" s="12" t="str">
        <f t="shared" si="187"/>
        <v/>
      </c>
      <c r="AD310" s="12" t="str">
        <f t="shared" si="180"/>
        <v/>
      </c>
      <c r="AE310" s="53" t="str">
        <f t="shared" si="188"/>
        <v/>
      </c>
      <c r="AF310" s="10" t="str">
        <f t="shared" si="189"/>
        <v/>
      </c>
      <c r="AG310" s="54" t="str">
        <f>IF(AE310&lt;&gt;"",IF($H$10=listy!$B$4,(NPER(L310/12,-AB310,(AF310+AE310),0)-NPER(L310/12,-AB310,AF310)),AE310/($H$2/$H$3)),"")</f>
        <v/>
      </c>
      <c r="AH310" s="10">
        <f t="shared" si="181"/>
        <v>0</v>
      </c>
      <c r="AI310" s="10" t="str">
        <f t="shared" si="182"/>
        <v/>
      </c>
      <c r="AL310" s="9" t="str">
        <f t="shared" si="190"/>
        <v/>
      </c>
      <c r="AM310" s="12">
        <f t="shared" si="191"/>
        <v>0</v>
      </c>
      <c r="AN310" s="12" t="str">
        <f t="shared" si="192"/>
        <v/>
      </c>
      <c r="AO310" s="12">
        <f t="shared" si="193"/>
        <v>0</v>
      </c>
      <c r="AP310" s="53">
        <f t="shared" si="183"/>
        <v>0</v>
      </c>
      <c r="AQ310" s="10">
        <f t="shared" si="194"/>
        <v>0</v>
      </c>
      <c r="AR310" s="10" t="str">
        <f t="shared" si="195"/>
        <v/>
      </c>
      <c r="AS310" s="10">
        <f t="shared" si="184"/>
        <v>0</v>
      </c>
      <c r="AT310" s="91"/>
      <c r="AU310" s="91" t="e">
        <f t="shared" si="196"/>
        <v>#VALUE!</v>
      </c>
      <c r="AV310" s="91" t="e">
        <f t="shared" si="197"/>
        <v>#VALUE!</v>
      </c>
    </row>
    <row r="311" spans="1:48" x14ac:dyDescent="0.3">
      <c r="A311" s="9" t="str">
        <f t="shared" si="160"/>
        <v/>
      </c>
      <c r="B311" s="10" t="str">
        <f t="shared" si="161"/>
        <v/>
      </c>
      <c r="C311" s="10">
        <f t="shared" si="162"/>
        <v>0</v>
      </c>
      <c r="D311" s="10" t="str">
        <f t="shared" si="163"/>
        <v/>
      </c>
      <c r="E311" s="12" t="str">
        <f t="shared" si="164"/>
        <v/>
      </c>
      <c r="F311" s="12" t="str">
        <f t="shared" si="165"/>
        <v/>
      </c>
      <c r="G311" s="12" t="str">
        <f t="shared" si="166"/>
        <v/>
      </c>
      <c r="H311" s="10" t="str">
        <f t="shared" si="167"/>
        <v/>
      </c>
      <c r="I311" s="11" t="str">
        <f t="shared" si="168"/>
        <v/>
      </c>
      <c r="J311" s="11" t="str">
        <f t="shared" si="169"/>
        <v/>
      </c>
      <c r="K311" s="64" t="e">
        <f t="shared" si="170"/>
        <v>#VALUE!</v>
      </c>
      <c r="L311" s="50" t="str">
        <f t="shared" si="171"/>
        <v/>
      </c>
      <c r="M311" s="50"/>
      <c r="N311" s="50" t="str">
        <f t="shared" si="172"/>
        <v/>
      </c>
      <c r="O311" s="21" t="str">
        <f t="shared" si="185"/>
        <v/>
      </c>
      <c r="R311" s="9" t="str">
        <f t="shared" si="173"/>
        <v/>
      </c>
      <c r="S311" s="12">
        <f t="shared" si="174"/>
        <v>0</v>
      </c>
      <c r="T311" s="12" t="str">
        <f t="shared" si="198"/>
        <v/>
      </c>
      <c r="U311" s="12">
        <f t="shared" si="175"/>
        <v>0</v>
      </c>
      <c r="V311" s="53">
        <f t="shared" si="176"/>
        <v>0</v>
      </c>
      <c r="W311" s="10">
        <f t="shared" si="177"/>
        <v>0</v>
      </c>
      <c r="X311" s="10" t="str">
        <f t="shared" si="178"/>
        <v/>
      </c>
      <c r="Y311" s="10">
        <f t="shared" si="179"/>
        <v>0</v>
      </c>
      <c r="AA311" s="9" t="str">
        <f t="shared" si="186"/>
        <v/>
      </c>
      <c r="AB311" s="12" t="str">
        <f>IF(AA311&lt;&gt;"",IF($H$10="raty równe",MIN(AF310*(1+L311/12), -PMT(L311/12,$H$3-AA310-SUM($AG$28:AG310),AF310,0)),AC311+AD311),"")</f>
        <v/>
      </c>
      <c r="AC311" s="12" t="str">
        <f t="shared" si="187"/>
        <v/>
      </c>
      <c r="AD311" s="12" t="str">
        <f t="shared" si="180"/>
        <v/>
      </c>
      <c r="AE311" s="53" t="str">
        <f t="shared" si="188"/>
        <v/>
      </c>
      <c r="AF311" s="10" t="str">
        <f t="shared" si="189"/>
        <v/>
      </c>
      <c r="AG311" s="54" t="str">
        <f>IF(AE311&lt;&gt;"",IF($H$10=listy!$B$4,(NPER(L311/12,-AB311,(AF311+AE311),0)-NPER(L311/12,-AB311,AF311)),AE311/($H$2/$H$3)),"")</f>
        <v/>
      </c>
      <c r="AH311" s="10">
        <f t="shared" si="181"/>
        <v>0</v>
      </c>
      <c r="AI311" s="10" t="str">
        <f t="shared" si="182"/>
        <v/>
      </c>
      <c r="AL311" s="9" t="str">
        <f t="shared" si="190"/>
        <v/>
      </c>
      <c r="AM311" s="12">
        <f t="shared" si="191"/>
        <v>0</v>
      </c>
      <c r="AN311" s="12" t="str">
        <f t="shared" si="192"/>
        <v/>
      </c>
      <c r="AO311" s="12">
        <f t="shared" si="193"/>
        <v>0</v>
      </c>
      <c r="AP311" s="53">
        <f t="shared" si="183"/>
        <v>0</v>
      </c>
      <c r="AQ311" s="10">
        <f t="shared" si="194"/>
        <v>0</v>
      </c>
      <c r="AR311" s="10" t="str">
        <f t="shared" si="195"/>
        <v/>
      </c>
      <c r="AS311" s="10">
        <f t="shared" si="184"/>
        <v>0</v>
      </c>
      <c r="AT311" s="91"/>
      <c r="AU311" s="91" t="e">
        <f t="shared" si="196"/>
        <v>#VALUE!</v>
      </c>
      <c r="AV311" s="91" t="e">
        <f t="shared" si="197"/>
        <v>#VALUE!</v>
      </c>
    </row>
    <row r="312" spans="1:48" x14ac:dyDescent="0.3">
      <c r="A312" s="9" t="str">
        <f t="shared" si="160"/>
        <v/>
      </c>
      <c r="B312" s="10" t="str">
        <f t="shared" si="161"/>
        <v/>
      </c>
      <c r="C312" s="10">
        <f t="shared" si="162"/>
        <v>0</v>
      </c>
      <c r="D312" s="10" t="str">
        <f t="shared" si="163"/>
        <v/>
      </c>
      <c r="E312" s="12" t="str">
        <f t="shared" si="164"/>
        <v/>
      </c>
      <c r="F312" s="12" t="str">
        <f t="shared" si="165"/>
        <v/>
      </c>
      <c r="G312" s="12" t="str">
        <f t="shared" si="166"/>
        <v/>
      </c>
      <c r="H312" s="10" t="str">
        <f t="shared" si="167"/>
        <v/>
      </c>
      <c r="I312" s="11" t="str">
        <f t="shared" si="168"/>
        <v/>
      </c>
      <c r="J312" s="11" t="str">
        <f t="shared" si="169"/>
        <v/>
      </c>
      <c r="K312" s="64" t="e">
        <f t="shared" si="170"/>
        <v>#VALUE!</v>
      </c>
      <c r="L312" s="50" t="str">
        <f t="shared" si="171"/>
        <v/>
      </c>
      <c r="M312" s="50"/>
      <c r="N312" s="50" t="str">
        <f t="shared" si="172"/>
        <v/>
      </c>
      <c r="O312" s="21" t="str">
        <f t="shared" si="185"/>
        <v/>
      </c>
      <c r="R312" s="9" t="str">
        <f t="shared" si="173"/>
        <v/>
      </c>
      <c r="S312" s="12">
        <f t="shared" si="174"/>
        <v>0</v>
      </c>
      <c r="T312" s="12" t="str">
        <f t="shared" si="198"/>
        <v/>
      </c>
      <c r="U312" s="12">
        <f t="shared" si="175"/>
        <v>0</v>
      </c>
      <c r="V312" s="53">
        <f t="shared" si="176"/>
        <v>0</v>
      </c>
      <c r="W312" s="10">
        <f t="shared" si="177"/>
        <v>0</v>
      </c>
      <c r="X312" s="10" t="str">
        <f t="shared" si="178"/>
        <v/>
      </c>
      <c r="Y312" s="10">
        <f t="shared" si="179"/>
        <v>0</v>
      </c>
      <c r="AA312" s="9" t="str">
        <f t="shared" si="186"/>
        <v/>
      </c>
      <c r="AB312" s="12" t="str">
        <f>IF(AA312&lt;&gt;"",IF($H$10="raty równe",MIN(AF311*(1+L312/12), -PMT(L312/12,$H$3-AA311-SUM($AG$28:AG311),AF311,0)),AC312+AD312),"")</f>
        <v/>
      </c>
      <c r="AC312" s="12" t="str">
        <f t="shared" si="187"/>
        <v/>
      </c>
      <c r="AD312" s="12" t="str">
        <f t="shared" si="180"/>
        <v/>
      </c>
      <c r="AE312" s="53" t="str">
        <f t="shared" si="188"/>
        <v/>
      </c>
      <c r="AF312" s="10" t="str">
        <f t="shared" si="189"/>
        <v/>
      </c>
      <c r="AG312" s="54" t="str">
        <f>IF(AE312&lt;&gt;"",IF($H$10=listy!$B$4,(NPER(L312/12,-AB312,(AF312+AE312),0)-NPER(L312/12,-AB312,AF312)),AE312/($H$2/$H$3)),"")</f>
        <v/>
      </c>
      <c r="AH312" s="10">
        <f t="shared" si="181"/>
        <v>0</v>
      </c>
      <c r="AI312" s="10" t="str">
        <f t="shared" si="182"/>
        <v/>
      </c>
      <c r="AL312" s="9" t="str">
        <f t="shared" si="190"/>
        <v/>
      </c>
      <c r="AM312" s="12">
        <f t="shared" si="191"/>
        <v>0</v>
      </c>
      <c r="AN312" s="12" t="str">
        <f t="shared" si="192"/>
        <v/>
      </c>
      <c r="AO312" s="12">
        <f t="shared" si="193"/>
        <v>0</v>
      </c>
      <c r="AP312" s="53">
        <f t="shared" si="183"/>
        <v>0</v>
      </c>
      <c r="AQ312" s="10">
        <f t="shared" si="194"/>
        <v>0</v>
      </c>
      <c r="AR312" s="10" t="str">
        <f t="shared" si="195"/>
        <v/>
      </c>
      <c r="AS312" s="10">
        <f t="shared" si="184"/>
        <v>0</v>
      </c>
      <c r="AT312" s="91"/>
      <c r="AU312" s="91" t="e">
        <f t="shared" si="196"/>
        <v>#VALUE!</v>
      </c>
      <c r="AV312" s="91" t="e">
        <f t="shared" si="197"/>
        <v>#VALUE!</v>
      </c>
    </row>
    <row r="313" spans="1:48" x14ac:dyDescent="0.3">
      <c r="A313" s="9" t="str">
        <f t="shared" si="160"/>
        <v/>
      </c>
      <c r="B313" s="10" t="str">
        <f t="shared" si="161"/>
        <v/>
      </c>
      <c r="C313" s="10">
        <f t="shared" si="162"/>
        <v>0</v>
      </c>
      <c r="D313" s="10" t="str">
        <f t="shared" si="163"/>
        <v/>
      </c>
      <c r="E313" s="12" t="str">
        <f t="shared" si="164"/>
        <v/>
      </c>
      <c r="F313" s="12" t="str">
        <f t="shared" si="165"/>
        <v/>
      </c>
      <c r="G313" s="12" t="str">
        <f t="shared" si="166"/>
        <v/>
      </c>
      <c r="H313" s="10" t="str">
        <f t="shared" si="167"/>
        <v/>
      </c>
      <c r="I313" s="11" t="str">
        <f t="shared" si="168"/>
        <v/>
      </c>
      <c r="J313" s="11" t="str">
        <f t="shared" si="169"/>
        <v/>
      </c>
      <c r="K313" s="64" t="e">
        <f t="shared" si="170"/>
        <v>#VALUE!</v>
      </c>
      <c r="L313" s="50" t="str">
        <f t="shared" si="171"/>
        <v/>
      </c>
      <c r="M313" s="50"/>
      <c r="N313" s="50" t="str">
        <f t="shared" si="172"/>
        <v/>
      </c>
      <c r="O313" s="21" t="str">
        <f t="shared" si="185"/>
        <v/>
      </c>
      <c r="R313" s="9" t="str">
        <f t="shared" si="173"/>
        <v/>
      </c>
      <c r="S313" s="12">
        <f t="shared" si="174"/>
        <v>0</v>
      </c>
      <c r="T313" s="12" t="str">
        <f t="shared" si="198"/>
        <v/>
      </c>
      <c r="U313" s="12">
        <f t="shared" si="175"/>
        <v>0</v>
      </c>
      <c r="V313" s="53">
        <f t="shared" si="176"/>
        <v>0</v>
      </c>
      <c r="W313" s="10">
        <f t="shared" si="177"/>
        <v>0</v>
      </c>
      <c r="X313" s="10" t="str">
        <f t="shared" si="178"/>
        <v/>
      </c>
      <c r="Y313" s="10">
        <f t="shared" si="179"/>
        <v>0</v>
      </c>
      <c r="AA313" s="9" t="str">
        <f t="shared" si="186"/>
        <v/>
      </c>
      <c r="AB313" s="12" t="str">
        <f>IF(AA313&lt;&gt;"",IF($H$10="raty równe",MIN(AF312*(1+L313/12), -PMT(L313/12,$H$3-AA312-SUM($AG$28:AG312),AF312,0)),AC313+AD313),"")</f>
        <v/>
      </c>
      <c r="AC313" s="12" t="str">
        <f t="shared" si="187"/>
        <v/>
      </c>
      <c r="AD313" s="12" t="str">
        <f t="shared" si="180"/>
        <v/>
      </c>
      <c r="AE313" s="53" t="str">
        <f t="shared" si="188"/>
        <v/>
      </c>
      <c r="AF313" s="10" t="str">
        <f t="shared" si="189"/>
        <v/>
      </c>
      <c r="AG313" s="54" t="str">
        <f>IF(AE313&lt;&gt;"",IF($H$10=listy!$B$4,(NPER(L313/12,-AB313,(AF313+AE313),0)-NPER(L313/12,-AB313,AF313)),AE313/($H$2/$H$3)),"")</f>
        <v/>
      </c>
      <c r="AH313" s="10">
        <f t="shared" si="181"/>
        <v>0</v>
      </c>
      <c r="AI313" s="10" t="str">
        <f t="shared" si="182"/>
        <v/>
      </c>
      <c r="AL313" s="9" t="str">
        <f t="shared" si="190"/>
        <v/>
      </c>
      <c r="AM313" s="12">
        <f t="shared" si="191"/>
        <v>0</v>
      </c>
      <c r="AN313" s="12" t="str">
        <f t="shared" si="192"/>
        <v/>
      </c>
      <c r="AO313" s="12">
        <f t="shared" si="193"/>
        <v>0</v>
      </c>
      <c r="AP313" s="53">
        <f t="shared" si="183"/>
        <v>0</v>
      </c>
      <c r="AQ313" s="10">
        <f t="shared" si="194"/>
        <v>0</v>
      </c>
      <c r="AR313" s="10" t="str">
        <f t="shared" si="195"/>
        <v/>
      </c>
      <c r="AS313" s="10">
        <f t="shared" si="184"/>
        <v>0</v>
      </c>
      <c r="AT313" s="91"/>
      <c r="AU313" s="91" t="e">
        <f t="shared" si="196"/>
        <v>#VALUE!</v>
      </c>
      <c r="AV313" s="91" t="e">
        <f t="shared" si="197"/>
        <v>#VALUE!</v>
      </c>
    </row>
    <row r="314" spans="1:48" x14ac:dyDescent="0.3">
      <c r="A314" s="9" t="str">
        <f t="shared" si="160"/>
        <v/>
      </c>
      <c r="B314" s="10" t="str">
        <f t="shared" si="161"/>
        <v/>
      </c>
      <c r="C314" s="10">
        <f t="shared" si="162"/>
        <v>0</v>
      </c>
      <c r="D314" s="10" t="str">
        <f t="shared" si="163"/>
        <v/>
      </c>
      <c r="E314" s="12" t="str">
        <f t="shared" si="164"/>
        <v/>
      </c>
      <c r="F314" s="12" t="str">
        <f t="shared" si="165"/>
        <v/>
      </c>
      <c r="G314" s="12" t="str">
        <f t="shared" si="166"/>
        <v/>
      </c>
      <c r="H314" s="10" t="str">
        <f t="shared" si="167"/>
        <v/>
      </c>
      <c r="I314" s="11" t="str">
        <f t="shared" si="168"/>
        <v/>
      </c>
      <c r="J314" s="11" t="str">
        <f t="shared" si="169"/>
        <v/>
      </c>
      <c r="K314" s="64" t="e">
        <f t="shared" si="170"/>
        <v>#VALUE!</v>
      </c>
      <c r="L314" s="50" t="str">
        <f t="shared" si="171"/>
        <v/>
      </c>
      <c r="M314" s="50"/>
      <c r="N314" s="50" t="str">
        <f t="shared" si="172"/>
        <v/>
      </c>
      <c r="O314" s="21" t="str">
        <f t="shared" si="185"/>
        <v/>
      </c>
      <c r="R314" s="9" t="str">
        <f t="shared" si="173"/>
        <v/>
      </c>
      <c r="S314" s="12">
        <f t="shared" si="174"/>
        <v>0</v>
      </c>
      <c r="T314" s="12" t="str">
        <f t="shared" si="198"/>
        <v/>
      </c>
      <c r="U314" s="12">
        <f t="shared" si="175"/>
        <v>0</v>
      </c>
      <c r="V314" s="53">
        <f t="shared" si="176"/>
        <v>0</v>
      </c>
      <c r="W314" s="10">
        <f t="shared" si="177"/>
        <v>0</v>
      </c>
      <c r="X314" s="10" t="str">
        <f t="shared" si="178"/>
        <v/>
      </c>
      <c r="Y314" s="10">
        <f t="shared" si="179"/>
        <v>0</v>
      </c>
      <c r="AA314" s="9" t="str">
        <f t="shared" si="186"/>
        <v/>
      </c>
      <c r="AB314" s="12" t="str">
        <f>IF(AA314&lt;&gt;"",IF($H$10="raty równe",MIN(AF313*(1+L314/12), -PMT(L314/12,$H$3-AA313-SUM($AG$28:AG313),AF313,0)),AC314+AD314),"")</f>
        <v/>
      </c>
      <c r="AC314" s="12" t="str">
        <f t="shared" si="187"/>
        <v/>
      </c>
      <c r="AD314" s="12" t="str">
        <f t="shared" si="180"/>
        <v/>
      </c>
      <c r="AE314" s="53" t="str">
        <f t="shared" si="188"/>
        <v/>
      </c>
      <c r="AF314" s="10" t="str">
        <f t="shared" si="189"/>
        <v/>
      </c>
      <c r="AG314" s="54" t="str">
        <f>IF(AE314&lt;&gt;"",IF($H$10=listy!$B$4,(NPER(L314/12,-AB314,(AF314+AE314),0)-NPER(L314/12,-AB314,AF314)),AE314/($H$2/$H$3)),"")</f>
        <v/>
      </c>
      <c r="AH314" s="10">
        <f t="shared" si="181"/>
        <v>0</v>
      </c>
      <c r="AI314" s="10" t="str">
        <f t="shared" si="182"/>
        <v/>
      </c>
      <c r="AL314" s="9" t="str">
        <f t="shared" si="190"/>
        <v/>
      </c>
      <c r="AM314" s="12">
        <f t="shared" si="191"/>
        <v>0</v>
      </c>
      <c r="AN314" s="12" t="str">
        <f t="shared" si="192"/>
        <v/>
      </c>
      <c r="AO314" s="12">
        <f t="shared" si="193"/>
        <v>0</v>
      </c>
      <c r="AP314" s="53">
        <f t="shared" si="183"/>
        <v>0</v>
      </c>
      <c r="AQ314" s="10">
        <f t="shared" si="194"/>
        <v>0</v>
      </c>
      <c r="AR314" s="10" t="str">
        <f t="shared" si="195"/>
        <v/>
      </c>
      <c r="AS314" s="10">
        <f t="shared" si="184"/>
        <v>0</v>
      </c>
      <c r="AT314" s="91"/>
      <c r="AU314" s="91" t="e">
        <f t="shared" si="196"/>
        <v>#VALUE!</v>
      </c>
      <c r="AV314" s="91" t="e">
        <f t="shared" si="197"/>
        <v>#VALUE!</v>
      </c>
    </row>
    <row r="315" spans="1:48" x14ac:dyDescent="0.3">
      <c r="A315" s="9" t="str">
        <f t="shared" si="160"/>
        <v/>
      </c>
      <c r="B315" s="10" t="str">
        <f t="shared" si="161"/>
        <v/>
      </c>
      <c r="C315" s="10">
        <f t="shared" si="162"/>
        <v>0</v>
      </c>
      <c r="D315" s="10" t="str">
        <f t="shared" si="163"/>
        <v/>
      </c>
      <c r="E315" s="12" t="str">
        <f t="shared" si="164"/>
        <v/>
      </c>
      <c r="F315" s="12" t="str">
        <f t="shared" si="165"/>
        <v/>
      </c>
      <c r="G315" s="12" t="str">
        <f t="shared" si="166"/>
        <v/>
      </c>
      <c r="H315" s="10" t="str">
        <f t="shared" si="167"/>
        <v/>
      </c>
      <c r="I315" s="11" t="str">
        <f t="shared" si="168"/>
        <v/>
      </c>
      <c r="J315" s="11" t="str">
        <f t="shared" si="169"/>
        <v/>
      </c>
      <c r="K315" s="64" t="e">
        <f t="shared" si="170"/>
        <v>#VALUE!</v>
      </c>
      <c r="L315" s="50" t="str">
        <f t="shared" si="171"/>
        <v/>
      </c>
      <c r="M315" s="50"/>
      <c r="N315" s="50" t="str">
        <f t="shared" si="172"/>
        <v/>
      </c>
      <c r="O315" s="21" t="str">
        <f t="shared" si="185"/>
        <v/>
      </c>
      <c r="R315" s="9" t="str">
        <f t="shared" si="173"/>
        <v/>
      </c>
      <c r="S315" s="12">
        <f t="shared" si="174"/>
        <v>0</v>
      </c>
      <c r="T315" s="12" t="str">
        <f t="shared" si="198"/>
        <v/>
      </c>
      <c r="U315" s="12">
        <f t="shared" si="175"/>
        <v>0</v>
      </c>
      <c r="V315" s="53">
        <f t="shared" si="176"/>
        <v>0</v>
      </c>
      <c r="W315" s="10">
        <f t="shared" si="177"/>
        <v>0</v>
      </c>
      <c r="X315" s="10" t="str">
        <f t="shared" si="178"/>
        <v/>
      </c>
      <c r="Y315" s="10">
        <f t="shared" si="179"/>
        <v>0</v>
      </c>
      <c r="AA315" s="9" t="str">
        <f t="shared" si="186"/>
        <v/>
      </c>
      <c r="AB315" s="12" t="str">
        <f>IF(AA315&lt;&gt;"",IF($H$10="raty równe",MIN(AF314*(1+L315/12), -PMT(L315/12,$H$3-AA314-SUM($AG$28:AG314),AF314,0)),AC315+AD315),"")</f>
        <v/>
      </c>
      <c r="AC315" s="12" t="str">
        <f t="shared" si="187"/>
        <v/>
      </c>
      <c r="AD315" s="12" t="str">
        <f t="shared" si="180"/>
        <v/>
      </c>
      <c r="AE315" s="53" t="str">
        <f t="shared" si="188"/>
        <v/>
      </c>
      <c r="AF315" s="10" t="str">
        <f t="shared" si="189"/>
        <v/>
      </c>
      <c r="AG315" s="54" t="str">
        <f>IF(AE315&lt;&gt;"",IF($H$10=listy!$B$4,(NPER(L315/12,-AB315,(AF315+AE315),0)-NPER(L315/12,-AB315,AF315)),AE315/($H$2/$H$3)),"")</f>
        <v/>
      </c>
      <c r="AH315" s="10">
        <f t="shared" si="181"/>
        <v>0</v>
      </c>
      <c r="AI315" s="10" t="str">
        <f t="shared" si="182"/>
        <v/>
      </c>
      <c r="AL315" s="9" t="str">
        <f t="shared" si="190"/>
        <v/>
      </c>
      <c r="AM315" s="12">
        <f t="shared" si="191"/>
        <v>0</v>
      </c>
      <c r="AN315" s="12" t="str">
        <f t="shared" si="192"/>
        <v/>
      </c>
      <c r="AO315" s="12">
        <f t="shared" si="193"/>
        <v>0</v>
      </c>
      <c r="AP315" s="53">
        <f t="shared" si="183"/>
        <v>0</v>
      </c>
      <c r="AQ315" s="10">
        <f t="shared" si="194"/>
        <v>0</v>
      </c>
      <c r="AR315" s="10" t="str">
        <f t="shared" si="195"/>
        <v/>
      </c>
      <c r="AS315" s="10">
        <f t="shared" si="184"/>
        <v>0</v>
      </c>
      <c r="AT315" s="91"/>
      <c r="AU315" s="91" t="e">
        <f t="shared" si="196"/>
        <v>#VALUE!</v>
      </c>
      <c r="AV315" s="91" t="e">
        <f t="shared" si="197"/>
        <v>#VALUE!</v>
      </c>
    </row>
    <row r="316" spans="1:48" s="81" customFormat="1" x14ac:dyDescent="0.3">
      <c r="A316" s="75" t="str">
        <f t="shared" si="160"/>
        <v/>
      </c>
      <c r="B316" s="76" t="str">
        <f t="shared" si="161"/>
        <v/>
      </c>
      <c r="C316" s="76">
        <f t="shared" si="162"/>
        <v>0</v>
      </c>
      <c r="D316" s="76" t="str">
        <f t="shared" si="163"/>
        <v/>
      </c>
      <c r="E316" s="77" t="str">
        <f t="shared" si="164"/>
        <v/>
      </c>
      <c r="F316" s="77" t="str">
        <f t="shared" si="165"/>
        <v/>
      </c>
      <c r="G316" s="77" t="str">
        <f t="shared" si="166"/>
        <v/>
      </c>
      <c r="H316" s="76" t="str">
        <f t="shared" si="167"/>
        <v/>
      </c>
      <c r="I316" s="78" t="str">
        <f t="shared" si="168"/>
        <v/>
      </c>
      <c r="J316" s="78" t="str">
        <f t="shared" si="169"/>
        <v/>
      </c>
      <c r="K316" s="79" t="e">
        <f t="shared" si="170"/>
        <v>#VALUE!</v>
      </c>
      <c r="L316" s="78" t="str">
        <f t="shared" si="171"/>
        <v/>
      </c>
      <c r="M316" s="78"/>
      <c r="N316" s="78" t="str">
        <f t="shared" si="172"/>
        <v/>
      </c>
      <c r="O316" s="80" t="str">
        <f t="shared" si="185"/>
        <v/>
      </c>
      <c r="R316" s="75" t="str">
        <f t="shared" si="173"/>
        <v/>
      </c>
      <c r="S316" s="77">
        <f t="shared" si="174"/>
        <v>0</v>
      </c>
      <c r="T316" s="77" t="str">
        <f t="shared" si="198"/>
        <v/>
      </c>
      <c r="U316" s="77">
        <f t="shared" si="175"/>
        <v>0</v>
      </c>
      <c r="V316" s="82">
        <f t="shared" si="176"/>
        <v>0</v>
      </c>
      <c r="W316" s="76">
        <f t="shared" si="177"/>
        <v>0</v>
      </c>
      <c r="X316" s="76" t="str">
        <f t="shared" si="178"/>
        <v/>
      </c>
      <c r="Y316" s="76">
        <f t="shared" si="179"/>
        <v>0</v>
      </c>
      <c r="AA316" s="75" t="str">
        <f t="shared" si="186"/>
        <v/>
      </c>
      <c r="AB316" s="77" t="str">
        <f>IF(AA316&lt;&gt;"",IF($H$10="raty równe",MIN(AF315*(1+L316/12), -PMT(L316/12,$H$3-AA315-SUM($AG$28:AG315),AF315,0)),AC316+AD316),"")</f>
        <v/>
      </c>
      <c r="AC316" s="77" t="str">
        <f t="shared" si="187"/>
        <v/>
      </c>
      <c r="AD316" s="77" t="str">
        <f t="shared" si="180"/>
        <v/>
      </c>
      <c r="AE316" s="82" t="str">
        <f t="shared" si="188"/>
        <v/>
      </c>
      <c r="AF316" s="76" t="str">
        <f t="shared" si="189"/>
        <v/>
      </c>
      <c r="AG316" s="83" t="str">
        <f>IF(AE316&lt;&gt;"",IF($H$10=listy!$B$4,(NPER(L316/12,-AB316,(AF316+AE316),0)-NPER(L316/12,-AB316,AF316)),AE316/($H$2/$H$3)),"")</f>
        <v/>
      </c>
      <c r="AH316" s="76">
        <f t="shared" si="181"/>
        <v>0</v>
      </c>
      <c r="AI316" s="76" t="str">
        <f t="shared" si="182"/>
        <v/>
      </c>
      <c r="AL316" s="9" t="str">
        <f t="shared" si="190"/>
        <v/>
      </c>
      <c r="AM316" s="12">
        <f t="shared" si="191"/>
        <v>0</v>
      </c>
      <c r="AN316" s="12" t="str">
        <f t="shared" si="192"/>
        <v/>
      </c>
      <c r="AO316" s="12">
        <f t="shared" si="193"/>
        <v>0</v>
      </c>
      <c r="AP316" s="53">
        <f t="shared" si="183"/>
        <v>0</v>
      </c>
      <c r="AQ316" s="10">
        <f t="shared" si="194"/>
        <v>0</v>
      </c>
      <c r="AR316" s="10" t="str">
        <f t="shared" si="195"/>
        <v/>
      </c>
      <c r="AS316" s="10">
        <f t="shared" si="184"/>
        <v>0</v>
      </c>
      <c r="AT316" s="91"/>
      <c r="AU316" s="91" t="e">
        <f t="shared" si="196"/>
        <v>#VALUE!</v>
      </c>
      <c r="AV316" s="91" t="e">
        <f t="shared" si="197"/>
        <v>#VALUE!</v>
      </c>
    </row>
    <row r="317" spans="1:48" x14ac:dyDescent="0.3">
      <c r="A317" s="9" t="str">
        <f t="shared" si="160"/>
        <v/>
      </c>
      <c r="B317" s="10" t="str">
        <f t="shared" si="161"/>
        <v/>
      </c>
      <c r="C317" s="10">
        <f t="shared" si="162"/>
        <v>0</v>
      </c>
      <c r="D317" s="10" t="str">
        <f t="shared" si="163"/>
        <v/>
      </c>
      <c r="E317" s="12" t="str">
        <f t="shared" si="164"/>
        <v/>
      </c>
      <c r="F317" s="12" t="str">
        <f t="shared" si="165"/>
        <v/>
      </c>
      <c r="G317" s="12" t="str">
        <f t="shared" si="166"/>
        <v/>
      </c>
      <c r="H317" s="10" t="str">
        <f t="shared" si="167"/>
        <v/>
      </c>
      <c r="I317" s="11" t="str">
        <f t="shared" si="168"/>
        <v/>
      </c>
      <c r="J317" s="11" t="str">
        <f t="shared" si="169"/>
        <v/>
      </c>
      <c r="K317" s="64" t="e">
        <f t="shared" si="170"/>
        <v>#VALUE!</v>
      </c>
      <c r="L317" s="50" t="str">
        <f t="shared" si="171"/>
        <v/>
      </c>
      <c r="M317" s="50"/>
      <c r="N317" s="50" t="str">
        <f t="shared" si="172"/>
        <v/>
      </c>
      <c r="O317" s="21" t="str">
        <f t="shared" si="185"/>
        <v/>
      </c>
      <c r="R317" s="9" t="str">
        <f t="shared" si="173"/>
        <v/>
      </c>
      <c r="S317" s="12">
        <f t="shared" si="174"/>
        <v>0</v>
      </c>
      <c r="T317" s="12" t="str">
        <f t="shared" si="198"/>
        <v/>
      </c>
      <c r="U317" s="12">
        <f t="shared" si="175"/>
        <v>0</v>
      </c>
      <c r="V317" s="53">
        <f t="shared" si="176"/>
        <v>0</v>
      </c>
      <c r="W317" s="10">
        <f t="shared" si="177"/>
        <v>0</v>
      </c>
      <c r="X317" s="10" t="str">
        <f t="shared" si="178"/>
        <v/>
      </c>
      <c r="Y317" s="10">
        <f t="shared" si="179"/>
        <v>0</v>
      </c>
      <c r="AA317" s="9" t="str">
        <f t="shared" si="186"/>
        <v/>
      </c>
      <c r="AB317" s="12" t="str">
        <f>IF(AA317&lt;&gt;"",IF($H$10="raty równe",MIN(AF316*(1+L317/12), -PMT(L317/12,$H$3-AA316-SUM($AG$28:AG316),AF316,0)),AC317+AD317),"")</f>
        <v/>
      </c>
      <c r="AC317" s="12" t="str">
        <f t="shared" si="187"/>
        <v/>
      </c>
      <c r="AD317" s="12" t="str">
        <f t="shared" si="180"/>
        <v/>
      </c>
      <c r="AE317" s="53" t="str">
        <f t="shared" si="188"/>
        <v/>
      </c>
      <c r="AF317" s="10" t="str">
        <f t="shared" si="189"/>
        <v/>
      </c>
      <c r="AG317" s="54" t="str">
        <f>IF(AE317&lt;&gt;"",IF($H$10=listy!$B$4,(NPER(L317/12,-AB317,(AF317+AE317),0)-NPER(L317/12,-AB317,AF317)),AE317/($H$2/$H$3)),"")</f>
        <v/>
      </c>
      <c r="AH317" s="10">
        <f t="shared" si="181"/>
        <v>0</v>
      </c>
      <c r="AI317" s="10" t="str">
        <f t="shared" si="182"/>
        <v/>
      </c>
      <c r="AL317" s="9" t="str">
        <f t="shared" si="190"/>
        <v/>
      </c>
      <c r="AM317" s="12">
        <f t="shared" si="191"/>
        <v>0</v>
      </c>
      <c r="AN317" s="12" t="str">
        <f t="shared" si="192"/>
        <v/>
      </c>
      <c r="AO317" s="12">
        <f t="shared" si="193"/>
        <v>0</v>
      </c>
      <c r="AP317" s="53">
        <f t="shared" si="183"/>
        <v>0</v>
      </c>
      <c r="AQ317" s="10">
        <f t="shared" si="194"/>
        <v>0</v>
      </c>
      <c r="AR317" s="10" t="str">
        <f t="shared" si="195"/>
        <v/>
      </c>
      <c r="AS317" s="10">
        <f t="shared" si="184"/>
        <v>0</v>
      </c>
      <c r="AT317" s="91"/>
      <c r="AU317" s="91" t="e">
        <f t="shared" si="196"/>
        <v>#VALUE!</v>
      </c>
      <c r="AV317" s="91" t="e">
        <f t="shared" si="197"/>
        <v>#VALUE!</v>
      </c>
    </row>
    <row r="318" spans="1:48" x14ac:dyDescent="0.3">
      <c r="A318" s="9" t="str">
        <f t="shared" si="160"/>
        <v/>
      </c>
      <c r="B318" s="10" t="str">
        <f t="shared" si="161"/>
        <v/>
      </c>
      <c r="C318" s="10">
        <f t="shared" si="162"/>
        <v>0</v>
      </c>
      <c r="D318" s="10" t="str">
        <f t="shared" si="163"/>
        <v/>
      </c>
      <c r="E318" s="12" t="str">
        <f t="shared" si="164"/>
        <v/>
      </c>
      <c r="F318" s="12" t="str">
        <f t="shared" si="165"/>
        <v/>
      </c>
      <c r="G318" s="12" t="str">
        <f t="shared" si="166"/>
        <v/>
      </c>
      <c r="H318" s="10" t="str">
        <f t="shared" si="167"/>
        <v/>
      </c>
      <c r="I318" s="11" t="str">
        <f t="shared" si="168"/>
        <v/>
      </c>
      <c r="J318" s="11" t="str">
        <f t="shared" si="169"/>
        <v/>
      </c>
      <c r="K318" s="64" t="e">
        <f t="shared" si="170"/>
        <v>#VALUE!</v>
      </c>
      <c r="L318" s="50" t="str">
        <f t="shared" si="171"/>
        <v/>
      </c>
      <c r="M318" s="50"/>
      <c r="N318" s="50" t="str">
        <f t="shared" si="172"/>
        <v/>
      </c>
      <c r="O318" s="21" t="str">
        <f t="shared" si="185"/>
        <v/>
      </c>
      <c r="R318" s="9" t="str">
        <f t="shared" si="173"/>
        <v/>
      </c>
      <c r="S318" s="12">
        <f t="shared" si="174"/>
        <v>0</v>
      </c>
      <c r="T318" s="12" t="str">
        <f t="shared" si="198"/>
        <v/>
      </c>
      <c r="U318" s="12">
        <f t="shared" si="175"/>
        <v>0</v>
      </c>
      <c r="V318" s="53">
        <f t="shared" si="176"/>
        <v>0</v>
      </c>
      <c r="W318" s="10">
        <f t="shared" si="177"/>
        <v>0</v>
      </c>
      <c r="X318" s="10" t="str">
        <f t="shared" si="178"/>
        <v/>
      </c>
      <c r="Y318" s="10">
        <f t="shared" si="179"/>
        <v>0</v>
      </c>
      <c r="AA318" s="9" t="str">
        <f t="shared" si="186"/>
        <v/>
      </c>
      <c r="AB318" s="12" t="str">
        <f>IF(AA318&lt;&gt;"",IF($H$10="raty równe",MIN(AF317*(1+L318/12), -PMT(L318/12,$H$3-AA317-SUM($AG$28:AG317),AF317,0)),AC318+AD318),"")</f>
        <v/>
      </c>
      <c r="AC318" s="12" t="str">
        <f t="shared" si="187"/>
        <v/>
      </c>
      <c r="AD318" s="12" t="str">
        <f t="shared" si="180"/>
        <v/>
      </c>
      <c r="AE318" s="53" t="str">
        <f t="shared" si="188"/>
        <v/>
      </c>
      <c r="AF318" s="10" t="str">
        <f t="shared" si="189"/>
        <v/>
      </c>
      <c r="AG318" s="54" t="str">
        <f>IF(AE318&lt;&gt;"",IF($H$10=listy!$B$4,(NPER(L318/12,-AB318,(AF318+AE318),0)-NPER(L318/12,-AB318,AF318)),AE318/($H$2/$H$3)),"")</f>
        <v/>
      </c>
      <c r="AH318" s="10">
        <f t="shared" si="181"/>
        <v>0</v>
      </c>
      <c r="AI318" s="10" t="str">
        <f t="shared" si="182"/>
        <v/>
      </c>
      <c r="AL318" s="9" t="str">
        <f t="shared" si="190"/>
        <v/>
      </c>
      <c r="AM318" s="12">
        <f t="shared" si="191"/>
        <v>0</v>
      </c>
      <c r="AN318" s="12" t="str">
        <f t="shared" si="192"/>
        <v/>
      </c>
      <c r="AO318" s="12">
        <f t="shared" si="193"/>
        <v>0</v>
      </c>
      <c r="AP318" s="53">
        <f t="shared" si="183"/>
        <v>0</v>
      </c>
      <c r="AQ318" s="10">
        <f t="shared" si="194"/>
        <v>0</v>
      </c>
      <c r="AR318" s="10" t="str">
        <f t="shared" si="195"/>
        <v/>
      </c>
      <c r="AS318" s="10">
        <f t="shared" si="184"/>
        <v>0</v>
      </c>
      <c r="AT318" s="91"/>
      <c r="AU318" s="91" t="e">
        <f t="shared" si="196"/>
        <v>#VALUE!</v>
      </c>
      <c r="AV318" s="91" t="e">
        <f t="shared" si="197"/>
        <v>#VALUE!</v>
      </c>
    </row>
    <row r="319" spans="1:48" x14ac:dyDescent="0.3">
      <c r="A319" s="9" t="str">
        <f t="shared" si="160"/>
        <v/>
      </c>
      <c r="B319" s="10" t="str">
        <f t="shared" si="161"/>
        <v/>
      </c>
      <c r="C319" s="10">
        <f t="shared" si="162"/>
        <v>0</v>
      </c>
      <c r="D319" s="10" t="str">
        <f t="shared" si="163"/>
        <v/>
      </c>
      <c r="E319" s="12" t="str">
        <f t="shared" si="164"/>
        <v/>
      </c>
      <c r="F319" s="12" t="str">
        <f t="shared" si="165"/>
        <v/>
      </c>
      <c r="G319" s="12" t="str">
        <f t="shared" si="166"/>
        <v/>
      </c>
      <c r="H319" s="10" t="str">
        <f t="shared" si="167"/>
        <v/>
      </c>
      <c r="I319" s="11" t="str">
        <f t="shared" si="168"/>
        <v/>
      </c>
      <c r="J319" s="11" t="str">
        <f t="shared" si="169"/>
        <v/>
      </c>
      <c r="K319" s="64" t="e">
        <f t="shared" si="170"/>
        <v>#VALUE!</v>
      </c>
      <c r="L319" s="50" t="str">
        <f t="shared" si="171"/>
        <v/>
      </c>
      <c r="M319" s="50"/>
      <c r="N319" s="50" t="str">
        <f t="shared" si="172"/>
        <v/>
      </c>
      <c r="O319" s="21" t="str">
        <f t="shared" si="185"/>
        <v/>
      </c>
      <c r="R319" s="9" t="str">
        <f t="shared" si="173"/>
        <v/>
      </c>
      <c r="S319" s="12">
        <f t="shared" si="174"/>
        <v>0</v>
      </c>
      <c r="T319" s="12" t="str">
        <f t="shared" si="198"/>
        <v/>
      </c>
      <c r="U319" s="12">
        <f t="shared" si="175"/>
        <v>0</v>
      </c>
      <c r="V319" s="53">
        <f t="shared" si="176"/>
        <v>0</v>
      </c>
      <c r="W319" s="10">
        <f t="shared" si="177"/>
        <v>0</v>
      </c>
      <c r="X319" s="10" t="str">
        <f t="shared" si="178"/>
        <v/>
      </c>
      <c r="Y319" s="10">
        <f t="shared" si="179"/>
        <v>0</v>
      </c>
      <c r="AA319" s="9" t="str">
        <f t="shared" si="186"/>
        <v/>
      </c>
      <c r="AB319" s="12" t="str">
        <f>IF(AA319&lt;&gt;"",IF($H$10="raty równe",MIN(AF318*(1+L319/12), -PMT(L319/12,$H$3-AA318-SUM($AG$28:AG318),AF318,0)),AC319+AD319),"")</f>
        <v/>
      </c>
      <c r="AC319" s="12" t="str">
        <f t="shared" si="187"/>
        <v/>
      </c>
      <c r="AD319" s="12" t="str">
        <f t="shared" si="180"/>
        <v/>
      </c>
      <c r="AE319" s="53" t="str">
        <f t="shared" si="188"/>
        <v/>
      </c>
      <c r="AF319" s="10" t="str">
        <f t="shared" si="189"/>
        <v/>
      </c>
      <c r="AG319" s="54" t="str">
        <f>IF(AE319&lt;&gt;"",IF($H$10=listy!$B$4,(NPER(L319/12,-AB319,(AF319+AE319),0)-NPER(L319/12,-AB319,AF319)),AE319/($H$2/$H$3)),"")</f>
        <v/>
      </c>
      <c r="AH319" s="10">
        <f t="shared" si="181"/>
        <v>0</v>
      </c>
      <c r="AI319" s="10" t="str">
        <f t="shared" si="182"/>
        <v/>
      </c>
      <c r="AL319" s="9" t="str">
        <f t="shared" si="190"/>
        <v/>
      </c>
      <c r="AM319" s="12">
        <f t="shared" si="191"/>
        <v>0</v>
      </c>
      <c r="AN319" s="12" t="str">
        <f t="shared" si="192"/>
        <v/>
      </c>
      <c r="AO319" s="12">
        <f t="shared" si="193"/>
        <v>0</v>
      </c>
      <c r="AP319" s="53">
        <f t="shared" si="183"/>
        <v>0</v>
      </c>
      <c r="AQ319" s="10">
        <f t="shared" si="194"/>
        <v>0</v>
      </c>
      <c r="AR319" s="10" t="str">
        <f t="shared" si="195"/>
        <v/>
      </c>
      <c r="AS319" s="10">
        <f t="shared" si="184"/>
        <v>0</v>
      </c>
      <c r="AT319" s="91"/>
      <c r="AU319" s="91" t="e">
        <f t="shared" si="196"/>
        <v>#VALUE!</v>
      </c>
      <c r="AV319" s="91" t="e">
        <f t="shared" si="197"/>
        <v>#VALUE!</v>
      </c>
    </row>
    <row r="320" spans="1:48" x14ac:dyDescent="0.3">
      <c r="A320" s="9" t="str">
        <f t="shared" si="160"/>
        <v/>
      </c>
      <c r="B320" s="10" t="str">
        <f t="shared" si="161"/>
        <v/>
      </c>
      <c r="C320" s="10">
        <f t="shared" si="162"/>
        <v>0</v>
      </c>
      <c r="D320" s="10" t="str">
        <f t="shared" si="163"/>
        <v/>
      </c>
      <c r="E320" s="12" t="str">
        <f t="shared" si="164"/>
        <v/>
      </c>
      <c r="F320" s="12" t="str">
        <f t="shared" si="165"/>
        <v/>
      </c>
      <c r="G320" s="12" t="str">
        <f t="shared" si="166"/>
        <v/>
      </c>
      <c r="H320" s="10" t="str">
        <f t="shared" si="167"/>
        <v/>
      </c>
      <c r="I320" s="11" t="str">
        <f t="shared" si="168"/>
        <v/>
      </c>
      <c r="J320" s="11" t="str">
        <f t="shared" si="169"/>
        <v/>
      </c>
      <c r="K320" s="64" t="e">
        <f t="shared" si="170"/>
        <v>#VALUE!</v>
      </c>
      <c r="L320" s="50" t="str">
        <f t="shared" si="171"/>
        <v/>
      </c>
      <c r="M320" s="50"/>
      <c r="N320" s="50" t="str">
        <f t="shared" si="172"/>
        <v/>
      </c>
      <c r="O320" s="21" t="str">
        <f t="shared" si="185"/>
        <v/>
      </c>
      <c r="R320" s="9" t="str">
        <f t="shared" si="173"/>
        <v/>
      </c>
      <c r="S320" s="12">
        <f t="shared" si="174"/>
        <v>0</v>
      </c>
      <c r="T320" s="12" t="str">
        <f t="shared" si="198"/>
        <v/>
      </c>
      <c r="U320" s="12">
        <f t="shared" si="175"/>
        <v>0</v>
      </c>
      <c r="V320" s="53">
        <f t="shared" si="176"/>
        <v>0</v>
      </c>
      <c r="W320" s="10">
        <f t="shared" si="177"/>
        <v>0</v>
      </c>
      <c r="X320" s="10" t="str">
        <f t="shared" si="178"/>
        <v/>
      </c>
      <c r="Y320" s="10">
        <f t="shared" si="179"/>
        <v>0</v>
      </c>
      <c r="AA320" s="9" t="str">
        <f t="shared" si="186"/>
        <v/>
      </c>
      <c r="AB320" s="12" t="str">
        <f>IF(AA320&lt;&gt;"",IF($H$10="raty równe",MIN(AF319*(1+L320/12), -PMT(L320/12,$H$3-AA319-SUM($AG$28:AG319),AF319,0)),AC320+AD320),"")</f>
        <v/>
      </c>
      <c r="AC320" s="12" t="str">
        <f t="shared" si="187"/>
        <v/>
      </c>
      <c r="AD320" s="12" t="str">
        <f t="shared" si="180"/>
        <v/>
      </c>
      <c r="AE320" s="53" t="str">
        <f t="shared" si="188"/>
        <v/>
      </c>
      <c r="AF320" s="10" t="str">
        <f t="shared" si="189"/>
        <v/>
      </c>
      <c r="AG320" s="54" t="str">
        <f>IF(AE320&lt;&gt;"",IF($H$10=listy!$B$4,(NPER(L320/12,-AB320,(AF320+AE320),0)-NPER(L320/12,-AB320,AF320)),AE320/($H$2/$H$3)),"")</f>
        <v/>
      </c>
      <c r="AH320" s="10">
        <f t="shared" si="181"/>
        <v>0</v>
      </c>
      <c r="AI320" s="10" t="str">
        <f t="shared" si="182"/>
        <v/>
      </c>
      <c r="AL320" s="9" t="str">
        <f t="shared" si="190"/>
        <v/>
      </c>
      <c r="AM320" s="12">
        <f t="shared" si="191"/>
        <v>0</v>
      </c>
      <c r="AN320" s="12" t="str">
        <f t="shared" si="192"/>
        <v/>
      </c>
      <c r="AO320" s="12">
        <f t="shared" si="193"/>
        <v>0</v>
      </c>
      <c r="AP320" s="53">
        <f t="shared" si="183"/>
        <v>0</v>
      </c>
      <c r="AQ320" s="10">
        <f t="shared" si="194"/>
        <v>0</v>
      </c>
      <c r="AR320" s="10" t="str">
        <f t="shared" si="195"/>
        <v/>
      </c>
      <c r="AS320" s="10">
        <f t="shared" si="184"/>
        <v>0</v>
      </c>
      <c r="AT320" s="91"/>
      <c r="AU320" s="91" t="e">
        <f t="shared" si="196"/>
        <v>#VALUE!</v>
      </c>
      <c r="AV320" s="91" t="e">
        <f t="shared" si="197"/>
        <v>#VALUE!</v>
      </c>
    </row>
    <row r="321" spans="1:48" x14ac:dyDescent="0.3">
      <c r="A321" s="9" t="str">
        <f t="shared" si="160"/>
        <v/>
      </c>
      <c r="B321" s="10" t="str">
        <f t="shared" si="161"/>
        <v/>
      </c>
      <c r="C321" s="10">
        <f t="shared" si="162"/>
        <v>0</v>
      </c>
      <c r="D321" s="10" t="str">
        <f t="shared" si="163"/>
        <v/>
      </c>
      <c r="E321" s="12" t="str">
        <f t="shared" si="164"/>
        <v/>
      </c>
      <c r="F321" s="12" t="str">
        <f t="shared" si="165"/>
        <v/>
      </c>
      <c r="G321" s="12" t="str">
        <f t="shared" si="166"/>
        <v/>
      </c>
      <c r="H321" s="10" t="str">
        <f t="shared" si="167"/>
        <v/>
      </c>
      <c r="I321" s="11" t="str">
        <f t="shared" si="168"/>
        <v/>
      </c>
      <c r="J321" s="11" t="str">
        <f t="shared" si="169"/>
        <v/>
      </c>
      <c r="K321" s="64" t="e">
        <f t="shared" si="170"/>
        <v>#VALUE!</v>
      </c>
      <c r="L321" s="50" t="str">
        <f t="shared" si="171"/>
        <v/>
      </c>
      <c r="M321" s="50"/>
      <c r="N321" s="50" t="str">
        <f t="shared" si="172"/>
        <v/>
      </c>
      <c r="O321" s="21" t="str">
        <f t="shared" si="185"/>
        <v/>
      </c>
      <c r="R321" s="9" t="str">
        <f t="shared" si="173"/>
        <v/>
      </c>
      <c r="S321" s="12">
        <f t="shared" si="174"/>
        <v>0</v>
      </c>
      <c r="T321" s="12" t="str">
        <f t="shared" si="198"/>
        <v/>
      </c>
      <c r="U321" s="12">
        <f t="shared" si="175"/>
        <v>0</v>
      </c>
      <c r="V321" s="53">
        <f t="shared" si="176"/>
        <v>0</v>
      </c>
      <c r="W321" s="10">
        <f t="shared" si="177"/>
        <v>0</v>
      </c>
      <c r="X321" s="10" t="str">
        <f t="shared" si="178"/>
        <v/>
      </c>
      <c r="Y321" s="10">
        <f t="shared" si="179"/>
        <v>0</v>
      </c>
      <c r="AA321" s="9" t="str">
        <f t="shared" si="186"/>
        <v/>
      </c>
      <c r="AB321" s="12" t="str">
        <f>IF(AA321&lt;&gt;"",IF($H$10="raty równe",MIN(AF320*(1+L321/12), -PMT(L321/12,$H$3-AA320-SUM($AG$28:AG320),AF320,0)),AC321+AD321),"")</f>
        <v/>
      </c>
      <c r="AC321" s="12" t="str">
        <f t="shared" si="187"/>
        <v/>
      </c>
      <c r="AD321" s="12" t="str">
        <f t="shared" si="180"/>
        <v/>
      </c>
      <c r="AE321" s="53" t="str">
        <f t="shared" si="188"/>
        <v/>
      </c>
      <c r="AF321" s="10" t="str">
        <f t="shared" si="189"/>
        <v/>
      </c>
      <c r="AG321" s="54" t="str">
        <f>IF(AE321&lt;&gt;"",IF($H$10=listy!$B$4,(NPER(L321/12,-AB321,(AF321+AE321),0)-NPER(L321/12,-AB321,AF321)),AE321/($H$2/$H$3)),"")</f>
        <v/>
      </c>
      <c r="AH321" s="10">
        <f t="shared" si="181"/>
        <v>0</v>
      </c>
      <c r="AI321" s="10" t="str">
        <f t="shared" si="182"/>
        <v/>
      </c>
      <c r="AL321" s="9" t="str">
        <f t="shared" si="190"/>
        <v/>
      </c>
      <c r="AM321" s="12">
        <f t="shared" si="191"/>
        <v>0</v>
      </c>
      <c r="AN321" s="12" t="str">
        <f t="shared" si="192"/>
        <v/>
      </c>
      <c r="AO321" s="12">
        <f t="shared" si="193"/>
        <v>0</v>
      </c>
      <c r="AP321" s="53">
        <f t="shared" si="183"/>
        <v>0</v>
      </c>
      <c r="AQ321" s="10">
        <f t="shared" si="194"/>
        <v>0</v>
      </c>
      <c r="AR321" s="10" t="str">
        <f t="shared" si="195"/>
        <v/>
      </c>
      <c r="AS321" s="10">
        <f t="shared" si="184"/>
        <v>0</v>
      </c>
      <c r="AT321" s="91"/>
      <c r="AU321" s="91" t="e">
        <f t="shared" si="196"/>
        <v>#VALUE!</v>
      </c>
      <c r="AV321" s="91" t="e">
        <f t="shared" si="197"/>
        <v>#VALUE!</v>
      </c>
    </row>
    <row r="322" spans="1:48" x14ac:dyDescent="0.3">
      <c r="A322" s="9" t="str">
        <f t="shared" si="160"/>
        <v/>
      </c>
      <c r="B322" s="10" t="str">
        <f t="shared" si="161"/>
        <v/>
      </c>
      <c r="C322" s="10">
        <f t="shared" si="162"/>
        <v>0</v>
      </c>
      <c r="D322" s="10" t="str">
        <f t="shared" si="163"/>
        <v/>
      </c>
      <c r="E322" s="12" t="str">
        <f t="shared" si="164"/>
        <v/>
      </c>
      <c r="F322" s="12" t="str">
        <f t="shared" si="165"/>
        <v/>
      </c>
      <c r="G322" s="12" t="str">
        <f t="shared" si="166"/>
        <v/>
      </c>
      <c r="H322" s="10" t="str">
        <f t="shared" si="167"/>
        <v/>
      </c>
      <c r="I322" s="11" t="str">
        <f t="shared" si="168"/>
        <v/>
      </c>
      <c r="J322" s="11" t="str">
        <f t="shared" si="169"/>
        <v/>
      </c>
      <c r="K322" s="64" t="e">
        <f t="shared" si="170"/>
        <v>#VALUE!</v>
      </c>
      <c r="L322" s="50" t="str">
        <f t="shared" si="171"/>
        <v/>
      </c>
      <c r="M322" s="50"/>
      <c r="N322" s="50" t="str">
        <f t="shared" si="172"/>
        <v/>
      </c>
      <c r="O322" s="21" t="str">
        <f t="shared" si="185"/>
        <v/>
      </c>
      <c r="R322" s="9" t="str">
        <f t="shared" si="173"/>
        <v/>
      </c>
      <c r="S322" s="12">
        <f t="shared" si="174"/>
        <v>0</v>
      </c>
      <c r="T322" s="12" t="str">
        <f t="shared" si="198"/>
        <v/>
      </c>
      <c r="U322" s="12">
        <f t="shared" si="175"/>
        <v>0</v>
      </c>
      <c r="V322" s="53">
        <f t="shared" si="176"/>
        <v>0</v>
      </c>
      <c r="W322" s="10">
        <f t="shared" si="177"/>
        <v>0</v>
      </c>
      <c r="X322" s="10" t="str">
        <f t="shared" si="178"/>
        <v/>
      </c>
      <c r="Y322" s="10">
        <f t="shared" si="179"/>
        <v>0</v>
      </c>
      <c r="AA322" s="9" t="str">
        <f t="shared" si="186"/>
        <v/>
      </c>
      <c r="AB322" s="12" t="str">
        <f>IF(AA322&lt;&gt;"",IF($H$10="raty równe",MIN(AF321*(1+L322/12), -PMT(L322/12,$H$3-AA321-SUM($AG$28:AG321),AF321,0)),AC322+AD322),"")</f>
        <v/>
      </c>
      <c r="AC322" s="12" t="str">
        <f t="shared" si="187"/>
        <v/>
      </c>
      <c r="AD322" s="12" t="str">
        <f t="shared" si="180"/>
        <v/>
      </c>
      <c r="AE322" s="53" t="str">
        <f t="shared" si="188"/>
        <v/>
      </c>
      <c r="AF322" s="10" t="str">
        <f t="shared" si="189"/>
        <v/>
      </c>
      <c r="AG322" s="54" t="str">
        <f>IF(AE322&lt;&gt;"",IF($H$10=listy!$B$4,(NPER(L322/12,-AB322,(AF322+AE322),0)-NPER(L322/12,-AB322,AF322)),AE322/($H$2/$H$3)),"")</f>
        <v/>
      </c>
      <c r="AH322" s="10">
        <f t="shared" si="181"/>
        <v>0</v>
      </c>
      <c r="AI322" s="10" t="str">
        <f t="shared" si="182"/>
        <v/>
      </c>
      <c r="AL322" s="9" t="str">
        <f t="shared" si="190"/>
        <v/>
      </c>
      <c r="AM322" s="12">
        <f t="shared" si="191"/>
        <v>0</v>
      </c>
      <c r="AN322" s="12" t="str">
        <f t="shared" si="192"/>
        <v/>
      </c>
      <c r="AO322" s="12">
        <f t="shared" si="193"/>
        <v>0</v>
      </c>
      <c r="AP322" s="53">
        <f t="shared" si="183"/>
        <v>0</v>
      </c>
      <c r="AQ322" s="10">
        <f t="shared" si="194"/>
        <v>0</v>
      </c>
      <c r="AR322" s="10" t="str">
        <f t="shared" si="195"/>
        <v/>
      </c>
      <c r="AS322" s="10">
        <f t="shared" si="184"/>
        <v>0</v>
      </c>
      <c r="AT322" s="91"/>
      <c r="AU322" s="91" t="e">
        <f t="shared" si="196"/>
        <v>#VALUE!</v>
      </c>
      <c r="AV322" s="91" t="e">
        <f t="shared" si="197"/>
        <v>#VALUE!</v>
      </c>
    </row>
    <row r="323" spans="1:48" x14ac:dyDescent="0.3">
      <c r="A323" s="9" t="str">
        <f t="shared" si="160"/>
        <v/>
      </c>
      <c r="B323" s="10" t="str">
        <f t="shared" si="161"/>
        <v/>
      </c>
      <c r="C323" s="10">
        <f t="shared" si="162"/>
        <v>0</v>
      </c>
      <c r="D323" s="10" t="str">
        <f t="shared" si="163"/>
        <v/>
      </c>
      <c r="E323" s="12" t="str">
        <f t="shared" si="164"/>
        <v/>
      </c>
      <c r="F323" s="12" t="str">
        <f t="shared" si="165"/>
        <v/>
      </c>
      <c r="G323" s="12" t="str">
        <f t="shared" si="166"/>
        <v/>
      </c>
      <c r="H323" s="10" t="str">
        <f t="shared" si="167"/>
        <v/>
      </c>
      <c r="I323" s="11" t="str">
        <f t="shared" si="168"/>
        <v/>
      </c>
      <c r="J323" s="11" t="str">
        <f t="shared" si="169"/>
        <v/>
      </c>
      <c r="K323" s="64" t="e">
        <f t="shared" si="170"/>
        <v>#VALUE!</v>
      </c>
      <c r="L323" s="50" t="str">
        <f t="shared" si="171"/>
        <v/>
      </c>
      <c r="M323" s="50"/>
      <c r="N323" s="50" t="str">
        <f t="shared" si="172"/>
        <v/>
      </c>
      <c r="O323" s="21" t="str">
        <f t="shared" si="185"/>
        <v/>
      </c>
      <c r="R323" s="9" t="str">
        <f t="shared" si="173"/>
        <v/>
      </c>
      <c r="S323" s="12">
        <f t="shared" si="174"/>
        <v>0</v>
      </c>
      <c r="T323" s="12" t="str">
        <f t="shared" si="198"/>
        <v/>
      </c>
      <c r="U323" s="12">
        <f t="shared" si="175"/>
        <v>0</v>
      </c>
      <c r="V323" s="53">
        <f t="shared" si="176"/>
        <v>0</v>
      </c>
      <c r="W323" s="10">
        <f t="shared" si="177"/>
        <v>0</v>
      </c>
      <c r="X323" s="10" t="str">
        <f t="shared" si="178"/>
        <v/>
      </c>
      <c r="Y323" s="10">
        <f t="shared" si="179"/>
        <v>0</v>
      </c>
      <c r="AA323" s="9" t="str">
        <f t="shared" si="186"/>
        <v/>
      </c>
      <c r="AB323" s="12" t="str">
        <f>IF(AA323&lt;&gt;"",IF($H$10="raty równe",MIN(AF322*(1+L323/12), -PMT(L323/12,$H$3-AA322-SUM($AG$28:AG322),AF322,0)),AC323+AD323),"")</f>
        <v/>
      </c>
      <c r="AC323" s="12" t="str">
        <f t="shared" si="187"/>
        <v/>
      </c>
      <c r="AD323" s="12" t="str">
        <f t="shared" si="180"/>
        <v/>
      </c>
      <c r="AE323" s="53" t="str">
        <f t="shared" si="188"/>
        <v/>
      </c>
      <c r="AF323" s="10" t="str">
        <f t="shared" si="189"/>
        <v/>
      </c>
      <c r="AG323" s="54" t="str">
        <f>IF(AE323&lt;&gt;"",IF($H$10=listy!$B$4,(NPER(L323/12,-AB323,(AF323+AE323),0)-NPER(L323/12,-AB323,AF323)),AE323/($H$2/$H$3)),"")</f>
        <v/>
      </c>
      <c r="AH323" s="10">
        <f t="shared" si="181"/>
        <v>0</v>
      </c>
      <c r="AI323" s="10" t="str">
        <f t="shared" si="182"/>
        <v/>
      </c>
      <c r="AL323" s="9" t="str">
        <f t="shared" si="190"/>
        <v/>
      </c>
      <c r="AM323" s="12">
        <f t="shared" si="191"/>
        <v>0</v>
      </c>
      <c r="AN323" s="12" t="str">
        <f t="shared" si="192"/>
        <v/>
      </c>
      <c r="AO323" s="12">
        <f t="shared" si="193"/>
        <v>0</v>
      </c>
      <c r="AP323" s="53">
        <f t="shared" si="183"/>
        <v>0</v>
      </c>
      <c r="AQ323" s="10">
        <f t="shared" si="194"/>
        <v>0</v>
      </c>
      <c r="AR323" s="10" t="str">
        <f t="shared" si="195"/>
        <v/>
      </c>
      <c r="AS323" s="10">
        <f t="shared" si="184"/>
        <v>0</v>
      </c>
      <c r="AT323" s="91"/>
      <c r="AU323" s="91" t="e">
        <f t="shared" si="196"/>
        <v>#VALUE!</v>
      </c>
      <c r="AV323" s="91" t="e">
        <f t="shared" si="197"/>
        <v>#VALUE!</v>
      </c>
    </row>
    <row r="324" spans="1:48" x14ac:dyDescent="0.3">
      <c r="A324" s="9" t="str">
        <f t="shared" si="160"/>
        <v/>
      </c>
      <c r="B324" s="10" t="str">
        <f t="shared" si="161"/>
        <v/>
      </c>
      <c r="C324" s="10">
        <f t="shared" si="162"/>
        <v>0</v>
      </c>
      <c r="D324" s="10" t="str">
        <f t="shared" si="163"/>
        <v/>
      </c>
      <c r="E324" s="12" t="str">
        <f t="shared" si="164"/>
        <v/>
      </c>
      <c r="F324" s="12" t="str">
        <f t="shared" si="165"/>
        <v/>
      </c>
      <c r="G324" s="12" t="str">
        <f t="shared" si="166"/>
        <v/>
      </c>
      <c r="H324" s="10" t="str">
        <f t="shared" si="167"/>
        <v/>
      </c>
      <c r="I324" s="11" t="str">
        <f t="shared" si="168"/>
        <v/>
      </c>
      <c r="J324" s="11" t="str">
        <f t="shared" si="169"/>
        <v/>
      </c>
      <c r="K324" s="64" t="e">
        <f t="shared" si="170"/>
        <v>#VALUE!</v>
      </c>
      <c r="L324" s="50" t="str">
        <f t="shared" si="171"/>
        <v/>
      </c>
      <c r="M324" s="50"/>
      <c r="N324" s="50" t="str">
        <f t="shared" si="172"/>
        <v/>
      </c>
      <c r="O324" s="21" t="str">
        <f t="shared" si="185"/>
        <v/>
      </c>
      <c r="R324" s="9" t="str">
        <f t="shared" si="173"/>
        <v/>
      </c>
      <c r="S324" s="12">
        <f t="shared" si="174"/>
        <v>0</v>
      </c>
      <c r="T324" s="12" t="str">
        <f t="shared" si="198"/>
        <v/>
      </c>
      <c r="U324" s="12">
        <f t="shared" si="175"/>
        <v>0</v>
      </c>
      <c r="V324" s="53">
        <f t="shared" si="176"/>
        <v>0</v>
      </c>
      <c r="W324" s="10">
        <f t="shared" si="177"/>
        <v>0</v>
      </c>
      <c r="X324" s="10" t="str">
        <f t="shared" si="178"/>
        <v/>
      </c>
      <c r="Y324" s="10">
        <f t="shared" si="179"/>
        <v>0</v>
      </c>
      <c r="AA324" s="9" t="str">
        <f t="shared" si="186"/>
        <v/>
      </c>
      <c r="AB324" s="12" t="str">
        <f>IF(AA324&lt;&gt;"",IF($H$10="raty równe",MIN(AF323*(1+L324/12), -PMT(L324/12,$H$3-AA323-SUM($AG$28:AG323),AF323,0)),AC324+AD324),"")</f>
        <v/>
      </c>
      <c r="AC324" s="12" t="str">
        <f t="shared" si="187"/>
        <v/>
      </c>
      <c r="AD324" s="12" t="str">
        <f t="shared" si="180"/>
        <v/>
      </c>
      <c r="AE324" s="53" t="str">
        <f t="shared" si="188"/>
        <v/>
      </c>
      <c r="AF324" s="10" t="str">
        <f t="shared" si="189"/>
        <v/>
      </c>
      <c r="AG324" s="54" t="str">
        <f>IF(AE324&lt;&gt;"",IF($H$10=listy!$B$4,(NPER(L324/12,-AB324,(AF324+AE324),0)-NPER(L324/12,-AB324,AF324)),AE324/($H$2/$H$3)),"")</f>
        <v/>
      </c>
      <c r="AH324" s="10">
        <f t="shared" si="181"/>
        <v>0</v>
      </c>
      <c r="AI324" s="10" t="str">
        <f t="shared" si="182"/>
        <v/>
      </c>
      <c r="AL324" s="9" t="str">
        <f t="shared" si="190"/>
        <v/>
      </c>
      <c r="AM324" s="12">
        <f t="shared" si="191"/>
        <v>0</v>
      </c>
      <c r="AN324" s="12" t="str">
        <f t="shared" si="192"/>
        <v/>
      </c>
      <c r="AO324" s="12">
        <f t="shared" si="193"/>
        <v>0</v>
      </c>
      <c r="AP324" s="53">
        <f t="shared" si="183"/>
        <v>0</v>
      </c>
      <c r="AQ324" s="10">
        <f t="shared" si="194"/>
        <v>0</v>
      </c>
      <c r="AR324" s="10" t="str">
        <f t="shared" si="195"/>
        <v/>
      </c>
      <c r="AS324" s="10">
        <f t="shared" si="184"/>
        <v>0</v>
      </c>
      <c r="AT324" s="91"/>
      <c r="AU324" s="91" t="e">
        <f t="shared" si="196"/>
        <v>#VALUE!</v>
      </c>
      <c r="AV324" s="91" t="e">
        <f t="shared" si="197"/>
        <v>#VALUE!</v>
      </c>
    </row>
    <row r="325" spans="1:48" x14ac:dyDescent="0.3">
      <c r="A325" s="9" t="str">
        <f t="shared" si="160"/>
        <v/>
      </c>
      <c r="B325" s="10" t="str">
        <f t="shared" si="161"/>
        <v/>
      </c>
      <c r="C325" s="10">
        <f t="shared" si="162"/>
        <v>0</v>
      </c>
      <c r="D325" s="10" t="str">
        <f t="shared" si="163"/>
        <v/>
      </c>
      <c r="E325" s="12" t="str">
        <f t="shared" si="164"/>
        <v/>
      </c>
      <c r="F325" s="12" t="str">
        <f t="shared" si="165"/>
        <v/>
      </c>
      <c r="G325" s="12" t="str">
        <f t="shared" si="166"/>
        <v/>
      </c>
      <c r="H325" s="10" t="str">
        <f t="shared" si="167"/>
        <v/>
      </c>
      <c r="I325" s="11" t="str">
        <f t="shared" si="168"/>
        <v/>
      </c>
      <c r="J325" s="11" t="str">
        <f t="shared" si="169"/>
        <v/>
      </c>
      <c r="K325" s="64" t="e">
        <f t="shared" si="170"/>
        <v>#VALUE!</v>
      </c>
      <c r="L325" s="50" t="str">
        <f t="shared" si="171"/>
        <v/>
      </c>
      <c r="M325" s="50"/>
      <c r="N325" s="50" t="str">
        <f t="shared" si="172"/>
        <v/>
      </c>
      <c r="O325" s="21" t="str">
        <f t="shared" si="185"/>
        <v/>
      </c>
      <c r="R325" s="9" t="str">
        <f t="shared" si="173"/>
        <v/>
      </c>
      <c r="S325" s="12">
        <f t="shared" si="174"/>
        <v>0</v>
      </c>
      <c r="T325" s="12" t="str">
        <f t="shared" si="198"/>
        <v/>
      </c>
      <c r="U325" s="12">
        <f t="shared" si="175"/>
        <v>0</v>
      </c>
      <c r="V325" s="53">
        <f t="shared" si="176"/>
        <v>0</v>
      </c>
      <c r="W325" s="10">
        <f t="shared" si="177"/>
        <v>0</v>
      </c>
      <c r="X325" s="10" t="str">
        <f t="shared" si="178"/>
        <v/>
      </c>
      <c r="Y325" s="10">
        <f t="shared" si="179"/>
        <v>0</v>
      </c>
      <c r="AA325" s="9" t="str">
        <f t="shared" si="186"/>
        <v/>
      </c>
      <c r="AB325" s="12" t="str">
        <f>IF(AA325&lt;&gt;"",IF($H$10="raty równe",MIN(AF324*(1+L325/12), -PMT(L325/12,$H$3-AA324-SUM($AG$28:AG324),AF324,0)),AC325+AD325),"")</f>
        <v/>
      </c>
      <c r="AC325" s="12" t="str">
        <f t="shared" si="187"/>
        <v/>
      </c>
      <c r="AD325" s="12" t="str">
        <f t="shared" si="180"/>
        <v/>
      </c>
      <c r="AE325" s="53" t="str">
        <f t="shared" si="188"/>
        <v/>
      </c>
      <c r="AF325" s="10" t="str">
        <f t="shared" si="189"/>
        <v/>
      </c>
      <c r="AG325" s="54" t="str">
        <f>IF(AE325&lt;&gt;"",IF($H$10=listy!$B$4,(NPER(L325/12,-AB325,(AF325+AE325),0)-NPER(L325/12,-AB325,AF325)),AE325/($H$2/$H$3)),"")</f>
        <v/>
      </c>
      <c r="AH325" s="10">
        <f t="shared" si="181"/>
        <v>0</v>
      </c>
      <c r="AI325" s="10" t="str">
        <f t="shared" si="182"/>
        <v/>
      </c>
      <c r="AL325" s="9" t="str">
        <f t="shared" si="190"/>
        <v/>
      </c>
      <c r="AM325" s="12">
        <f t="shared" si="191"/>
        <v>0</v>
      </c>
      <c r="AN325" s="12" t="str">
        <f t="shared" si="192"/>
        <v/>
      </c>
      <c r="AO325" s="12">
        <f t="shared" si="193"/>
        <v>0</v>
      </c>
      <c r="AP325" s="53">
        <f t="shared" si="183"/>
        <v>0</v>
      </c>
      <c r="AQ325" s="10">
        <f t="shared" si="194"/>
        <v>0</v>
      </c>
      <c r="AR325" s="10" t="str">
        <f t="shared" si="195"/>
        <v/>
      </c>
      <c r="AS325" s="10">
        <f t="shared" si="184"/>
        <v>0</v>
      </c>
      <c r="AT325" s="91"/>
      <c r="AU325" s="91" t="e">
        <f t="shared" si="196"/>
        <v>#VALUE!</v>
      </c>
      <c r="AV325" s="91" t="e">
        <f t="shared" si="197"/>
        <v>#VALUE!</v>
      </c>
    </row>
    <row r="326" spans="1:48" x14ac:dyDescent="0.3">
      <c r="A326" s="9" t="str">
        <f t="shared" si="160"/>
        <v/>
      </c>
      <c r="B326" s="10" t="str">
        <f t="shared" si="161"/>
        <v/>
      </c>
      <c r="C326" s="10">
        <f t="shared" si="162"/>
        <v>0</v>
      </c>
      <c r="D326" s="10" t="str">
        <f t="shared" si="163"/>
        <v/>
      </c>
      <c r="E326" s="12" t="str">
        <f t="shared" si="164"/>
        <v/>
      </c>
      <c r="F326" s="12" t="str">
        <f t="shared" si="165"/>
        <v/>
      </c>
      <c r="G326" s="12" t="str">
        <f t="shared" si="166"/>
        <v/>
      </c>
      <c r="H326" s="10" t="str">
        <f t="shared" si="167"/>
        <v/>
      </c>
      <c r="I326" s="11" t="str">
        <f t="shared" si="168"/>
        <v/>
      </c>
      <c r="J326" s="11" t="str">
        <f t="shared" si="169"/>
        <v/>
      </c>
      <c r="K326" s="64" t="e">
        <f t="shared" si="170"/>
        <v>#VALUE!</v>
      </c>
      <c r="L326" s="50" t="str">
        <f t="shared" si="171"/>
        <v/>
      </c>
      <c r="M326" s="50"/>
      <c r="N326" s="50" t="str">
        <f t="shared" si="172"/>
        <v/>
      </c>
      <c r="O326" s="21" t="str">
        <f t="shared" si="185"/>
        <v/>
      </c>
      <c r="R326" s="9" t="str">
        <f t="shared" si="173"/>
        <v/>
      </c>
      <c r="S326" s="12">
        <f t="shared" si="174"/>
        <v>0</v>
      </c>
      <c r="T326" s="12" t="str">
        <f t="shared" si="198"/>
        <v/>
      </c>
      <c r="U326" s="12">
        <f t="shared" si="175"/>
        <v>0</v>
      </c>
      <c r="V326" s="53">
        <f t="shared" si="176"/>
        <v>0</v>
      </c>
      <c r="W326" s="10">
        <f t="shared" si="177"/>
        <v>0</v>
      </c>
      <c r="X326" s="10" t="str">
        <f t="shared" si="178"/>
        <v/>
      </c>
      <c r="Y326" s="10">
        <f t="shared" si="179"/>
        <v>0</v>
      </c>
      <c r="AA326" s="9" t="str">
        <f t="shared" si="186"/>
        <v/>
      </c>
      <c r="AB326" s="12" t="str">
        <f>IF(AA326&lt;&gt;"",IF($H$10="raty równe",MIN(AF325*(1+L326/12), -PMT(L326/12,$H$3-AA325-SUM($AG$28:AG325),AF325,0)),AC326+AD326),"")</f>
        <v/>
      </c>
      <c r="AC326" s="12" t="str">
        <f t="shared" si="187"/>
        <v/>
      </c>
      <c r="AD326" s="12" t="str">
        <f t="shared" si="180"/>
        <v/>
      </c>
      <c r="AE326" s="53" t="str">
        <f t="shared" si="188"/>
        <v/>
      </c>
      <c r="AF326" s="10" t="str">
        <f t="shared" si="189"/>
        <v/>
      </c>
      <c r="AG326" s="54" t="str">
        <f>IF(AE326&lt;&gt;"",IF($H$10=listy!$B$4,(NPER(L326/12,-AB326,(AF326+AE326),0)-NPER(L326/12,-AB326,AF326)),AE326/($H$2/$H$3)),"")</f>
        <v/>
      </c>
      <c r="AH326" s="10">
        <f t="shared" si="181"/>
        <v>0</v>
      </c>
      <c r="AI326" s="10" t="str">
        <f t="shared" si="182"/>
        <v/>
      </c>
      <c r="AL326" s="9" t="str">
        <f t="shared" si="190"/>
        <v/>
      </c>
      <c r="AM326" s="12">
        <f t="shared" si="191"/>
        <v>0</v>
      </c>
      <c r="AN326" s="12" t="str">
        <f t="shared" si="192"/>
        <v/>
      </c>
      <c r="AO326" s="12">
        <f t="shared" si="193"/>
        <v>0</v>
      </c>
      <c r="AP326" s="53">
        <f t="shared" si="183"/>
        <v>0</v>
      </c>
      <c r="AQ326" s="10">
        <f t="shared" si="194"/>
        <v>0</v>
      </c>
      <c r="AR326" s="10" t="str">
        <f t="shared" si="195"/>
        <v/>
      </c>
      <c r="AS326" s="10">
        <f t="shared" si="184"/>
        <v>0</v>
      </c>
      <c r="AT326" s="91"/>
      <c r="AU326" s="91" t="e">
        <f t="shared" si="196"/>
        <v>#VALUE!</v>
      </c>
      <c r="AV326" s="91" t="e">
        <f t="shared" si="197"/>
        <v>#VALUE!</v>
      </c>
    </row>
    <row r="327" spans="1:48" x14ac:dyDescent="0.3">
      <c r="A327" s="9" t="str">
        <f t="shared" si="160"/>
        <v/>
      </c>
      <c r="B327" s="10" t="str">
        <f t="shared" si="161"/>
        <v/>
      </c>
      <c r="C327" s="10">
        <f t="shared" si="162"/>
        <v>0</v>
      </c>
      <c r="D327" s="10" t="str">
        <f t="shared" si="163"/>
        <v/>
      </c>
      <c r="E327" s="12" t="str">
        <f t="shared" si="164"/>
        <v/>
      </c>
      <c r="F327" s="12" t="str">
        <f t="shared" si="165"/>
        <v/>
      </c>
      <c r="G327" s="12" t="str">
        <f t="shared" si="166"/>
        <v/>
      </c>
      <c r="H327" s="10" t="str">
        <f t="shared" si="167"/>
        <v/>
      </c>
      <c r="I327" s="11" t="str">
        <f t="shared" si="168"/>
        <v/>
      </c>
      <c r="J327" s="11" t="str">
        <f t="shared" si="169"/>
        <v/>
      </c>
      <c r="K327" s="64" t="e">
        <f t="shared" si="170"/>
        <v>#VALUE!</v>
      </c>
      <c r="L327" s="50" t="str">
        <f t="shared" si="171"/>
        <v/>
      </c>
      <c r="M327" s="50"/>
      <c r="N327" s="50" t="str">
        <f t="shared" si="172"/>
        <v/>
      </c>
      <c r="O327" s="21" t="str">
        <f t="shared" si="185"/>
        <v/>
      </c>
      <c r="R327" s="9" t="str">
        <f t="shared" si="173"/>
        <v/>
      </c>
      <c r="S327" s="12">
        <f t="shared" si="174"/>
        <v>0</v>
      </c>
      <c r="T327" s="12" t="str">
        <f t="shared" si="198"/>
        <v/>
      </c>
      <c r="U327" s="12">
        <f t="shared" si="175"/>
        <v>0</v>
      </c>
      <c r="V327" s="53">
        <f t="shared" si="176"/>
        <v>0</v>
      </c>
      <c r="W327" s="10">
        <f t="shared" si="177"/>
        <v>0</v>
      </c>
      <c r="X327" s="10" t="str">
        <f t="shared" si="178"/>
        <v/>
      </c>
      <c r="Y327" s="10">
        <f t="shared" si="179"/>
        <v>0</v>
      </c>
      <c r="AA327" s="9" t="str">
        <f t="shared" si="186"/>
        <v/>
      </c>
      <c r="AB327" s="12" t="str">
        <f>IF(AA327&lt;&gt;"",IF($H$10="raty równe",MIN(AF326*(1+L327/12), -PMT(L327/12,$H$3-AA326-SUM($AG$28:AG326),AF326,0)),AC327+AD327),"")</f>
        <v/>
      </c>
      <c r="AC327" s="12" t="str">
        <f t="shared" si="187"/>
        <v/>
      </c>
      <c r="AD327" s="12" t="str">
        <f t="shared" si="180"/>
        <v/>
      </c>
      <c r="AE327" s="53" t="str">
        <f t="shared" si="188"/>
        <v/>
      </c>
      <c r="AF327" s="10" t="str">
        <f t="shared" si="189"/>
        <v/>
      </c>
      <c r="AG327" s="54" t="str">
        <f>IF(AE327&lt;&gt;"",IF($H$10=listy!$B$4,(NPER(L327/12,-AB327,(AF327+AE327),0)-NPER(L327/12,-AB327,AF327)),AE327/($H$2/$H$3)),"")</f>
        <v/>
      </c>
      <c r="AH327" s="10">
        <f t="shared" si="181"/>
        <v>0</v>
      </c>
      <c r="AI327" s="10" t="str">
        <f t="shared" si="182"/>
        <v/>
      </c>
      <c r="AL327" s="9" t="str">
        <f t="shared" si="190"/>
        <v/>
      </c>
      <c r="AM327" s="12">
        <f t="shared" si="191"/>
        <v>0</v>
      </c>
      <c r="AN327" s="12" t="str">
        <f t="shared" si="192"/>
        <v/>
      </c>
      <c r="AO327" s="12">
        <f t="shared" si="193"/>
        <v>0</v>
      </c>
      <c r="AP327" s="53">
        <f t="shared" si="183"/>
        <v>0</v>
      </c>
      <c r="AQ327" s="10">
        <f t="shared" si="194"/>
        <v>0</v>
      </c>
      <c r="AR327" s="10" t="str">
        <f t="shared" si="195"/>
        <v/>
      </c>
      <c r="AS327" s="10">
        <f t="shared" si="184"/>
        <v>0</v>
      </c>
      <c r="AT327" s="91"/>
      <c r="AU327" s="91" t="e">
        <f t="shared" si="196"/>
        <v>#VALUE!</v>
      </c>
      <c r="AV327" s="91" t="e">
        <f t="shared" si="197"/>
        <v>#VALUE!</v>
      </c>
    </row>
    <row r="328" spans="1:48" s="81" customFormat="1" x14ac:dyDescent="0.3">
      <c r="A328" s="75" t="str">
        <f t="shared" si="160"/>
        <v/>
      </c>
      <c r="B328" s="76" t="str">
        <f t="shared" si="161"/>
        <v/>
      </c>
      <c r="C328" s="76">
        <f t="shared" si="162"/>
        <v>0</v>
      </c>
      <c r="D328" s="76" t="str">
        <f t="shared" si="163"/>
        <v/>
      </c>
      <c r="E328" s="77" t="str">
        <f t="shared" si="164"/>
        <v/>
      </c>
      <c r="F328" s="77" t="str">
        <f t="shared" si="165"/>
        <v/>
      </c>
      <c r="G328" s="77" t="str">
        <f t="shared" si="166"/>
        <v/>
      </c>
      <c r="H328" s="76" t="str">
        <f t="shared" si="167"/>
        <v/>
      </c>
      <c r="I328" s="78" t="str">
        <f t="shared" si="168"/>
        <v/>
      </c>
      <c r="J328" s="78" t="str">
        <f t="shared" si="169"/>
        <v/>
      </c>
      <c r="K328" s="79" t="e">
        <f t="shared" si="170"/>
        <v>#VALUE!</v>
      </c>
      <c r="L328" s="78" t="str">
        <f t="shared" si="171"/>
        <v/>
      </c>
      <c r="M328" s="78"/>
      <c r="N328" s="78" t="str">
        <f t="shared" si="172"/>
        <v/>
      </c>
      <c r="O328" s="80" t="str">
        <f t="shared" si="185"/>
        <v/>
      </c>
      <c r="R328" s="75" t="str">
        <f t="shared" si="173"/>
        <v/>
      </c>
      <c r="S328" s="77">
        <f t="shared" si="174"/>
        <v>0</v>
      </c>
      <c r="T328" s="77" t="str">
        <f t="shared" si="198"/>
        <v/>
      </c>
      <c r="U328" s="77">
        <f t="shared" si="175"/>
        <v>0</v>
      </c>
      <c r="V328" s="82">
        <f t="shared" si="176"/>
        <v>0</v>
      </c>
      <c r="W328" s="76">
        <f t="shared" si="177"/>
        <v>0</v>
      </c>
      <c r="X328" s="76" t="str">
        <f>IF(A328&lt;&gt;"",C328+E328-S328-V328,"")</f>
        <v/>
      </c>
      <c r="Y328" s="76">
        <f t="shared" si="179"/>
        <v>0</v>
      </c>
      <c r="AA328" s="75" t="str">
        <f t="shared" si="186"/>
        <v/>
      </c>
      <c r="AB328" s="77" t="str">
        <f>IF(AA328&lt;&gt;"",IF($H$10="raty równe",MIN(AF327*(1+L328/12), -PMT(L328/12,$H$3-AA327-SUM($AG$28:AG327),AF327,0)),AC328+AD328),"")</f>
        <v/>
      </c>
      <c r="AC328" s="77" t="str">
        <f t="shared" si="187"/>
        <v/>
      </c>
      <c r="AD328" s="77" t="str">
        <f t="shared" si="180"/>
        <v/>
      </c>
      <c r="AE328" s="82" t="str">
        <f t="shared" si="188"/>
        <v/>
      </c>
      <c r="AF328" s="76" t="str">
        <f t="shared" si="189"/>
        <v/>
      </c>
      <c r="AG328" s="83" t="str">
        <f>IF(AE328&lt;&gt;"",IF($H$10=listy!$B$4,(NPER(L328/12,-AB328,(AF328+AE328),0)-NPER(L328/12,-AB328,AF328)),AE328/($H$2/$H$3)),"")</f>
        <v/>
      </c>
      <c r="AH328" s="76">
        <f t="shared" si="181"/>
        <v>0</v>
      </c>
      <c r="AI328" s="76" t="str">
        <f t="shared" si="182"/>
        <v/>
      </c>
      <c r="AL328" s="9" t="str">
        <f t="shared" si="190"/>
        <v/>
      </c>
      <c r="AM328" s="12">
        <f t="shared" si="191"/>
        <v>0</v>
      </c>
      <c r="AN328" s="12" t="str">
        <f t="shared" si="192"/>
        <v/>
      </c>
      <c r="AO328" s="12">
        <f t="shared" si="193"/>
        <v>0</v>
      </c>
      <c r="AP328" s="53">
        <f t="shared" si="183"/>
        <v>0</v>
      </c>
      <c r="AQ328" s="10">
        <f t="shared" si="194"/>
        <v>0</v>
      </c>
      <c r="AR328" s="10" t="str">
        <f t="shared" si="195"/>
        <v/>
      </c>
      <c r="AS328" s="10">
        <f t="shared" si="184"/>
        <v>0</v>
      </c>
      <c r="AT328" s="91"/>
      <c r="AU328" s="91" t="e">
        <f t="shared" si="196"/>
        <v>#VALUE!</v>
      </c>
      <c r="AV328" s="91" t="e">
        <f t="shared" si="197"/>
        <v>#VALUE!</v>
      </c>
    </row>
    <row r="329" spans="1:48" x14ac:dyDescent="0.3">
      <c r="A329" s="9" t="str">
        <f t="shared" si="160"/>
        <v/>
      </c>
      <c r="B329" s="10" t="str">
        <f t="shared" si="161"/>
        <v/>
      </c>
      <c r="C329" s="10">
        <f t="shared" si="162"/>
        <v>0</v>
      </c>
      <c r="D329" s="10" t="str">
        <f t="shared" si="163"/>
        <v/>
      </c>
      <c r="E329" s="12" t="str">
        <f t="shared" si="164"/>
        <v/>
      </c>
      <c r="F329" s="12" t="str">
        <f t="shared" si="165"/>
        <v/>
      </c>
      <c r="G329" s="12" t="str">
        <f t="shared" si="166"/>
        <v/>
      </c>
      <c r="H329" s="10" t="str">
        <f t="shared" si="167"/>
        <v/>
      </c>
      <c r="I329" s="11" t="str">
        <f t="shared" si="168"/>
        <v/>
      </c>
      <c r="J329" s="11" t="str">
        <f t="shared" si="169"/>
        <v/>
      </c>
      <c r="K329" s="64" t="e">
        <f t="shared" si="170"/>
        <v>#VALUE!</v>
      </c>
      <c r="L329" s="50" t="str">
        <f t="shared" si="171"/>
        <v/>
      </c>
      <c r="M329" s="50"/>
      <c r="N329" s="50" t="str">
        <f t="shared" si="172"/>
        <v/>
      </c>
      <c r="O329" s="21" t="str">
        <f t="shared" si="185"/>
        <v/>
      </c>
      <c r="R329" s="9" t="str">
        <f t="shared" si="173"/>
        <v/>
      </c>
      <c r="S329" s="12">
        <f t="shared" si="174"/>
        <v>0</v>
      </c>
      <c r="T329" s="12" t="str">
        <f t="shared" si="198"/>
        <v/>
      </c>
      <c r="U329" s="12">
        <f t="shared" si="175"/>
        <v>0</v>
      </c>
      <c r="V329" s="53">
        <f t="shared" si="176"/>
        <v>0</v>
      </c>
      <c r="W329" s="10">
        <f t="shared" si="177"/>
        <v>0</v>
      </c>
      <c r="X329" s="10" t="str">
        <f t="shared" si="178"/>
        <v/>
      </c>
      <c r="Y329" s="10">
        <f t="shared" si="179"/>
        <v>0</v>
      </c>
      <c r="AA329" s="9" t="str">
        <f t="shared" si="186"/>
        <v/>
      </c>
      <c r="AB329" s="12" t="str">
        <f>IF(AA329&lt;&gt;"",IF($H$10="raty równe",MIN(AF328*(1+L329/12), -PMT(L329/12,$H$3-AA328-SUM($AG$28:AG328),AF328,0)),AC329+AD329),"")</f>
        <v/>
      </c>
      <c r="AC329" s="12" t="str">
        <f t="shared" si="187"/>
        <v/>
      </c>
      <c r="AD329" s="12" t="str">
        <f t="shared" si="180"/>
        <v/>
      </c>
      <c r="AE329" s="53" t="str">
        <f t="shared" si="188"/>
        <v/>
      </c>
      <c r="AF329" s="10" t="str">
        <f t="shared" si="189"/>
        <v/>
      </c>
      <c r="AG329" s="54" t="str">
        <f>IF(AE329&lt;&gt;"",IF($H$10=listy!$B$4,(NPER(L329/12,-AB329,(AF329+AE329),0)-NPER(L329/12,-AB329,AF329)),AE329/($H$2/$H$3)),"")</f>
        <v/>
      </c>
      <c r="AH329" s="10">
        <f t="shared" si="181"/>
        <v>0</v>
      </c>
      <c r="AI329" s="10" t="str">
        <f t="shared" si="182"/>
        <v/>
      </c>
      <c r="AL329" s="9" t="str">
        <f t="shared" si="190"/>
        <v/>
      </c>
      <c r="AM329" s="12">
        <f t="shared" si="191"/>
        <v>0</v>
      </c>
      <c r="AN329" s="12" t="str">
        <f t="shared" si="192"/>
        <v/>
      </c>
      <c r="AO329" s="12">
        <f t="shared" si="193"/>
        <v>0</v>
      </c>
      <c r="AP329" s="53">
        <f t="shared" si="183"/>
        <v>0</v>
      </c>
      <c r="AQ329" s="10">
        <f t="shared" si="194"/>
        <v>0</v>
      </c>
      <c r="AR329" s="10" t="str">
        <f t="shared" si="195"/>
        <v/>
      </c>
      <c r="AS329" s="10">
        <f t="shared" si="184"/>
        <v>0</v>
      </c>
      <c r="AT329" s="91"/>
      <c r="AU329" s="91" t="e">
        <f t="shared" si="196"/>
        <v>#VALUE!</v>
      </c>
      <c r="AV329" s="91" t="e">
        <f t="shared" si="197"/>
        <v>#VALUE!</v>
      </c>
    </row>
    <row r="330" spans="1:48" x14ac:dyDescent="0.3">
      <c r="A330" s="9" t="str">
        <f t="shared" si="160"/>
        <v/>
      </c>
      <c r="B330" s="10" t="str">
        <f t="shared" si="161"/>
        <v/>
      </c>
      <c r="C330" s="10">
        <f t="shared" si="162"/>
        <v>0</v>
      </c>
      <c r="D330" s="10" t="str">
        <f t="shared" si="163"/>
        <v/>
      </c>
      <c r="E330" s="12" t="str">
        <f t="shared" si="164"/>
        <v/>
      </c>
      <c r="F330" s="12" t="str">
        <f t="shared" si="165"/>
        <v/>
      </c>
      <c r="G330" s="12" t="str">
        <f t="shared" si="166"/>
        <v/>
      </c>
      <c r="H330" s="10" t="str">
        <f t="shared" si="167"/>
        <v/>
      </c>
      <c r="I330" s="11" t="str">
        <f t="shared" si="168"/>
        <v/>
      </c>
      <c r="J330" s="11" t="str">
        <f t="shared" si="169"/>
        <v/>
      </c>
      <c r="K330" s="64" t="e">
        <f t="shared" si="170"/>
        <v>#VALUE!</v>
      </c>
      <c r="L330" s="50" t="str">
        <f t="shared" si="171"/>
        <v/>
      </c>
      <c r="M330" s="50"/>
      <c r="N330" s="50" t="str">
        <f t="shared" si="172"/>
        <v/>
      </c>
      <c r="O330" s="21" t="str">
        <f t="shared" si="185"/>
        <v/>
      </c>
      <c r="R330" s="9" t="str">
        <f t="shared" si="173"/>
        <v/>
      </c>
      <c r="S330" s="12">
        <f t="shared" si="174"/>
        <v>0</v>
      </c>
      <c r="T330" s="12" t="str">
        <f t="shared" si="198"/>
        <v/>
      </c>
      <c r="U330" s="12">
        <f t="shared" si="175"/>
        <v>0</v>
      </c>
      <c r="V330" s="53">
        <f t="shared" si="176"/>
        <v>0</v>
      </c>
      <c r="W330" s="10">
        <f t="shared" si="177"/>
        <v>0</v>
      </c>
      <c r="X330" s="10" t="str">
        <f t="shared" si="178"/>
        <v/>
      </c>
      <c r="Y330" s="10">
        <f t="shared" si="179"/>
        <v>0</v>
      </c>
      <c r="AA330" s="9" t="str">
        <f t="shared" si="186"/>
        <v/>
      </c>
      <c r="AB330" s="12" t="str">
        <f>IF(AA330&lt;&gt;"",IF($H$10="raty równe",MIN(AF329*(1+L330/12), -PMT(L330/12,$H$3-AA329-SUM($AG$28:AG329),AF329,0)),AC330+AD330),"")</f>
        <v/>
      </c>
      <c r="AC330" s="12" t="str">
        <f t="shared" si="187"/>
        <v/>
      </c>
      <c r="AD330" s="12" t="str">
        <f t="shared" si="180"/>
        <v/>
      </c>
      <c r="AE330" s="53" t="str">
        <f t="shared" si="188"/>
        <v/>
      </c>
      <c r="AF330" s="10" t="str">
        <f t="shared" si="189"/>
        <v/>
      </c>
      <c r="AG330" s="54" t="str">
        <f>IF(AE330&lt;&gt;"",IF($H$10=listy!$B$4,(NPER(L330/12,-AB330,(AF330+AE330),0)-NPER(L330/12,-AB330,AF330)),AE330/($H$2/$H$3)),"")</f>
        <v/>
      </c>
      <c r="AH330" s="10">
        <f t="shared" si="181"/>
        <v>0</v>
      </c>
      <c r="AI330" s="10" t="str">
        <f t="shared" si="182"/>
        <v/>
      </c>
      <c r="AL330" s="9" t="str">
        <f t="shared" si="190"/>
        <v/>
      </c>
      <c r="AM330" s="12">
        <f t="shared" si="191"/>
        <v>0</v>
      </c>
      <c r="AN330" s="12" t="str">
        <f t="shared" si="192"/>
        <v/>
      </c>
      <c r="AO330" s="12">
        <f t="shared" si="193"/>
        <v>0</v>
      </c>
      <c r="AP330" s="53">
        <f t="shared" si="183"/>
        <v>0</v>
      </c>
      <c r="AQ330" s="10">
        <f t="shared" si="194"/>
        <v>0</v>
      </c>
      <c r="AR330" s="10" t="str">
        <f t="shared" si="195"/>
        <v/>
      </c>
      <c r="AS330" s="10">
        <f t="shared" si="184"/>
        <v>0</v>
      </c>
      <c r="AT330" s="91"/>
      <c r="AU330" s="91" t="e">
        <f t="shared" si="196"/>
        <v>#VALUE!</v>
      </c>
      <c r="AV330" s="91" t="e">
        <f t="shared" si="197"/>
        <v>#VALUE!</v>
      </c>
    </row>
    <row r="331" spans="1:48" x14ac:dyDescent="0.3">
      <c r="A331" s="9" t="str">
        <f t="shared" si="160"/>
        <v/>
      </c>
      <c r="B331" s="10" t="str">
        <f t="shared" si="161"/>
        <v/>
      </c>
      <c r="C331" s="10">
        <f t="shared" si="162"/>
        <v>0</v>
      </c>
      <c r="D331" s="10" t="str">
        <f t="shared" si="163"/>
        <v/>
      </c>
      <c r="E331" s="12" t="str">
        <f t="shared" si="164"/>
        <v/>
      </c>
      <c r="F331" s="12" t="str">
        <f t="shared" si="165"/>
        <v/>
      </c>
      <c r="G331" s="12" t="str">
        <f t="shared" si="166"/>
        <v/>
      </c>
      <c r="H331" s="10" t="str">
        <f t="shared" si="167"/>
        <v/>
      </c>
      <c r="I331" s="11" t="str">
        <f t="shared" si="168"/>
        <v/>
      </c>
      <c r="J331" s="11" t="str">
        <f t="shared" si="169"/>
        <v/>
      </c>
      <c r="K331" s="64" t="e">
        <f t="shared" si="170"/>
        <v>#VALUE!</v>
      </c>
      <c r="L331" s="50" t="str">
        <f t="shared" si="171"/>
        <v/>
      </c>
      <c r="M331" s="50"/>
      <c r="N331" s="50" t="str">
        <f t="shared" si="172"/>
        <v/>
      </c>
      <c r="O331" s="21" t="str">
        <f t="shared" si="185"/>
        <v/>
      </c>
      <c r="R331" s="9" t="str">
        <f t="shared" si="173"/>
        <v/>
      </c>
      <c r="S331" s="12">
        <f t="shared" si="174"/>
        <v>0</v>
      </c>
      <c r="T331" s="12" t="str">
        <f t="shared" si="198"/>
        <v/>
      </c>
      <c r="U331" s="12">
        <f t="shared" si="175"/>
        <v>0</v>
      </c>
      <c r="V331" s="53">
        <f t="shared" si="176"/>
        <v>0</v>
      </c>
      <c r="W331" s="10">
        <f t="shared" si="177"/>
        <v>0</v>
      </c>
      <c r="X331" s="10" t="str">
        <f t="shared" si="178"/>
        <v/>
      </c>
      <c r="Y331" s="10">
        <f t="shared" si="179"/>
        <v>0</v>
      </c>
      <c r="AA331" s="9" t="str">
        <f t="shared" si="186"/>
        <v/>
      </c>
      <c r="AB331" s="12" t="str">
        <f>IF(AA331&lt;&gt;"",IF($H$10="raty równe",MIN(AF330*(1+L331/12), -PMT(L331/12,$H$3-AA330-SUM($AG$28:AG330),AF330,0)),AC331+AD331),"")</f>
        <v/>
      </c>
      <c r="AC331" s="12" t="str">
        <f t="shared" si="187"/>
        <v/>
      </c>
      <c r="AD331" s="12" t="str">
        <f t="shared" si="180"/>
        <v/>
      </c>
      <c r="AE331" s="53" t="str">
        <f t="shared" si="188"/>
        <v/>
      </c>
      <c r="AF331" s="10" t="str">
        <f t="shared" si="189"/>
        <v/>
      </c>
      <c r="AG331" s="54" t="str">
        <f>IF(AE331&lt;&gt;"",IF($H$10=listy!$B$4,(NPER(L331/12,-AB331,(AF331+AE331),0)-NPER(L331/12,-AB331,AF331)),AE331/($H$2/$H$3)),"")</f>
        <v/>
      </c>
      <c r="AH331" s="10">
        <f t="shared" si="181"/>
        <v>0</v>
      </c>
      <c r="AI331" s="10" t="str">
        <f t="shared" si="182"/>
        <v/>
      </c>
      <c r="AL331" s="9" t="str">
        <f t="shared" si="190"/>
        <v/>
      </c>
      <c r="AM331" s="12">
        <f t="shared" si="191"/>
        <v>0</v>
      </c>
      <c r="AN331" s="12" t="str">
        <f t="shared" si="192"/>
        <v/>
      </c>
      <c r="AO331" s="12">
        <f t="shared" si="193"/>
        <v>0</v>
      </c>
      <c r="AP331" s="53">
        <f t="shared" si="183"/>
        <v>0</v>
      </c>
      <c r="AQ331" s="10">
        <f t="shared" si="194"/>
        <v>0</v>
      </c>
      <c r="AR331" s="10" t="str">
        <f t="shared" si="195"/>
        <v/>
      </c>
      <c r="AS331" s="10">
        <f t="shared" si="184"/>
        <v>0</v>
      </c>
      <c r="AT331" s="91"/>
      <c r="AU331" s="91" t="e">
        <f t="shared" si="196"/>
        <v>#VALUE!</v>
      </c>
      <c r="AV331" s="91" t="e">
        <f t="shared" si="197"/>
        <v>#VALUE!</v>
      </c>
    </row>
    <row r="332" spans="1:48" x14ac:dyDescent="0.3">
      <c r="A332" s="9" t="str">
        <f t="shared" si="160"/>
        <v/>
      </c>
      <c r="B332" s="10" t="str">
        <f t="shared" si="161"/>
        <v/>
      </c>
      <c r="C332" s="10">
        <f t="shared" si="162"/>
        <v>0</v>
      </c>
      <c r="D332" s="10" t="str">
        <f t="shared" si="163"/>
        <v/>
      </c>
      <c r="E332" s="12" t="str">
        <f t="shared" si="164"/>
        <v/>
      </c>
      <c r="F332" s="12" t="str">
        <f t="shared" si="165"/>
        <v/>
      </c>
      <c r="G332" s="12" t="str">
        <f t="shared" si="166"/>
        <v/>
      </c>
      <c r="H332" s="10" t="str">
        <f t="shared" si="167"/>
        <v/>
      </c>
      <c r="I332" s="11" t="str">
        <f t="shared" si="168"/>
        <v/>
      </c>
      <c r="J332" s="11" t="str">
        <f t="shared" si="169"/>
        <v/>
      </c>
      <c r="K332" s="64" t="e">
        <f t="shared" si="170"/>
        <v>#VALUE!</v>
      </c>
      <c r="L332" s="50" t="str">
        <f t="shared" si="171"/>
        <v/>
      </c>
      <c r="M332" s="50"/>
      <c r="N332" s="50" t="str">
        <f t="shared" si="172"/>
        <v/>
      </c>
      <c r="O332" s="21" t="str">
        <f t="shared" si="185"/>
        <v/>
      </c>
      <c r="R332" s="9" t="str">
        <f t="shared" si="173"/>
        <v/>
      </c>
      <c r="S332" s="12">
        <f t="shared" si="174"/>
        <v>0</v>
      </c>
      <c r="T332" s="12" t="str">
        <f t="shared" si="198"/>
        <v/>
      </c>
      <c r="U332" s="12">
        <f t="shared" si="175"/>
        <v>0</v>
      </c>
      <c r="V332" s="53">
        <f t="shared" si="176"/>
        <v>0</v>
      </c>
      <c r="W332" s="10">
        <f t="shared" si="177"/>
        <v>0</v>
      </c>
      <c r="X332" s="10" t="str">
        <f t="shared" si="178"/>
        <v/>
      </c>
      <c r="Y332" s="10">
        <f t="shared" si="179"/>
        <v>0</v>
      </c>
      <c r="AA332" s="9" t="str">
        <f t="shared" si="186"/>
        <v/>
      </c>
      <c r="AB332" s="12" t="str">
        <f>IF(AA332&lt;&gt;"",IF($H$10="raty równe",MIN(AF331*(1+L332/12), -PMT(L332/12,$H$3-AA331-SUM($AG$28:AG331),AF331,0)),AC332+AD332),"")</f>
        <v/>
      </c>
      <c r="AC332" s="12" t="str">
        <f t="shared" si="187"/>
        <v/>
      </c>
      <c r="AD332" s="12" t="str">
        <f t="shared" si="180"/>
        <v/>
      </c>
      <c r="AE332" s="53" t="str">
        <f t="shared" si="188"/>
        <v/>
      </c>
      <c r="AF332" s="10" t="str">
        <f t="shared" si="189"/>
        <v/>
      </c>
      <c r="AG332" s="54" t="str">
        <f>IF(AE332&lt;&gt;"",IF($H$10=listy!$B$4,(NPER(L332/12,-AB332,(AF332+AE332),0)-NPER(L332/12,-AB332,AF332)),AE332/($H$2/$H$3)),"")</f>
        <v/>
      </c>
      <c r="AH332" s="10">
        <f t="shared" si="181"/>
        <v>0</v>
      </c>
      <c r="AI332" s="10" t="str">
        <f t="shared" si="182"/>
        <v/>
      </c>
      <c r="AL332" s="9" t="str">
        <f t="shared" si="190"/>
        <v/>
      </c>
      <c r="AM332" s="12">
        <f t="shared" si="191"/>
        <v>0</v>
      </c>
      <c r="AN332" s="12" t="str">
        <f t="shared" si="192"/>
        <v/>
      </c>
      <c r="AO332" s="12">
        <f t="shared" si="193"/>
        <v>0</v>
      </c>
      <c r="AP332" s="53">
        <f t="shared" si="183"/>
        <v>0</v>
      </c>
      <c r="AQ332" s="10">
        <f t="shared" si="194"/>
        <v>0</v>
      </c>
      <c r="AR332" s="10" t="str">
        <f t="shared" si="195"/>
        <v/>
      </c>
      <c r="AS332" s="10">
        <f t="shared" si="184"/>
        <v>0</v>
      </c>
      <c r="AT332" s="91"/>
      <c r="AU332" s="91" t="e">
        <f t="shared" si="196"/>
        <v>#VALUE!</v>
      </c>
      <c r="AV332" s="91" t="e">
        <f t="shared" si="197"/>
        <v>#VALUE!</v>
      </c>
    </row>
    <row r="333" spans="1:48" x14ac:dyDescent="0.3">
      <c r="A333" s="9" t="str">
        <f t="shared" si="160"/>
        <v/>
      </c>
      <c r="B333" s="10" t="str">
        <f t="shared" si="161"/>
        <v/>
      </c>
      <c r="C333" s="10">
        <f t="shared" si="162"/>
        <v>0</v>
      </c>
      <c r="D333" s="10" t="str">
        <f t="shared" si="163"/>
        <v/>
      </c>
      <c r="E333" s="12" t="str">
        <f t="shared" si="164"/>
        <v/>
      </c>
      <c r="F333" s="12" t="str">
        <f t="shared" si="165"/>
        <v/>
      </c>
      <c r="G333" s="12" t="str">
        <f t="shared" si="166"/>
        <v/>
      </c>
      <c r="H333" s="10" t="str">
        <f t="shared" si="167"/>
        <v/>
      </c>
      <c r="I333" s="11" t="str">
        <f t="shared" si="168"/>
        <v/>
      </c>
      <c r="J333" s="11" t="str">
        <f t="shared" si="169"/>
        <v/>
      </c>
      <c r="K333" s="64" t="e">
        <f t="shared" si="170"/>
        <v>#VALUE!</v>
      </c>
      <c r="L333" s="50" t="str">
        <f t="shared" si="171"/>
        <v/>
      </c>
      <c r="M333" s="50"/>
      <c r="N333" s="50" t="str">
        <f t="shared" si="172"/>
        <v/>
      </c>
      <c r="O333" s="21" t="str">
        <f t="shared" si="185"/>
        <v/>
      </c>
      <c r="R333" s="9" t="str">
        <f t="shared" si="173"/>
        <v/>
      </c>
      <c r="S333" s="12">
        <f t="shared" si="174"/>
        <v>0</v>
      </c>
      <c r="T333" s="12" t="str">
        <f t="shared" si="198"/>
        <v/>
      </c>
      <c r="U333" s="12">
        <f t="shared" si="175"/>
        <v>0</v>
      </c>
      <c r="V333" s="53">
        <f t="shared" si="176"/>
        <v>0</v>
      </c>
      <c r="W333" s="10">
        <f t="shared" si="177"/>
        <v>0</v>
      </c>
      <c r="X333" s="10" t="str">
        <f t="shared" si="178"/>
        <v/>
      </c>
      <c r="Y333" s="10">
        <f t="shared" si="179"/>
        <v>0</v>
      </c>
      <c r="AA333" s="9" t="str">
        <f t="shared" si="186"/>
        <v/>
      </c>
      <c r="AB333" s="12" t="str">
        <f>IF(AA333&lt;&gt;"",IF($H$10="raty równe",MIN(AF332*(1+L333/12), -PMT(L333/12,$H$3-AA332-SUM($AG$28:AG332),AF332,0)),AC333+AD333),"")</f>
        <v/>
      </c>
      <c r="AC333" s="12" t="str">
        <f t="shared" si="187"/>
        <v/>
      </c>
      <c r="AD333" s="12" t="str">
        <f t="shared" si="180"/>
        <v/>
      </c>
      <c r="AE333" s="53" t="str">
        <f t="shared" si="188"/>
        <v/>
      </c>
      <c r="AF333" s="10" t="str">
        <f t="shared" si="189"/>
        <v/>
      </c>
      <c r="AG333" s="54" t="str">
        <f>IF(AE333&lt;&gt;"",IF($H$10=listy!$B$4,(NPER(L333/12,-AB333,(AF333+AE333),0)-NPER(L333/12,-AB333,AF333)),AE333/($H$2/$H$3)),"")</f>
        <v/>
      </c>
      <c r="AH333" s="10">
        <f t="shared" si="181"/>
        <v>0</v>
      </c>
      <c r="AI333" s="10" t="str">
        <f t="shared" si="182"/>
        <v/>
      </c>
      <c r="AL333" s="9" t="str">
        <f t="shared" si="190"/>
        <v/>
      </c>
      <c r="AM333" s="12">
        <f t="shared" si="191"/>
        <v>0</v>
      </c>
      <c r="AN333" s="12" t="str">
        <f t="shared" si="192"/>
        <v/>
      </c>
      <c r="AO333" s="12">
        <f t="shared" si="193"/>
        <v>0</v>
      </c>
      <c r="AP333" s="53">
        <f t="shared" si="183"/>
        <v>0</v>
      </c>
      <c r="AQ333" s="10">
        <f t="shared" si="194"/>
        <v>0</v>
      </c>
      <c r="AR333" s="10" t="str">
        <f t="shared" si="195"/>
        <v/>
      </c>
      <c r="AS333" s="10">
        <f t="shared" si="184"/>
        <v>0</v>
      </c>
      <c r="AT333" s="91"/>
      <c r="AU333" s="91" t="e">
        <f t="shared" si="196"/>
        <v>#VALUE!</v>
      </c>
      <c r="AV333" s="91" t="e">
        <f t="shared" si="197"/>
        <v>#VALUE!</v>
      </c>
    </row>
    <row r="334" spans="1:48" x14ac:dyDescent="0.3">
      <c r="A334" s="9" t="str">
        <f t="shared" si="160"/>
        <v/>
      </c>
      <c r="B334" s="10" t="str">
        <f t="shared" si="161"/>
        <v/>
      </c>
      <c r="C334" s="10">
        <f t="shared" si="162"/>
        <v>0</v>
      </c>
      <c r="D334" s="10" t="str">
        <f t="shared" si="163"/>
        <v/>
      </c>
      <c r="E334" s="12" t="str">
        <f t="shared" si="164"/>
        <v/>
      </c>
      <c r="F334" s="12" t="str">
        <f t="shared" si="165"/>
        <v/>
      </c>
      <c r="G334" s="12" t="str">
        <f t="shared" si="166"/>
        <v/>
      </c>
      <c r="H334" s="10" t="str">
        <f t="shared" si="167"/>
        <v/>
      </c>
      <c r="I334" s="11" t="str">
        <f t="shared" si="168"/>
        <v/>
      </c>
      <c r="J334" s="11" t="str">
        <f t="shared" si="169"/>
        <v/>
      </c>
      <c r="K334" s="64" t="e">
        <f t="shared" si="170"/>
        <v>#VALUE!</v>
      </c>
      <c r="L334" s="50" t="str">
        <f t="shared" si="171"/>
        <v/>
      </c>
      <c r="M334" s="50"/>
      <c r="N334" s="50" t="str">
        <f t="shared" si="172"/>
        <v/>
      </c>
      <c r="O334" s="21" t="str">
        <f t="shared" si="185"/>
        <v/>
      </c>
      <c r="R334" s="9" t="str">
        <f t="shared" si="173"/>
        <v/>
      </c>
      <c r="S334" s="12">
        <f t="shared" si="174"/>
        <v>0</v>
      </c>
      <c r="T334" s="12" t="str">
        <f t="shared" si="198"/>
        <v/>
      </c>
      <c r="U334" s="12">
        <f t="shared" si="175"/>
        <v>0</v>
      </c>
      <c r="V334" s="53">
        <f t="shared" si="176"/>
        <v>0</v>
      </c>
      <c r="W334" s="10">
        <f t="shared" si="177"/>
        <v>0</v>
      </c>
      <c r="X334" s="10" t="str">
        <f t="shared" si="178"/>
        <v/>
      </c>
      <c r="Y334" s="10">
        <f t="shared" si="179"/>
        <v>0</v>
      </c>
      <c r="AA334" s="9" t="str">
        <f t="shared" si="186"/>
        <v/>
      </c>
      <c r="AB334" s="12" t="str">
        <f>IF(AA334&lt;&gt;"",IF($H$10="raty równe",MIN(AF333*(1+L334/12), -PMT(L334/12,$H$3-AA333-SUM($AG$28:AG333),AF333,0)),AC334+AD334),"")</f>
        <v/>
      </c>
      <c r="AC334" s="12" t="str">
        <f t="shared" si="187"/>
        <v/>
      </c>
      <c r="AD334" s="12" t="str">
        <f t="shared" si="180"/>
        <v/>
      </c>
      <c r="AE334" s="53" t="str">
        <f t="shared" si="188"/>
        <v/>
      </c>
      <c r="AF334" s="10" t="str">
        <f t="shared" si="189"/>
        <v/>
      </c>
      <c r="AG334" s="54" t="str">
        <f>IF(AE334&lt;&gt;"",IF($H$10=listy!$B$4,(NPER(L334/12,-AB334,(AF334+AE334),0)-NPER(L334/12,-AB334,AF334)),AE334/($H$2/$H$3)),"")</f>
        <v/>
      </c>
      <c r="AH334" s="10">
        <f t="shared" si="181"/>
        <v>0</v>
      </c>
      <c r="AI334" s="10" t="str">
        <f t="shared" si="182"/>
        <v/>
      </c>
      <c r="AL334" s="9" t="str">
        <f t="shared" si="190"/>
        <v/>
      </c>
      <c r="AM334" s="12">
        <f t="shared" si="191"/>
        <v>0</v>
      </c>
      <c r="AN334" s="12" t="str">
        <f t="shared" si="192"/>
        <v/>
      </c>
      <c r="AO334" s="12">
        <f t="shared" si="193"/>
        <v>0</v>
      </c>
      <c r="AP334" s="53">
        <f t="shared" si="183"/>
        <v>0</v>
      </c>
      <c r="AQ334" s="10">
        <f t="shared" si="194"/>
        <v>0</v>
      </c>
      <c r="AR334" s="10" t="str">
        <f t="shared" si="195"/>
        <v/>
      </c>
      <c r="AS334" s="10">
        <f t="shared" si="184"/>
        <v>0</v>
      </c>
      <c r="AT334" s="91"/>
      <c r="AU334" s="91" t="e">
        <f t="shared" si="196"/>
        <v>#VALUE!</v>
      </c>
      <c r="AV334" s="91" t="e">
        <f t="shared" si="197"/>
        <v>#VALUE!</v>
      </c>
    </row>
    <row r="335" spans="1:48" x14ac:dyDescent="0.3">
      <c r="A335" s="9" t="str">
        <f t="shared" si="160"/>
        <v/>
      </c>
      <c r="B335" s="10" t="str">
        <f t="shared" si="161"/>
        <v/>
      </c>
      <c r="C335" s="10">
        <f t="shared" si="162"/>
        <v>0</v>
      </c>
      <c r="D335" s="10" t="str">
        <f t="shared" si="163"/>
        <v/>
      </c>
      <c r="E335" s="12" t="str">
        <f t="shared" si="164"/>
        <v/>
      </c>
      <c r="F335" s="12" t="str">
        <f t="shared" si="165"/>
        <v/>
      </c>
      <c r="G335" s="12" t="str">
        <f t="shared" si="166"/>
        <v/>
      </c>
      <c r="H335" s="10" t="str">
        <f t="shared" si="167"/>
        <v/>
      </c>
      <c r="I335" s="11" t="str">
        <f t="shared" si="168"/>
        <v/>
      </c>
      <c r="J335" s="11" t="str">
        <f t="shared" si="169"/>
        <v/>
      </c>
      <c r="K335" s="64" t="e">
        <f t="shared" si="170"/>
        <v>#VALUE!</v>
      </c>
      <c r="L335" s="50" t="str">
        <f t="shared" si="171"/>
        <v/>
      </c>
      <c r="M335" s="50"/>
      <c r="N335" s="50" t="str">
        <f t="shared" si="172"/>
        <v/>
      </c>
      <c r="O335" s="21" t="str">
        <f t="shared" si="185"/>
        <v/>
      </c>
      <c r="R335" s="9" t="str">
        <f t="shared" si="173"/>
        <v/>
      </c>
      <c r="S335" s="12">
        <f t="shared" si="174"/>
        <v>0</v>
      </c>
      <c r="T335" s="12" t="str">
        <f t="shared" si="198"/>
        <v/>
      </c>
      <c r="U335" s="12">
        <f t="shared" si="175"/>
        <v>0</v>
      </c>
      <c r="V335" s="53">
        <f t="shared" si="176"/>
        <v>0</v>
      </c>
      <c r="W335" s="10">
        <f t="shared" si="177"/>
        <v>0</v>
      </c>
      <c r="X335" s="10" t="str">
        <f t="shared" si="178"/>
        <v/>
      </c>
      <c r="Y335" s="10">
        <f t="shared" si="179"/>
        <v>0</v>
      </c>
      <c r="AA335" s="9" t="str">
        <f t="shared" si="186"/>
        <v/>
      </c>
      <c r="AB335" s="12" t="str">
        <f>IF(AA335&lt;&gt;"",IF($H$10="raty równe",MIN(AF334*(1+L335/12), -PMT(L335/12,$H$3-AA334-SUM($AG$28:AG334),AF334,0)),AC335+AD335),"")</f>
        <v/>
      </c>
      <c r="AC335" s="12" t="str">
        <f t="shared" si="187"/>
        <v/>
      </c>
      <c r="AD335" s="12" t="str">
        <f t="shared" si="180"/>
        <v/>
      </c>
      <c r="AE335" s="53" t="str">
        <f t="shared" si="188"/>
        <v/>
      </c>
      <c r="AF335" s="10" t="str">
        <f t="shared" si="189"/>
        <v/>
      </c>
      <c r="AG335" s="54" t="str">
        <f>IF(AE335&lt;&gt;"",IF($H$10=listy!$B$4,(NPER(L335/12,-AB335,(AF335+AE335),0)-NPER(L335/12,-AB335,AF335)),AE335/($H$2/$H$3)),"")</f>
        <v/>
      </c>
      <c r="AH335" s="10">
        <f t="shared" si="181"/>
        <v>0</v>
      </c>
      <c r="AI335" s="10" t="str">
        <f t="shared" si="182"/>
        <v/>
      </c>
      <c r="AL335" s="9" t="str">
        <f t="shared" si="190"/>
        <v/>
      </c>
      <c r="AM335" s="12">
        <f t="shared" si="191"/>
        <v>0</v>
      </c>
      <c r="AN335" s="12" t="str">
        <f t="shared" si="192"/>
        <v/>
      </c>
      <c r="AO335" s="12">
        <f t="shared" si="193"/>
        <v>0</v>
      </c>
      <c r="AP335" s="53">
        <f t="shared" si="183"/>
        <v>0</v>
      </c>
      <c r="AQ335" s="10">
        <f t="shared" si="194"/>
        <v>0</v>
      </c>
      <c r="AR335" s="10" t="str">
        <f t="shared" si="195"/>
        <v/>
      </c>
      <c r="AS335" s="10">
        <f t="shared" si="184"/>
        <v>0</v>
      </c>
      <c r="AT335" s="91"/>
      <c r="AU335" s="91" t="e">
        <f t="shared" si="196"/>
        <v>#VALUE!</v>
      </c>
      <c r="AV335" s="91" t="e">
        <f t="shared" si="197"/>
        <v>#VALUE!</v>
      </c>
    </row>
    <row r="336" spans="1:48" x14ac:dyDescent="0.3">
      <c r="A336" s="9" t="str">
        <f t="shared" si="160"/>
        <v/>
      </c>
      <c r="B336" s="10" t="str">
        <f t="shared" si="161"/>
        <v/>
      </c>
      <c r="C336" s="10">
        <f t="shared" si="162"/>
        <v>0</v>
      </c>
      <c r="D336" s="10" t="str">
        <f t="shared" si="163"/>
        <v/>
      </c>
      <c r="E336" s="12" t="str">
        <f t="shared" si="164"/>
        <v/>
      </c>
      <c r="F336" s="12" t="str">
        <f t="shared" si="165"/>
        <v/>
      </c>
      <c r="G336" s="12" t="str">
        <f t="shared" si="166"/>
        <v/>
      </c>
      <c r="H336" s="10" t="str">
        <f t="shared" si="167"/>
        <v/>
      </c>
      <c r="I336" s="11" t="str">
        <f t="shared" si="168"/>
        <v/>
      </c>
      <c r="J336" s="11" t="str">
        <f t="shared" si="169"/>
        <v/>
      </c>
      <c r="K336" s="64" t="e">
        <f t="shared" si="170"/>
        <v>#VALUE!</v>
      </c>
      <c r="L336" s="50" t="str">
        <f t="shared" si="171"/>
        <v/>
      </c>
      <c r="M336" s="50"/>
      <c r="N336" s="50" t="str">
        <f t="shared" si="172"/>
        <v/>
      </c>
      <c r="O336" s="21" t="str">
        <f t="shared" si="185"/>
        <v/>
      </c>
      <c r="R336" s="9" t="str">
        <f t="shared" si="173"/>
        <v/>
      </c>
      <c r="S336" s="12">
        <f t="shared" si="174"/>
        <v>0</v>
      </c>
      <c r="T336" s="12" t="str">
        <f t="shared" si="198"/>
        <v/>
      </c>
      <c r="U336" s="12">
        <f t="shared" si="175"/>
        <v>0</v>
      </c>
      <c r="V336" s="53">
        <f t="shared" si="176"/>
        <v>0</v>
      </c>
      <c r="W336" s="10">
        <f t="shared" si="177"/>
        <v>0</v>
      </c>
      <c r="X336" s="10" t="str">
        <f t="shared" si="178"/>
        <v/>
      </c>
      <c r="Y336" s="10">
        <f t="shared" si="179"/>
        <v>0</v>
      </c>
      <c r="AA336" s="9" t="str">
        <f t="shared" si="186"/>
        <v/>
      </c>
      <c r="AB336" s="12" t="str">
        <f>IF(AA336&lt;&gt;"",IF($H$10="raty równe",MIN(AF335*(1+L336/12), -PMT(L336/12,$H$3-AA335-SUM($AG$28:AG335),AF335,0)),AC336+AD336),"")</f>
        <v/>
      </c>
      <c r="AC336" s="12" t="str">
        <f t="shared" si="187"/>
        <v/>
      </c>
      <c r="AD336" s="12" t="str">
        <f t="shared" si="180"/>
        <v/>
      </c>
      <c r="AE336" s="53" t="str">
        <f t="shared" si="188"/>
        <v/>
      </c>
      <c r="AF336" s="10" t="str">
        <f t="shared" si="189"/>
        <v/>
      </c>
      <c r="AG336" s="54" t="str">
        <f>IF(AE336&lt;&gt;"",IF($H$10=listy!$B$4,(NPER(L336/12,-AB336,(AF336+AE336),0)-NPER(L336/12,-AB336,AF336)),AE336/($H$2/$H$3)),"")</f>
        <v/>
      </c>
      <c r="AH336" s="10">
        <f t="shared" si="181"/>
        <v>0</v>
      </c>
      <c r="AI336" s="10" t="str">
        <f t="shared" si="182"/>
        <v/>
      </c>
      <c r="AL336" s="9" t="str">
        <f t="shared" si="190"/>
        <v/>
      </c>
      <c r="AM336" s="12">
        <f t="shared" si="191"/>
        <v>0</v>
      </c>
      <c r="AN336" s="12" t="str">
        <f t="shared" si="192"/>
        <v/>
      </c>
      <c r="AO336" s="12">
        <f t="shared" si="193"/>
        <v>0</v>
      </c>
      <c r="AP336" s="53">
        <f t="shared" si="183"/>
        <v>0</v>
      </c>
      <c r="AQ336" s="10">
        <f t="shared" si="194"/>
        <v>0</v>
      </c>
      <c r="AR336" s="10" t="str">
        <f t="shared" si="195"/>
        <v/>
      </c>
      <c r="AS336" s="10">
        <f t="shared" si="184"/>
        <v>0</v>
      </c>
      <c r="AT336" s="91"/>
      <c r="AU336" s="91" t="e">
        <f t="shared" si="196"/>
        <v>#VALUE!</v>
      </c>
      <c r="AV336" s="91" t="e">
        <f t="shared" si="197"/>
        <v>#VALUE!</v>
      </c>
    </row>
    <row r="337" spans="1:48" x14ac:dyDescent="0.3">
      <c r="A337" s="9" t="str">
        <f t="shared" si="160"/>
        <v/>
      </c>
      <c r="B337" s="10" t="str">
        <f t="shared" si="161"/>
        <v/>
      </c>
      <c r="C337" s="10">
        <f t="shared" si="162"/>
        <v>0</v>
      </c>
      <c r="D337" s="10" t="str">
        <f t="shared" si="163"/>
        <v/>
      </c>
      <c r="E337" s="12" t="str">
        <f t="shared" si="164"/>
        <v/>
      </c>
      <c r="F337" s="12" t="str">
        <f t="shared" si="165"/>
        <v/>
      </c>
      <c r="G337" s="12" t="str">
        <f t="shared" si="166"/>
        <v/>
      </c>
      <c r="H337" s="10" t="str">
        <f t="shared" si="167"/>
        <v/>
      </c>
      <c r="I337" s="11" t="str">
        <f t="shared" si="168"/>
        <v/>
      </c>
      <c r="J337" s="11" t="str">
        <f t="shared" si="169"/>
        <v/>
      </c>
      <c r="K337" s="64" t="e">
        <f t="shared" si="170"/>
        <v>#VALUE!</v>
      </c>
      <c r="L337" s="50" t="str">
        <f t="shared" si="171"/>
        <v/>
      </c>
      <c r="M337" s="50"/>
      <c r="N337" s="50" t="str">
        <f t="shared" si="172"/>
        <v/>
      </c>
      <c r="O337" s="21" t="str">
        <f t="shared" si="185"/>
        <v/>
      </c>
      <c r="R337" s="9" t="str">
        <f t="shared" si="173"/>
        <v/>
      </c>
      <c r="S337" s="12">
        <f t="shared" si="174"/>
        <v>0</v>
      </c>
      <c r="T337" s="12" t="str">
        <f t="shared" si="198"/>
        <v/>
      </c>
      <c r="U337" s="12">
        <f t="shared" si="175"/>
        <v>0</v>
      </c>
      <c r="V337" s="53">
        <f t="shared" si="176"/>
        <v>0</v>
      </c>
      <c r="W337" s="10">
        <f t="shared" si="177"/>
        <v>0</v>
      </c>
      <c r="X337" s="10" t="str">
        <f t="shared" si="178"/>
        <v/>
      </c>
      <c r="Y337" s="10">
        <f t="shared" si="179"/>
        <v>0</v>
      </c>
      <c r="AA337" s="9" t="str">
        <f t="shared" si="186"/>
        <v/>
      </c>
      <c r="AB337" s="12" t="str">
        <f>IF(AA337&lt;&gt;"",IF($H$10="raty równe",MIN(AF336*(1+L337/12), -PMT(L337/12,$H$3-AA336-SUM($AG$28:AG336),AF336,0)),AC337+AD337),"")</f>
        <v/>
      </c>
      <c r="AC337" s="12" t="str">
        <f t="shared" si="187"/>
        <v/>
      </c>
      <c r="AD337" s="12" t="str">
        <f t="shared" si="180"/>
        <v/>
      </c>
      <c r="AE337" s="53" t="str">
        <f t="shared" si="188"/>
        <v/>
      </c>
      <c r="AF337" s="10" t="str">
        <f t="shared" si="189"/>
        <v/>
      </c>
      <c r="AG337" s="54" t="str">
        <f>IF(AE337&lt;&gt;"",IF($H$10=listy!$B$4,(NPER(L337/12,-AB337,(AF337+AE337),0)-NPER(L337/12,-AB337,AF337)),AE337/($H$2/$H$3)),"")</f>
        <v/>
      </c>
      <c r="AH337" s="10">
        <f t="shared" si="181"/>
        <v>0</v>
      </c>
      <c r="AI337" s="10" t="str">
        <f t="shared" si="182"/>
        <v/>
      </c>
      <c r="AL337" s="9" t="str">
        <f t="shared" si="190"/>
        <v/>
      </c>
      <c r="AM337" s="12">
        <f t="shared" si="191"/>
        <v>0</v>
      </c>
      <c r="AN337" s="12" t="str">
        <f t="shared" si="192"/>
        <v/>
      </c>
      <c r="AO337" s="12">
        <f t="shared" si="193"/>
        <v>0</v>
      </c>
      <c r="AP337" s="53">
        <f t="shared" si="183"/>
        <v>0</v>
      </c>
      <c r="AQ337" s="10">
        <f t="shared" si="194"/>
        <v>0</v>
      </c>
      <c r="AR337" s="10" t="str">
        <f t="shared" si="195"/>
        <v/>
      </c>
      <c r="AS337" s="10">
        <f t="shared" si="184"/>
        <v>0</v>
      </c>
      <c r="AT337" s="91"/>
      <c r="AU337" s="91" t="e">
        <f t="shared" si="196"/>
        <v>#VALUE!</v>
      </c>
      <c r="AV337" s="91" t="e">
        <f t="shared" si="197"/>
        <v>#VALUE!</v>
      </c>
    </row>
    <row r="338" spans="1:48" x14ac:dyDescent="0.3">
      <c r="A338" s="9" t="str">
        <f t="shared" si="160"/>
        <v/>
      </c>
      <c r="B338" s="10" t="str">
        <f t="shared" si="161"/>
        <v/>
      </c>
      <c r="C338" s="10">
        <f t="shared" si="162"/>
        <v>0</v>
      </c>
      <c r="D338" s="10" t="str">
        <f t="shared" si="163"/>
        <v/>
      </c>
      <c r="E338" s="12" t="str">
        <f t="shared" si="164"/>
        <v/>
      </c>
      <c r="F338" s="12" t="str">
        <f t="shared" si="165"/>
        <v/>
      </c>
      <c r="G338" s="12" t="str">
        <f t="shared" si="166"/>
        <v/>
      </c>
      <c r="H338" s="10" t="str">
        <f t="shared" si="167"/>
        <v/>
      </c>
      <c r="I338" s="11" t="str">
        <f t="shared" si="168"/>
        <v/>
      </c>
      <c r="J338" s="11" t="str">
        <f t="shared" si="169"/>
        <v/>
      </c>
      <c r="K338" s="64" t="e">
        <f t="shared" si="170"/>
        <v>#VALUE!</v>
      </c>
      <c r="L338" s="50" t="str">
        <f t="shared" si="171"/>
        <v/>
      </c>
      <c r="M338" s="50"/>
      <c r="N338" s="50" t="str">
        <f t="shared" si="172"/>
        <v/>
      </c>
      <c r="O338" s="21" t="str">
        <f t="shared" si="185"/>
        <v/>
      </c>
      <c r="R338" s="9" t="str">
        <f t="shared" si="173"/>
        <v/>
      </c>
      <c r="S338" s="12">
        <f t="shared" si="174"/>
        <v>0</v>
      </c>
      <c r="T338" s="12" t="str">
        <f t="shared" si="198"/>
        <v/>
      </c>
      <c r="U338" s="12">
        <f t="shared" si="175"/>
        <v>0</v>
      </c>
      <c r="V338" s="53">
        <f t="shared" si="176"/>
        <v>0</v>
      </c>
      <c r="W338" s="10">
        <f t="shared" si="177"/>
        <v>0</v>
      </c>
      <c r="X338" s="10" t="str">
        <f t="shared" si="178"/>
        <v/>
      </c>
      <c r="Y338" s="10">
        <f t="shared" si="179"/>
        <v>0</v>
      </c>
      <c r="AA338" s="9" t="str">
        <f t="shared" si="186"/>
        <v/>
      </c>
      <c r="AB338" s="12" t="str">
        <f>IF(AA338&lt;&gt;"",IF($H$10="raty równe",MIN(AF337*(1+L338/12), -PMT(L338/12,$H$3-AA337-SUM($AG$28:AG337),AF337,0)),AC338+AD338),"")</f>
        <v/>
      </c>
      <c r="AC338" s="12" t="str">
        <f t="shared" si="187"/>
        <v/>
      </c>
      <c r="AD338" s="12" t="str">
        <f t="shared" si="180"/>
        <v/>
      </c>
      <c r="AE338" s="53" t="str">
        <f t="shared" si="188"/>
        <v/>
      </c>
      <c r="AF338" s="10" t="str">
        <f t="shared" si="189"/>
        <v/>
      </c>
      <c r="AG338" s="54" t="str">
        <f>IF(AE338&lt;&gt;"",IF($H$10=listy!$B$4,(NPER(L338/12,-AB338,(AF338+AE338),0)-NPER(L338/12,-AB338,AF338)),AE338/($H$2/$H$3)),"")</f>
        <v/>
      </c>
      <c r="AH338" s="10">
        <f t="shared" si="181"/>
        <v>0</v>
      </c>
      <c r="AI338" s="10" t="str">
        <f t="shared" si="182"/>
        <v/>
      </c>
      <c r="AL338" s="9" t="str">
        <f t="shared" si="190"/>
        <v/>
      </c>
      <c r="AM338" s="12">
        <f t="shared" si="191"/>
        <v>0</v>
      </c>
      <c r="AN338" s="12" t="str">
        <f t="shared" si="192"/>
        <v/>
      </c>
      <c r="AO338" s="12">
        <f t="shared" si="193"/>
        <v>0</v>
      </c>
      <c r="AP338" s="53">
        <f t="shared" si="183"/>
        <v>0</v>
      </c>
      <c r="AQ338" s="10">
        <f t="shared" si="194"/>
        <v>0</v>
      </c>
      <c r="AR338" s="10" t="str">
        <f t="shared" si="195"/>
        <v/>
      </c>
      <c r="AS338" s="10">
        <f t="shared" si="184"/>
        <v>0</v>
      </c>
      <c r="AT338" s="91"/>
      <c r="AU338" s="91" t="e">
        <f t="shared" si="196"/>
        <v>#VALUE!</v>
      </c>
      <c r="AV338" s="91" t="e">
        <f t="shared" si="197"/>
        <v>#VALUE!</v>
      </c>
    </row>
    <row r="339" spans="1:48" x14ac:dyDescent="0.3">
      <c r="A339" s="9" t="str">
        <f t="shared" si="160"/>
        <v/>
      </c>
      <c r="B339" s="10" t="str">
        <f t="shared" si="161"/>
        <v/>
      </c>
      <c r="C339" s="10">
        <f t="shared" si="162"/>
        <v>0</v>
      </c>
      <c r="D339" s="10" t="str">
        <f t="shared" si="163"/>
        <v/>
      </c>
      <c r="E339" s="12" t="str">
        <f t="shared" si="164"/>
        <v/>
      </c>
      <c r="F339" s="12" t="str">
        <f t="shared" si="165"/>
        <v/>
      </c>
      <c r="G339" s="12" t="str">
        <f t="shared" si="166"/>
        <v/>
      </c>
      <c r="H339" s="10" t="str">
        <f t="shared" si="167"/>
        <v/>
      </c>
      <c r="I339" s="11" t="str">
        <f t="shared" si="168"/>
        <v/>
      </c>
      <c r="J339" s="11" t="str">
        <f t="shared" si="169"/>
        <v/>
      </c>
      <c r="K339" s="64" t="e">
        <f t="shared" si="170"/>
        <v>#VALUE!</v>
      </c>
      <c r="L339" s="50" t="str">
        <f t="shared" si="171"/>
        <v/>
      </c>
      <c r="M339" s="50"/>
      <c r="N339" s="50" t="str">
        <f t="shared" si="172"/>
        <v/>
      </c>
      <c r="O339" s="21" t="str">
        <f t="shared" si="185"/>
        <v/>
      </c>
      <c r="R339" s="9" t="str">
        <f t="shared" si="173"/>
        <v/>
      </c>
      <c r="S339" s="12">
        <f t="shared" si="174"/>
        <v>0</v>
      </c>
      <c r="T339" s="12" t="str">
        <f t="shared" si="198"/>
        <v/>
      </c>
      <c r="U339" s="12">
        <f t="shared" si="175"/>
        <v>0</v>
      </c>
      <c r="V339" s="53">
        <f t="shared" si="176"/>
        <v>0</v>
      </c>
      <c r="W339" s="10">
        <f t="shared" si="177"/>
        <v>0</v>
      </c>
      <c r="X339" s="10" t="str">
        <f t="shared" si="178"/>
        <v/>
      </c>
      <c r="Y339" s="10">
        <f t="shared" si="179"/>
        <v>0</v>
      </c>
      <c r="AA339" s="9" t="str">
        <f t="shared" si="186"/>
        <v/>
      </c>
      <c r="AB339" s="12" t="str">
        <f>IF(AA339&lt;&gt;"",IF($H$10="raty równe",MIN(AF338*(1+L339/12), -PMT(L339/12,$H$3-AA338-SUM($AG$28:AG338),AF338,0)),AC339+AD339),"")</f>
        <v/>
      </c>
      <c r="AC339" s="12" t="str">
        <f t="shared" si="187"/>
        <v/>
      </c>
      <c r="AD339" s="12" t="str">
        <f t="shared" si="180"/>
        <v/>
      </c>
      <c r="AE339" s="53" t="str">
        <f t="shared" si="188"/>
        <v/>
      </c>
      <c r="AF339" s="10" t="str">
        <f t="shared" si="189"/>
        <v/>
      </c>
      <c r="AG339" s="54" t="str">
        <f>IF(AE339&lt;&gt;"",IF($H$10=listy!$B$4,(NPER(L339/12,-AB339,(AF339+AE339),0)-NPER(L339/12,-AB339,AF339)),AE339/($H$2/$H$3)),"")</f>
        <v/>
      </c>
      <c r="AH339" s="10">
        <f t="shared" si="181"/>
        <v>0</v>
      </c>
      <c r="AI339" s="10" t="str">
        <f t="shared" si="182"/>
        <v/>
      </c>
      <c r="AL339" s="9" t="str">
        <f t="shared" si="190"/>
        <v/>
      </c>
      <c r="AM339" s="12">
        <f t="shared" si="191"/>
        <v>0</v>
      </c>
      <c r="AN339" s="12" t="str">
        <f t="shared" si="192"/>
        <v/>
      </c>
      <c r="AO339" s="12">
        <f t="shared" si="193"/>
        <v>0</v>
      </c>
      <c r="AP339" s="53">
        <f t="shared" si="183"/>
        <v>0</v>
      </c>
      <c r="AQ339" s="10">
        <f t="shared" si="194"/>
        <v>0</v>
      </c>
      <c r="AR339" s="10" t="str">
        <f t="shared" si="195"/>
        <v/>
      </c>
      <c r="AS339" s="10">
        <f t="shared" si="184"/>
        <v>0</v>
      </c>
      <c r="AT339" s="91"/>
      <c r="AU339" s="91" t="e">
        <f t="shared" si="196"/>
        <v>#VALUE!</v>
      </c>
      <c r="AV339" s="91" t="e">
        <f t="shared" si="197"/>
        <v>#VALUE!</v>
      </c>
    </row>
    <row r="340" spans="1:48" s="81" customFormat="1" x14ac:dyDescent="0.3">
      <c r="A340" s="75" t="str">
        <f t="shared" si="160"/>
        <v/>
      </c>
      <c r="B340" s="76" t="str">
        <f t="shared" si="161"/>
        <v/>
      </c>
      <c r="C340" s="76">
        <f t="shared" si="162"/>
        <v>0</v>
      </c>
      <c r="D340" s="76" t="str">
        <f t="shared" si="163"/>
        <v/>
      </c>
      <c r="E340" s="77" t="str">
        <f t="shared" si="164"/>
        <v/>
      </c>
      <c r="F340" s="77" t="str">
        <f t="shared" si="165"/>
        <v/>
      </c>
      <c r="G340" s="77" t="str">
        <f t="shared" si="166"/>
        <v/>
      </c>
      <c r="H340" s="76" t="str">
        <f t="shared" si="167"/>
        <v/>
      </c>
      <c r="I340" s="78" t="str">
        <f t="shared" si="168"/>
        <v/>
      </c>
      <c r="J340" s="78" t="str">
        <f t="shared" si="169"/>
        <v/>
      </c>
      <c r="K340" s="79" t="e">
        <f t="shared" si="170"/>
        <v>#VALUE!</v>
      </c>
      <c r="L340" s="78" t="str">
        <f t="shared" si="171"/>
        <v/>
      </c>
      <c r="M340" s="78"/>
      <c r="N340" s="78" t="str">
        <f t="shared" si="172"/>
        <v/>
      </c>
      <c r="O340" s="80" t="str">
        <f t="shared" si="185"/>
        <v/>
      </c>
      <c r="R340" s="75" t="str">
        <f t="shared" si="173"/>
        <v/>
      </c>
      <c r="S340" s="77">
        <f t="shared" si="174"/>
        <v>0</v>
      </c>
      <c r="T340" s="77" t="str">
        <f t="shared" si="198"/>
        <v/>
      </c>
      <c r="U340" s="77">
        <f t="shared" si="175"/>
        <v>0</v>
      </c>
      <c r="V340" s="82">
        <f t="shared" si="176"/>
        <v>0</v>
      </c>
      <c r="W340" s="76">
        <f t="shared" si="177"/>
        <v>0</v>
      </c>
      <c r="X340" s="76" t="str">
        <f t="shared" si="178"/>
        <v/>
      </c>
      <c r="Y340" s="76">
        <f t="shared" si="179"/>
        <v>0</v>
      </c>
      <c r="AA340" s="75" t="str">
        <f t="shared" si="186"/>
        <v/>
      </c>
      <c r="AB340" s="77" t="str">
        <f>IF(AA340&lt;&gt;"",IF($H$10="raty równe",MIN(AF339*(1+L340/12), -PMT(L340/12,$H$3-AA339-SUM($AG$28:AG339),AF339,0)),AC340+AD340),"")</f>
        <v/>
      </c>
      <c r="AC340" s="77" t="str">
        <f t="shared" si="187"/>
        <v/>
      </c>
      <c r="AD340" s="77" t="str">
        <f t="shared" si="180"/>
        <v/>
      </c>
      <c r="AE340" s="82" t="str">
        <f t="shared" si="188"/>
        <v/>
      </c>
      <c r="AF340" s="76" t="str">
        <f t="shared" si="189"/>
        <v/>
      </c>
      <c r="AG340" s="83" t="str">
        <f>IF(AE340&lt;&gt;"",IF($H$10=listy!$B$4,(NPER(L340/12,-AB340,(AF340+AE340),0)-NPER(L340/12,-AB340,AF340)),AE340/($H$2/$H$3)),"")</f>
        <v/>
      </c>
      <c r="AH340" s="76">
        <f t="shared" si="181"/>
        <v>0</v>
      </c>
      <c r="AI340" s="76" t="str">
        <f t="shared" si="182"/>
        <v/>
      </c>
      <c r="AL340" s="9" t="str">
        <f t="shared" si="190"/>
        <v/>
      </c>
      <c r="AM340" s="12">
        <f t="shared" si="191"/>
        <v>0</v>
      </c>
      <c r="AN340" s="12" t="str">
        <f t="shared" si="192"/>
        <v/>
      </c>
      <c r="AO340" s="12">
        <f t="shared" si="193"/>
        <v>0</v>
      </c>
      <c r="AP340" s="53">
        <f t="shared" si="183"/>
        <v>0</v>
      </c>
      <c r="AQ340" s="10">
        <f t="shared" si="194"/>
        <v>0</v>
      </c>
      <c r="AR340" s="10" t="str">
        <f t="shared" si="195"/>
        <v/>
      </c>
      <c r="AS340" s="10">
        <f t="shared" si="184"/>
        <v>0</v>
      </c>
      <c r="AT340" s="91"/>
      <c r="AU340" s="91" t="e">
        <f t="shared" si="196"/>
        <v>#VALUE!</v>
      </c>
      <c r="AV340" s="91" t="e">
        <f t="shared" si="197"/>
        <v>#VALUE!</v>
      </c>
    </row>
    <row r="341" spans="1:48" x14ac:dyDescent="0.3">
      <c r="A341" s="9" t="str">
        <f t="shared" si="160"/>
        <v/>
      </c>
      <c r="B341" s="10" t="str">
        <f t="shared" si="161"/>
        <v/>
      </c>
      <c r="C341" s="10">
        <f t="shared" si="162"/>
        <v>0</v>
      </c>
      <c r="D341" s="10" t="str">
        <f t="shared" si="163"/>
        <v/>
      </c>
      <c r="E341" s="12" t="str">
        <f t="shared" si="164"/>
        <v/>
      </c>
      <c r="F341" s="12" t="str">
        <f t="shared" si="165"/>
        <v/>
      </c>
      <c r="G341" s="12" t="str">
        <f t="shared" si="166"/>
        <v/>
      </c>
      <c r="H341" s="10" t="str">
        <f t="shared" si="167"/>
        <v/>
      </c>
      <c r="I341" s="11" t="str">
        <f t="shared" si="168"/>
        <v/>
      </c>
      <c r="J341" s="11" t="str">
        <f t="shared" si="169"/>
        <v/>
      </c>
      <c r="K341" s="64" t="e">
        <f t="shared" si="170"/>
        <v>#VALUE!</v>
      </c>
      <c r="L341" s="50" t="str">
        <f t="shared" si="171"/>
        <v/>
      </c>
      <c r="M341" s="50"/>
      <c r="N341" s="50" t="str">
        <f t="shared" si="172"/>
        <v/>
      </c>
      <c r="O341" s="21" t="str">
        <f t="shared" si="185"/>
        <v/>
      </c>
      <c r="R341" s="9" t="str">
        <f t="shared" si="173"/>
        <v/>
      </c>
      <c r="S341" s="12">
        <f t="shared" si="174"/>
        <v>0</v>
      </c>
      <c r="T341" s="12" t="str">
        <f t="shared" si="198"/>
        <v/>
      </c>
      <c r="U341" s="12">
        <f t="shared" si="175"/>
        <v>0</v>
      </c>
      <c r="V341" s="53">
        <f t="shared" si="176"/>
        <v>0</v>
      </c>
      <c r="W341" s="10">
        <f t="shared" si="177"/>
        <v>0</v>
      </c>
      <c r="X341" s="10" t="str">
        <f t="shared" si="178"/>
        <v/>
      </c>
      <c r="Y341" s="10">
        <f t="shared" si="179"/>
        <v>0</v>
      </c>
      <c r="AA341" s="9" t="str">
        <f t="shared" si="186"/>
        <v/>
      </c>
      <c r="AB341" s="12" t="str">
        <f>IF(AA341&lt;&gt;"",IF($H$10="raty równe",MIN(AF340*(1+L341/12), -PMT(L341/12,$H$3-AA340-SUM($AG$28:AG340),AF340,0)),AC341+AD341),"")</f>
        <v/>
      </c>
      <c r="AC341" s="12" t="str">
        <f t="shared" si="187"/>
        <v/>
      </c>
      <c r="AD341" s="12" t="str">
        <f t="shared" si="180"/>
        <v/>
      </c>
      <c r="AE341" s="53" t="str">
        <f t="shared" si="188"/>
        <v/>
      </c>
      <c r="AF341" s="10" t="str">
        <f t="shared" si="189"/>
        <v/>
      </c>
      <c r="AG341" s="54" t="str">
        <f>IF(AE341&lt;&gt;"",IF($H$10=listy!$B$4,(NPER(L341/12,-AB341,(AF341+AE341),0)-NPER(L341/12,-AB341,AF341)),AE341/($H$2/$H$3)),"")</f>
        <v/>
      </c>
      <c r="AH341" s="10">
        <f t="shared" si="181"/>
        <v>0</v>
      </c>
      <c r="AI341" s="10" t="str">
        <f t="shared" si="182"/>
        <v/>
      </c>
      <c r="AL341" s="9" t="str">
        <f t="shared" si="190"/>
        <v/>
      </c>
      <c r="AM341" s="12">
        <f t="shared" si="191"/>
        <v>0</v>
      </c>
      <c r="AN341" s="12" t="str">
        <f t="shared" si="192"/>
        <v/>
      </c>
      <c r="AO341" s="12">
        <f t="shared" si="193"/>
        <v>0</v>
      </c>
      <c r="AP341" s="53">
        <f t="shared" si="183"/>
        <v>0</v>
      </c>
      <c r="AQ341" s="10">
        <f t="shared" si="194"/>
        <v>0</v>
      </c>
      <c r="AR341" s="10" t="str">
        <f t="shared" si="195"/>
        <v/>
      </c>
      <c r="AS341" s="10">
        <f t="shared" si="184"/>
        <v>0</v>
      </c>
      <c r="AT341" s="91"/>
      <c r="AU341" s="91" t="e">
        <f t="shared" si="196"/>
        <v>#VALUE!</v>
      </c>
      <c r="AV341" s="91" t="e">
        <f t="shared" si="197"/>
        <v>#VALUE!</v>
      </c>
    </row>
    <row r="342" spans="1:48" x14ac:dyDescent="0.3">
      <c r="A342" s="9" t="str">
        <f t="shared" si="160"/>
        <v/>
      </c>
      <c r="B342" s="10" t="str">
        <f t="shared" si="161"/>
        <v/>
      </c>
      <c r="C342" s="10">
        <f t="shared" si="162"/>
        <v>0</v>
      </c>
      <c r="D342" s="10" t="str">
        <f t="shared" si="163"/>
        <v/>
      </c>
      <c r="E342" s="12" t="str">
        <f t="shared" si="164"/>
        <v/>
      </c>
      <c r="F342" s="12" t="str">
        <f t="shared" si="165"/>
        <v/>
      </c>
      <c r="G342" s="12" t="str">
        <f t="shared" si="166"/>
        <v/>
      </c>
      <c r="H342" s="10" t="str">
        <f t="shared" si="167"/>
        <v/>
      </c>
      <c r="I342" s="11" t="str">
        <f t="shared" si="168"/>
        <v/>
      </c>
      <c r="J342" s="11" t="str">
        <f t="shared" si="169"/>
        <v/>
      </c>
      <c r="K342" s="64" t="e">
        <f t="shared" si="170"/>
        <v>#VALUE!</v>
      </c>
      <c r="L342" s="50" t="str">
        <f t="shared" si="171"/>
        <v/>
      </c>
      <c r="M342" s="50"/>
      <c r="N342" s="50" t="str">
        <f t="shared" si="172"/>
        <v/>
      </c>
      <c r="O342" s="21" t="str">
        <f t="shared" si="185"/>
        <v/>
      </c>
      <c r="R342" s="9" t="str">
        <f t="shared" si="173"/>
        <v/>
      </c>
      <c r="S342" s="12">
        <f t="shared" si="174"/>
        <v>0</v>
      </c>
      <c r="T342" s="12" t="str">
        <f t="shared" si="198"/>
        <v/>
      </c>
      <c r="U342" s="12">
        <f t="shared" si="175"/>
        <v>0</v>
      </c>
      <c r="V342" s="53">
        <f t="shared" si="176"/>
        <v>0</v>
      </c>
      <c r="W342" s="10">
        <f t="shared" si="177"/>
        <v>0</v>
      </c>
      <c r="X342" s="10" t="str">
        <f t="shared" si="178"/>
        <v/>
      </c>
      <c r="Y342" s="10">
        <f t="shared" si="179"/>
        <v>0</v>
      </c>
      <c r="AA342" s="9" t="str">
        <f t="shared" si="186"/>
        <v/>
      </c>
      <c r="AB342" s="12" t="str">
        <f>IF(AA342&lt;&gt;"",IF($H$10="raty równe",MIN(AF341*(1+L342/12), -PMT(L342/12,$H$3-AA341-SUM($AG$28:AG341),AF341,0)),AC342+AD342),"")</f>
        <v/>
      </c>
      <c r="AC342" s="12" t="str">
        <f t="shared" si="187"/>
        <v/>
      </c>
      <c r="AD342" s="12" t="str">
        <f t="shared" si="180"/>
        <v/>
      </c>
      <c r="AE342" s="53" t="str">
        <f t="shared" si="188"/>
        <v/>
      </c>
      <c r="AF342" s="10" t="str">
        <f t="shared" si="189"/>
        <v/>
      </c>
      <c r="AG342" s="54" t="str">
        <f>IF(AE342&lt;&gt;"",IF($H$10=listy!$B$4,(NPER(L342/12,-AB342,(AF342+AE342),0)-NPER(L342/12,-AB342,AF342)),AE342/($H$2/$H$3)),"")</f>
        <v/>
      </c>
      <c r="AH342" s="10">
        <f t="shared" si="181"/>
        <v>0</v>
      </c>
      <c r="AI342" s="10" t="str">
        <f t="shared" si="182"/>
        <v/>
      </c>
      <c r="AL342" s="9" t="str">
        <f t="shared" si="190"/>
        <v/>
      </c>
      <c r="AM342" s="12">
        <f t="shared" si="191"/>
        <v>0</v>
      </c>
      <c r="AN342" s="12" t="str">
        <f t="shared" si="192"/>
        <v/>
      </c>
      <c r="AO342" s="12">
        <f t="shared" si="193"/>
        <v>0</v>
      </c>
      <c r="AP342" s="53">
        <f t="shared" si="183"/>
        <v>0</v>
      </c>
      <c r="AQ342" s="10">
        <f t="shared" si="194"/>
        <v>0</v>
      </c>
      <c r="AR342" s="10" t="str">
        <f t="shared" si="195"/>
        <v/>
      </c>
      <c r="AS342" s="10">
        <f t="shared" si="184"/>
        <v>0</v>
      </c>
      <c r="AT342" s="91"/>
      <c r="AU342" s="91" t="e">
        <f t="shared" si="196"/>
        <v>#VALUE!</v>
      </c>
      <c r="AV342" s="91" t="e">
        <f t="shared" si="197"/>
        <v>#VALUE!</v>
      </c>
    </row>
    <row r="343" spans="1:48" x14ac:dyDescent="0.3">
      <c r="A343" s="9" t="str">
        <f t="shared" si="160"/>
        <v/>
      </c>
      <c r="B343" s="10" t="str">
        <f t="shared" si="161"/>
        <v/>
      </c>
      <c r="C343" s="10">
        <f t="shared" si="162"/>
        <v>0</v>
      </c>
      <c r="D343" s="10" t="str">
        <f t="shared" si="163"/>
        <v/>
      </c>
      <c r="E343" s="12" t="str">
        <f t="shared" si="164"/>
        <v/>
      </c>
      <c r="F343" s="12" t="str">
        <f t="shared" si="165"/>
        <v/>
      </c>
      <c r="G343" s="12" t="str">
        <f t="shared" si="166"/>
        <v/>
      </c>
      <c r="H343" s="10" t="str">
        <f t="shared" si="167"/>
        <v/>
      </c>
      <c r="I343" s="11" t="str">
        <f t="shared" si="168"/>
        <v/>
      </c>
      <c r="J343" s="11" t="str">
        <f t="shared" si="169"/>
        <v/>
      </c>
      <c r="K343" s="64" t="e">
        <f t="shared" si="170"/>
        <v>#VALUE!</v>
      </c>
      <c r="L343" s="50" t="str">
        <f t="shared" si="171"/>
        <v/>
      </c>
      <c r="M343" s="50"/>
      <c r="N343" s="50" t="str">
        <f t="shared" si="172"/>
        <v/>
      </c>
      <c r="O343" s="21" t="str">
        <f t="shared" si="185"/>
        <v/>
      </c>
      <c r="R343" s="9" t="str">
        <f t="shared" si="173"/>
        <v/>
      </c>
      <c r="S343" s="12">
        <f t="shared" si="174"/>
        <v>0</v>
      </c>
      <c r="T343" s="12" t="str">
        <f t="shared" si="198"/>
        <v/>
      </c>
      <c r="U343" s="12">
        <f t="shared" si="175"/>
        <v>0</v>
      </c>
      <c r="V343" s="53">
        <f t="shared" si="176"/>
        <v>0</v>
      </c>
      <c r="W343" s="10">
        <f t="shared" si="177"/>
        <v>0</v>
      </c>
      <c r="X343" s="10" t="str">
        <f t="shared" si="178"/>
        <v/>
      </c>
      <c r="Y343" s="10">
        <f t="shared" si="179"/>
        <v>0</v>
      </c>
      <c r="AA343" s="9" t="str">
        <f t="shared" si="186"/>
        <v/>
      </c>
      <c r="AB343" s="12" t="str">
        <f>IF(AA343&lt;&gt;"",IF($H$10="raty równe",MIN(AF342*(1+L343/12), -PMT(L343/12,$H$3-AA342-SUM($AG$28:AG342),AF342,0)),AC343+AD343),"")</f>
        <v/>
      </c>
      <c r="AC343" s="12" t="str">
        <f t="shared" si="187"/>
        <v/>
      </c>
      <c r="AD343" s="12" t="str">
        <f t="shared" si="180"/>
        <v/>
      </c>
      <c r="AE343" s="53" t="str">
        <f t="shared" si="188"/>
        <v/>
      </c>
      <c r="AF343" s="10" t="str">
        <f t="shared" si="189"/>
        <v/>
      </c>
      <c r="AG343" s="54" t="str">
        <f>IF(AE343&lt;&gt;"",IF($H$10=listy!$B$4,(NPER(L343/12,-AB343,(AF343+AE343),0)-NPER(L343/12,-AB343,AF343)),AE343/($H$2/$H$3)),"")</f>
        <v/>
      </c>
      <c r="AH343" s="10">
        <f t="shared" si="181"/>
        <v>0</v>
      </c>
      <c r="AI343" s="10" t="str">
        <f t="shared" si="182"/>
        <v/>
      </c>
      <c r="AL343" s="9" t="str">
        <f t="shared" si="190"/>
        <v/>
      </c>
      <c r="AM343" s="12">
        <f t="shared" si="191"/>
        <v>0</v>
      </c>
      <c r="AN343" s="12" t="str">
        <f t="shared" si="192"/>
        <v/>
      </c>
      <c r="AO343" s="12">
        <f t="shared" si="193"/>
        <v>0</v>
      </c>
      <c r="AP343" s="53">
        <f t="shared" si="183"/>
        <v>0</v>
      </c>
      <c r="AQ343" s="10">
        <f t="shared" si="194"/>
        <v>0</v>
      </c>
      <c r="AR343" s="10" t="str">
        <f t="shared" si="195"/>
        <v/>
      </c>
      <c r="AS343" s="10">
        <f t="shared" si="184"/>
        <v>0</v>
      </c>
      <c r="AT343" s="91"/>
      <c r="AU343" s="91" t="e">
        <f t="shared" si="196"/>
        <v>#VALUE!</v>
      </c>
      <c r="AV343" s="91" t="e">
        <f t="shared" si="197"/>
        <v>#VALUE!</v>
      </c>
    </row>
    <row r="344" spans="1:48" x14ac:dyDescent="0.3">
      <c r="A344" s="9" t="str">
        <f t="shared" si="160"/>
        <v/>
      </c>
      <c r="B344" s="10" t="str">
        <f t="shared" si="161"/>
        <v/>
      </c>
      <c r="C344" s="10">
        <f t="shared" si="162"/>
        <v>0</v>
      </c>
      <c r="D344" s="10" t="str">
        <f t="shared" si="163"/>
        <v/>
      </c>
      <c r="E344" s="12" t="str">
        <f t="shared" si="164"/>
        <v/>
      </c>
      <c r="F344" s="12" t="str">
        <f t="shared" si="165"/>
        <v/>
      </c>
      <c r="G344" s="12" t="str">
        <f t="shared" si="166"/>
        <v/>
      </c>
      <c r="H344" s="10" t="str">
        <f t="shared" si="167"/>
        <v/>
      </c>
      <c r="I344" s="11" t="str">
        <f t="shared" si="168"/>
        <v/>
      </c>
      <c r="J344" s="11" t="str">
        <f t="shared" si="169"/>
        <v/>
      </c>
      <c r="K344" s="64" t="e">
        <f t="shared" si="170"/>
        <v>#VALUE!</v>
      </c>
      <c r="L344" s="50" t="str">
        <f t="shared" si="171"/>
        <v/>
      </c>
      <c r="M344" s="50"/>
      <c r="N344" s="50" t="str">
        <f t="shared" si="172"/>
        <v/>
      </c>
      <c r="O344" s="21" t="str">
        <f t="shared" si="185"/>
        <v/>
      </c>
      <c r="R344" s="9" t="str">
        <f t="shared" si="173"/>
        <v/>
      </c>
      <c r="S344" s="12">
        <f t="shared" si="174"/>
        <v>0</v>
      </c>
      <c r="T344" s="12" t="str">
        <f t="shared" si="198"/>
        <v/>
      </c>
      <c r="U344" s="12">
        <f t="shared" si="175"/>
        <v>0</v>
      </c>
      <c r="V344" s="53">
        <f t="shared" si="176"/>
        <v>0</v>
      </c>
      <c r="W344" s="10">
        <f t="shared" si="177"/>
        <v>0</v>
      </c>
      <c r="X344" s="10" t="str">
        <f t="shared" si="178"/>
        <v/>
      </c>
      <c r="Y344" s="10">
        <f t="shared" si="179"/>
        <v>0</v>
      </c>
      <c r="AA344" s="9" t="str">
        <f t="shared" si="186"/>
        <v/>
      </c>
      <c r="AB344" s="12" t="str">
        <f>IF(AA344&lt;&gt;"",IF($H$10="raty równe",MIN(AF343*(1+L344/12), -PMT(L344/12,$H$3-AA343-SUM($AG$28:AG343),AF343,0)),AC344+AD344),"")</f>
        <v/>
      </c>
      <c r="AC344" s="12" t="str">
        <f t="shared" si="187"/>
        <v/>
      </c>
      <c r="AD344" s="12" t="str">
        <f t="shared" si="180"/>
        <v/>
      </c>
      <c r="AE344" s="53" t="str">
        <f t="shared" si="188"/>
        <v/>
      </c>
      <c r="AF344" s="10" t="str">
        <f t="shared" si="189"/>
        <v/>
      </c>
      <c r="AG344" s="54" t="str">
        <f>IF(AE344&lt;&gt;"",IF($H$10=listy!$B$4,(NPER(L344/12,-AB344,(AF344+AE344),0)-NPER(L344/12,-AB344,AF344)),AE344/($H$2/$H$3)),"")</f>
        <v/>
      </c>
      <c r="AH344" s="10">
        <f t="shared" si="181"/>
        <v>0</v>
      </c>
      <c r="AI344" s="10" t="str">
        <f t="shared" si="182"/>
        <v/>
      </c>
      <c r="AL344" s="9" t="str">
        <f t="shared" si="190"/>
        <v/>
      </c>
      <c r="AM344" s="12">
        <f t="shared" si="191"/>
        <v>0</v>
      </c>
      <c r="AN344" s="12" t="str">
        <f t="shared" si="192"/>
        <v/>
      </c>
      <c r="AO344" s="12">
        <f t="shared" si="193"/>
        <v>0</v>
      </c>
      <c r="AP344" s="53">
        <f t="shared" si="183"/>
        <v>0</v>
      </c>
      <c r="AQ344" s="10">
        <f t="shared" si="194"/>
        <v>0</v>
      </c>
      <c r="AR344" s="10" t="str">
        <f t="shared" si="195"/>
        <v/>
      </c>
      <c r="AS344" s="10">
        <f t="shared" si="184"/>
        <v>0</v>
      </c>
      <c r="AT344" s="91"/>
      <c r="AU344" s="91" t="e">
        <f t="shared" si="196"/>
        <v>#VALUE!</v>
      </c>
      <c r="AV344" s="91" t="e">
        <f t="shared" si="197"/>
        <v>#VALUE!</v>
      </c>
    </row>
    <row r="345" spans="1:48" x14ac:dyDescent="0.3">
      <c r="A345" s="9" t="str">
        <f t="shared" si="160"/>
        <v/>
      </c>
      <c r="B345" s="10" t="str">
        <f t="shared" si="161"/>
        <v/>
      </c>
      <c r="C345" s="10">
        <f t="shared" si="162"/>
        <v>0</v>
      </c>
      <c r="D345" s="10" t="str">
        <f t="shared" si="163"/>
        <v/>
      </c>
      <c r="E345" s="12" t="str">
        <f t="shared" si="164"/>
        <v/>
      </c>
      <c r="F345" s="12" t="str">
        <f t="shared" si="165"/>
        <v/>
      </c>
      <c r="G345" s="12" t="str">
        <f t="shared" si="166"/>
        <v/>
      </c>
      <c r="H345" s="10" t="str">
        <f t="shared" si="167"/>
        <v/>
      </c>
      <c r="I345" s="11" t="str">
        <f t="shared" si="168"/>
        <v/>
      </c>
      <c r="J345" s="11" t="str">
        <f t="shared" si="169"/>
        <v/>
      </c>
      <c r="K345" s="64" t="e">
        <f t="shared" si="170"/>
        <v>#VALUE!</v>
      </c>
      <c r="L345" s="50" t="str">
        <f t="shared" si="171"/>
        <v/>
      </c>
      <c r="M345" s="50"/>
      <c r="N345" s="50" t="str">
        <f t="shared" si="172"/>
        <v/>
      </c>
      <c r="O345" s="21" t="str">
        <f t="shared" si="185"/>
        <v/>
      </c>
      <c r="R345" s="9" t="str">
        <f t="shared" si="173"/>
        <v/>
      </c>
      <c r="S345" s="12">
        <f t="shared" si="174"/>
        <v>0</v>
      </c>
      <c r="T345" s="12" t="str">
        <f t="shared" si="198"/>
        <v/>
      </c>
      <c r="U345" s="12">
        <f t="shared" si="175"/>
        <v>0</v>
      </c>
      <c r="V345" s="53">
        <f t="shared" si="176"/>
        <v>0</v>
      </c>
      <c r="W345" s="10">
        <f t="shared" si="177"/>
        <v>0</v>
      </c>
      <c r="X345" s="10" t="str">
        <f t="shared" si="178"/>
        <v/>
      </c>
      <c r="Y345" s="10">
        <f t="shared" si="179"/>
        <v>0</v>
      </c>
      <c r="AA345" s="9" t="str">
        <f t="shared" si="186"/>
        <v/>
      </c>
      <c r="AB345" s="12" t="str">
        <f>IF(AA345&lt;&gt;"",IF($H$10="raty równe",MIN(AF344*(1+L345/12), -PMT(L345/12,$H$3-AA344-SUM($AG$28:AG344),AF344,0)),AC345+AD345),"")</f>
        <v/>
      </c>
      <c r="AC345" s="12" t="str">
        <f t="shared" si="187"/>
        <v/>
      </c>
      <c r="AD345" s="12" t="str">
        <f t="shared" si="180"/>
        <v/>
      </c>
      <c r="AE345" s="53" t="str">
        <f t="shared" si="188"/>
        <v/>
      </c>
      <c r="AF345" s="10" t="str">
        <f t="shared" si="189"/>
        <v/>
      </c>
      <c r="AG345" s="54" t="str">
        <f>IF(AE345&lt;&gt;"",IF($H$10=listy!$B$4,(NPER(L345/12,-AB345,(AF345+AE345),0)-NPER(L345/12,-AB345,AF345)),AE345/($H$2/$H$3)),"")</f>
        <v/>
      </c>
      <c r="AH345" s="10">
        <f t="shared" si="181"/>
        <v>0</v>
      </c>
      <c r="AI345" s="10" t="str">
        <f t="shared" si="182"/>
        <v/>
      </c>
      <c r="AL345" s="9" t="str">
        <f t="shared" si="190"/>
        <v/>
      </c>
      <c r="AM345" s="12">
        <f t="shared" si="191"/>
        <v>0</v>
      </c>
      <c r="AN345" s="12" t="str">
        <f t="shared" si="192"/>
        <v/>
      </c>
      <c r="AO345" s="12">
        <f t="shared" si="193"/>
        <v>0</v>
      </c>
      <c r="AP345" s="53">
        <f t="shared" si="183"/>
        <v>0</v>
      </c>
      <c r="AQ345" s="10">
        <f t="shared" si="194"/>
        <v>0</v>
      </c>
      <c r="AR345" s="10" t="str">
        <f t="shared" si="195"/>
        <v/>
      </c>
      <c r="AS345" s="10">
        <f t="shared" si="184"/>
        <v>0</v>
      </c>
      <c r="AT345" s="91"/>
      <c r="AU345" s="91" t="e">
        <f t="shared" si="196"/>
        <v>#VALUE!</v>
      </c>
      <c r="AV345" s="91" t="e">
        <f t="shared" si="197"/>
        <v>#VALUE!</v>
      </c>
    </row>
    <row r="346" spans="1:48" x14ac:dyDescent="0.3">
      <c r="A346" s="9" t="str">
        <f t="shared" si="160"/>
        <v/>
      </c>
      <c r="B346" s="10" t="str">
        <f t="shared" si="161"/>
        <v/>
      </c>
      <c r="C346" s="10">
        <f t="shared" si="162"/>
        <v>0</v>
      </c>
      <c r="D346" s="10" t="str">
        <f t="shared" si="163"/>
        <v/>
      </c>
      <c r="E346" s="12" t="str">
        <f t="shared" si="164"/>
        <v/>
      </c>
      <c r="F346" s="12" t="str">
        <f t="shared" si="165"/>
        <v/>
      </c>
      <c r="G346" s="12" t="str">
        <f t="shared" si="166"/>
        <v/>
      </c>
      <c r="H346" s="10" t="str">
        <f t="shared" si="167"/>
        <v/>
      </c>
      <c r="I346" s="11" t="str">
        <f t="shared" si="168"/>
        <v/>
      </c>
      <c r="J346" s="11" t="str">
        <f t="shared" si="169"/>
        <v/>
      </c>
      <c r="K346" s="64" t="e">
        <f t="shared" si="170"/>
        <v>#VALUE!</v>
      </c>
      <c r="L346" s="50" t="str">
        <f t="shared" si="171"/>
        <v/>
      </c>
      <c r="M346" s="50"/>
      <c r="N346" s="50" t="str">
        <f t="shared" si="172"/>
        <v/>
      </c>
      <c r="O346" s="21" t="str">
        <f t="shared" si="185"/>
        <v/>
      </c>
      <c r="R346" s="9" t="str">
        <f t="shared" si="173"/>
        <v/>
      </c>
      <c r="S346" s="12">
        <f t="shared" si="174"/>
        <v>0</v>
      </c>
      <c r="T346" s="12" t="str">
        <f t="shared" si="198"/>
        <v/>
      </c>
      <c r="U346" s="12">
        <f t="shared" si="175"/>
        <v>0</v>
      </c>
      <c r="V346" s="53">
        <f t="shared" si="176"/>
        <v>0</v>
      </c>
      <c r="W346" s="10">
        <f t="shared" si="177"/>
        <v>0</v>
      </c>
      <c r="X346" s="10" t="str">
        <f t="shared" si="178"/>
        <v/>
      </c>
      <c r="Y346" s="10">
        <f t="shared" si="179"/>
        <v>0</v>
      </c>
      <c r="AA346" s="9" t="str">
        <f t="shared" si="186"/>
        <v/>
      </c>
      <c r="AB346" s="12" t="str">
        <f>IF(AA346&lt;&gt;"",IF($H$10="raty równe",MIN(AF345*(1+L346/12), -PMT(L346/12,$H$3-AA345-SUM($AG$28:AG345),AF345,0)),AC346+AD346),"")</f>
        <v/>
      </c>
      <c r="AC346" s="12" t="str">
        <f t="shared" si="187"/>
        <v/>
      </c>
      <c r="AD346" s="12" t="str">
        <f t="shared" si="180"/>
        <v/>
      </c>
      <c r="AE346" s="53" t="str">
        <f t="shared" si="188"/>
        <v/>
      </c>
      <c r="AF346" s="10" t="str">
        <f t="shared" si="189"/>
        <v/>
      </c>
      <c r="AG346" s="54" t="str">
        <f>IF(AE346&lt;&gt;"",IF($H$10=listy!$B$4,(NPER(L346/12,-AB346,(AF346+AE346),0)-NPER(L346/12,-AB346,AF346)),AE346/($H$2/$H$3)),"")</f>
        <v/>
      </c>
      <c r="AH346" s="10">
        <f t="shared" si="181"/>
        <v>0</v>
      </c>
      <c r="AI346" s="10" t="str">
        <f t="shared" si="182"/>
        <v/>
      </c>
      <c r="AL346" s="9" t="str">
        <f t="shared" si="190"/>
        <v/>
      </c>
      <c r="AM346" s="12">
        <f t="shared" si="191"/>
        <v>0</v>
      </c>
      <c r="AN346" s="12" t="str">
        <f t="shared" si="192"/>
        <v/>
      </c>
      <c r="AO346" s="12">
        <f t="shared" si="193"/>
        <v>0</v>
      </c>
      <c r="AP346" s="53">
        <f t="shared" si="183"/>
        <v>0</v>
      </c>
      <c r="AQ346" s="10">
        <f t="shared" si="194"/>
        <v>0</v>
      </c>
      <c r="AR346" s="10" t="str">
        <f t="shared" si="195"/>
        <v/>
      </c>
      <c r="AS346" s="10">
        <f t="shared" si="184"/>
        <v>0</v>
      </c>
      <c r="AT346" s="91"/>
      <c r="AU346" s="91" t="e">
        <f t="shared" si="196"/>
        <v>#VALUE!</v>
      </c>
      <c r="AV346" s="91" t="e">
        <f t="shared" si="197"/>
        <v>#VALUE!</v>
      </c>
    </row>
    <row r="347" spans="1:48" x14ac:dyDescent="0.3">
      <c r="A347" s="9" t="str">
        <f t="shared" si="160"/>
        <v/>
      </c>
      <c r="B347" s="10" t="str">
        <f t="shared" si="161"/>
        <v/>
      </c>
      <c r="C347" s="10">
        <f t="shared" si="162"/>
        <v>0</v>
      </c>
      <c r="D347" s="10" t="str">
        <f t="shared" si="163"/>
        <v/>
      </c>
      <c r="E347" s="12" t="str">
        <f t="shared" si="164"/>
        <v/>
      </c>
      <c r="F347" s="12" t="str">
        <f t="shared" si="165"/>
        <v/>
      </c>
      <c r="G347" s="12" t="str">
        <f t="shared" si="166"/>
        <v/>
      </c>
      <c r="H347" s="10" t="str">
        <f t="shared" si="167"/>
        <v/>
      </c>
      <c r="I347" s="11" t="str">
        <f t="shared" si="168"/>
        <v/>
      </c>
      <c r="J347" s="11" t="str">
        <f t="shared" si="169"/>
        <v/>
      </c>
      <c r="K347" s="64" t="e">
        <f t="shared" si="170"/>
        <v>#VALUE!</v>
      </c>
      <c r="L347" s="50" t="str">
        <f t="shared" si="171"/>
        <v/>
      </c>
      <c r="M347" s="50"/>
      <c r="N347" s="50" t="str">
        <f t="shared" si="172"/>
        <v/>
      </c>
      <c r="O347" s="21" t="str">
        <f t="shared" si="185"/>
        <v/>
      </c>
      <c r="R347" s="9" t="str">
        <f t="shared" si="173"/>
        <v/>
      </c>
      <c r="S347" s="12">
        <f t="shared" si="174"/>
        <v>0</v>
      </c>
      <c r="T347" s="12" t="str">
        <f t="shared" si="198"/>
        <v/>
      </c>
      <c r="U347" s="12">
        <f t="shared" si="175"/>
        <v>0</v>
      </c>
      <c r="V347" s="53">
        <f t="shared" si="176"/>
        <v>0</v>
      </c>
      <c r="W347" s="10">
        <f t="shared" si="177"/>
        <v>0</v>
      </c>
      <c r="X347" s="10" t="str">
        <f t="shared" si="178"/>
        <v/>
      </c>
      <c r="Y347" s="10">
        <f t="shared" si="179"/>
        <v>0</v>
      </c>
      <c r="AA347" s="9" t="str">
        <f t="shared" si="186"/>
        <v/>
      </c>
      <c r="AB347" s="12" t="str">
        <f>IF(AA347&lt;&gt;"",IF($H$10="raty równe",MIN(AF346*(1+L347/12), -PMT(L347/12,$H$3-AA346-SUM($AG$28:AG346),AF346,0)),AC347+AD347),"")</f>
        <v/>
      </c>
      <c r="AC347" s="12" t="str">
        <f t="shared" si="187"/>
        <v/>
      </c>
      <c r="AD347" s="12" t="str">
        <f t="shared" si="180"/>
        <v/>
      </c>
      <c r="AE347" s="53" t="str">
        <f t="shared" si="188"/>
        <v/>
      </c>
      <c r="AF347" s="10" t="str">
        <f t="shared" si="189"/>
        <v/>
      </c>
      <c r="AG347" s="54" t="str">
        <f>IF(AE347&lt;&gt;"",IF($H$10=listy!$B$4,(NPER(L347/12,-AB347,(AF347+AE347),0)-NPER(L347/12,-AB347,AF347)),AE347/($H$2/$H$3)),"")</f>
        <v/>
      </c>
      <c r="AH347" s="10">
        <f t="shared" si="181"/>
        <v>0</v>
      </c>
      <c r="AI347" s="10" t="str">
        <f t="shared" si="182"/>
        <v/>
      </c>
      <c r="AL347" s="9" t="str">
        <f t="shared" si="190"/>
        <v/>
      </c>
      <c r="AM347" s="12">
        <f t="shared" si="191"/>
        <v>0</v>
      </c>
      <c r="AN347" s="12" t="str">
        <f t="shared" si="192"/>
        <v/>
      </c>
      <c r="AO347" s="12">
        <f t="shared" si="193"/>
        <v>0</v>
      </c>
      <c r="AP347" s="53">
        <f t="shared" si="183"/>
        <v>0</v>
      </c>
      <c r="AQ347" s="10">
        <f t="shared" si="194"/>
        <v>0</v>
      </c>
      <c r="AR347" s="10" t="str">
        <f t="shared" si="195"/>
        <v/>
      </c>
      <c r="AS347" s="10">
        <f t="shared" si="184"/>
        <v>0</v>
      </c>
      <c r="AT347" s="91"/>
      <c r="AU347" s="91" t="e">
        <f t="shared" si="196"/>
        <v>#VALUE!</v>
      </c>
      <c r="AV347" s="91" t="e">
        <f t="shared" si="197"/>
        <v>#VALUE!</v>
      </c>
    </row>
    <row r="348" spans="1:48" x14ac:dyDescent="0.3">
      <c r="A348" s="9" t="str">
        <f t="shared" si="160"/>
        <v/>
      </c>
      <c r="B348" s="10" t="str">
        <f t="shared" si="161"/>
        <v/>
      </c>
      <c r="C348" s="10">
        <f t="shared" si="162"/>
        <v>0</v>
      </c>
      <c r="D348" s="10" t="str">
        <f t="shared" si="163"/>
        <v/>
      </c>
      <c r="E348" s="12" t="str">
        <f t="shared" si="164"/>
        <v/>
      </c>
      <c r="F348" s="12" t="str">
        <f t="shared" si="165"/>
        <v/>
      </c>
      <c r="G348" s="12" t="str">
        <f t="shared" si="166"/>
        <v/>
      </c>
      <c r="H348" s="10" t="str">
        <f t="shared" si="167"/>
        <v/>
      </c>
      <c r="I348" s="11" t="str">
        <f t="shared" si="168"/>
        <v/>
      </c>
      <c r="J348" s="11" t="str">
        <f t="shared" si="169"/>
        <v/>
      </c>
      <c r="K348" s="64" t="e">
        <f t="shared" si="170"/>
        <v>#VALUE!</v>
      </c>
      <c r="L348" s="50" t="str">
        <f t="shared" si="171"/>
        <v/>
      </c>
      <c r="M348" s="50"/>
      <c r="N348" s="50" t="str">
        <f t="shared" si="172"/>
        <v/>
      </c>
      <c r="O348" s="21" t="str">
        <f t="shared" si="185"/>
        <v/>
      </c>
      <c r="R348" s="9" t="str">
        <f t="shared" si="173"/>
        <v/>
      </c>
      <c r="S348" s="12">
        <f t="shared" si="174"/>
        <v>0</v>
      </c>
      <c r="T348" s="12" t="str">
        <f t="shared" si="198"/>
        <v/>
      </c>
      <c r="U348" s="12">
        <f t="shared" si="175"/>
        <v>0</v>
      </c>
      <c r="V348" s="53">
        <f t="shared" si="176"/>
        <v>0</v>
      </c>
      <c r="W348" s="10">
        <f t="shared" si="177"/>
        <v>0</v>
      </c>
      <c r="X348" s="10" t="str">
        <f t="shared" si="178"/>
        <v/>
      </c>
      <c r="Y348" s="10">
        <f t="shared" si="179"/>
        <v>0</v>
      </c>
      <c r="AA348" s="9" t="str">
        <f t="shared" si="186"/>
        <v/>
      </c>
      <c r="AB348" s="12" t="str">
        <f>IF(AA348&lt;&gt;"",IF($H$10="raty równe",MIN(AF347*(1+L348/12), -PMT(L348/12,$H$3-AA347-SUM($AG$28:AG347),AF347,0)),AC348+AD348),"")</f>
        <v/>
      </c>
      <c r="AC348" s="12" t="str">
        <f t="shared" si="187"/>
        <v/>
      </c>
      <c r="AD348" s="12" t="str">
        <f t="shared" si="180"/>
        <v/>
      </c>
      <c r="AE348" s="53" t="str">
        <f t="shared" si="188"/>
        <v/>
      </c>
      <c r="AF348" s="10" t="str">
        <f t="shared" si="189"/>
        <v/>
      </c>
      <c r="AG348" s="54" t="str">
        <f>IF(AE348&lt;&gt;"",IF($H$10=listy!$B$4,(NPER(L348/12,-AB348,(AF348+AE348),0)-NPER(L348/12,-AB348,AF348)),AE348/($H$2/$H$3)),"")</f>
        <v/>
      </c>
      <c r="AH348" s="10">
        <f t="shared" si="181"/>
        <v>0</v>
      </c>
      <c r="AI348" s="10" t="str">
        <f t="shared" si="182"/>
        <v/>
      </c>
      <c r="AL348" s="9" t="str">
        <f t="shared" si="190"/>
        <v/>
      </c>
      <c r="AM348" s="12">
        <f t="shared" si="191"/>
        <v>0</v>
      </c>
      <c r="AN348" s="12" t="str">
        <f t="shared" si="192"/>
        <v/>
      </c>
      <c r="AO348" s="12">
        <f t="shared" si="193"/>
        <v>0</v>
      </c>
      <c r="AP348" s="53">
        <f t="shared" si="183"/>
        <v>0</v>
      </c>
      <c r="AQ348" s="10">
        <f t="shared" si="194"/>
        <v>0</v>
      </c>
      <c r="AR348" s="10" t="str">
        <f t="shared" si="195"/>
        <v/>
      </c>
      <c r="AS348" s="10">
        <f t="shared" si="184"/>
        <v>0</v>
      </c>
      <c r="AT348" s="91"/>
      <c r="AU348" s="91" t="e">
        <f t="shared" si="196"/>
        <v>#VALUE!</v>
      </c>
      <c r="AV348" s="91" t="e">
        <f t="shared" si="197"/>
        <v>#VALUE!</v>
      </c>
    </row>
    <row r="349" spans="1:48" x14ac:dyDescent="0.3">
      <c r="A349" s="9" t="str">
        <f t="shared" ref="A349:A399" si="199">IFERROR(IF(A348+1&lt;=$H$3,A348+1,""),"")</f>
        <v/>
      </c>
      <c r="B349" s="10" t="str">
        <f t="shared" ref="B349:B399" si="200">IF($A349&lt;&gt;"",B348*(1+(1-$H$20)*$O349)+C349,"")</f>
        <v/>
      </c>
      <c r="C349" s="10">
        <f t="shared" ref="C349:C399" si="201">IF(AND(A349&gt;=$H$16,A349&lt;=$H$17),$H$15,0)</f>
        <v>0</v>
      </c>
      <c r="D349" s="10" t="str">
        <f t="shared" ref="D349:D399" si="202">IF(A349&lt;&gt;"",D348+C349,"")</f>
        <v/>
      </c>
      <c r="E349" s="12" t="str">
        <f t="shared" ref="E349:E399" si="203">IF(A349&lt;&gt;"",ROUND(IF($H$10="raty równe",-PMT(L349/12,$H$3-A348,H348,0),F349+G349),2),"")</f>
        <v/>
      </c>
      <c r="F349" s="12" t="str">
        <f t="shared" ref="F349:F399" si="204">IF(A349&lt;&gt;"",IF($H$10="raty malejące",H348/($H$3-A348),IF(E349-G349&gt;H348,H348,E349-G349)),"")</f>
        <v/>
      </c>
      <c r="G349" s="12" t="str">
        <f t="shared" ref="G349:G399" si="205">IF(A349&lt;&gt;"",H348*L349/12,"")</f>
        <v/>
      </c>
      <c r="H349" s="10" t="str">
        <f t="shared" ref="H349:H399" si="206">IF(A349&lt;&gt;"",H348-F349,"")</f>
        <v/>
      </c>
      <c r="I349" s="11" t="str">
        <f t="shared" ref="I349:I399" si="207">IF(A349&lt;&gt;"",$H$4,"")</f>
        <v/>
      </c>
      <c r="J349" s="11" t="str">
        <f t="shared" ref="J349:J399" si="208">IF(A349&lt;&gt;"",$H$5,"")</f>
        <v/>
      </c>
      <c r="K349" s="64" t="e">
        <f t="shared" ref="K349:K399" si="209">C349*(1+O349)^(240-A349)</f>
        <v>#VALUE!</v>
      </c>
      <c r="L349" s="50" t="str">
        <f t="shared" ref="L349:L399" si="210">IF($A349&lt;&gt;"",IF(AND($H$7="TAK",$A349&lt;=$H$8),$H$9,I349+J349),"")</f>
        <v/>
      </c>
      <c r="M349" s="50"/>
      <c r="N349" s="50" t="str">
        <f t="shared" ref="N349:N399" si="211">IF(A349&lt;&gt;"",$H$19,"")</f>
        <v/>
      </c>
      <c r="O349" s="21" t="str">
        <f t="shared" si="185"/>
        <v/>
      </c>
      <c r="R349" s="9" t="str">
        <f t="shared" ref="R349:R399" si="212">IFERROR(IF(W348&gt;0,A349,""),"")</f>
        <v/>
      </c>
      <c r="S349" s="12">
        <f t="shared" ref="S349:S399" si="213">IF(R349&lt;&gt;"",IF($H$10="raty równe",-PMT(L349/12,$H$3-A348,W348,0),T349+U349),0)</f>
        <v>0</v>
      </c>
      <c r="T349" s="12" t="str">
        <f t="shared" si="198"/>
        <v/>
      </c>
      <c r="U349" s="12">
        <f t="shared" ref="U349:U399" si="214">IF(R349&lt;&gt;"",W348*L349/12,0)</f>
        <v>0</v>
      </c>
      <c r="V349" s="53">
        <f t="shared" ref="V349:V399" si="215">IF(R349&lt;&gt;"",IF(AND(R349&gt;=$H$16,R349&lt;=$H$17),MIN($H$15,W348-T349),0),0)</f>
        <v>0</v>
      </c>
      <c r="W349" s="10">
        <f t="shared" ref="W349:W399" si="216">IF(R349&lt;&gt;"",IF(V349&lt;&gt;"",W348-T349-V349,W348-T349),0)</f>
        <v>0</v>
      </c>
      <c r="X349" s="10" t="str">
        <f t="shared" ref="X349:X399" si="217">IF(A349&lt;&gt;"",C349+E349-S349-V349,"")</f>
        <v/>
      </c>
      <c r="Y349" s="10">
        <f t="shared" ref="Y349:Y399" si="218">IF($A349&lt;&gt;"",Y348*(1+(1-$H$20)*$O349)+X349,0)</f>
        <v>0</v>
      </c>
      <c r="AA349" s="9" t="str">
        <f t="shared" si="186"/>
        <v/>
      </c>
      <c r="AB349" s="12" t="str">
        <f>IF(AA349&lt;&gt;"",IF($H$10="raty równe",MIN(AF348*(1+L349/12), -PMT(L349/12,$H$3-AA348-SUM($AG$28:AG348),AF348,0)),AC349+AD349),"")</f>
        <v/>
      </c>
      <c r="AC349" s="12" t="str">
        <f t="shared" si="187"/>
        <v/>
      </c>
      <c r="AD349" s="12" t="str">
        <f t="shared" ref="AD349:AD399" si="219">IF(AA349&lt;&gt;"",AF348*L349/12,"")</f>
        <v/>
      </c>
      <c r="AE349" s="53" t="str">
        <f t="shared" si="188"/>
        <v/>
      </c>
      <c r="AF349" s="10" t="str">
        <f t="shared" si="189"/>
        <v/>
      </c>
      <c r="AG349" s="54" t="str">
        <f>IF(AE349&lt;&gt;"",IF($H$10=listy!$B$4,(NPER(L349/12,-AB349,(AF349+AE349),0)-NPER(L349/12,-AB349,AF349)),AE349/($H$2/$H$3)),"")</f>
        <v/>
      </c>
      <c r="AH349" s="10">
        <f t="shared" ref="AH349:AH399" si="220">IF(A349&lt;&gt;"",E349+C349-IF(AB349="",0,AB349+AE349),0)</f>
        <v>0</v>
      </c>
      <c r="AI349" s="10" t="str">
        <f t="shared" ref="AI349:AI399" si="221">IF($A349&lt;&gt;"",AI348*(1+(1-$H$20)*$O349)+AH349,"")</f>
        <v/>
      </c>
      <c r="AL349" s="9" t="str">
        <f t="shared" si="190"/>
        <v/>
      </c>
      <c r="AM349" s="12">
        <f t="shared" si="191"/>
        <v>0</v>
      </c>
      <c r="AN349" s="12" t="str">
        <f t="shared" si="192"/>
        <v/>
      </c>
      <c r="AO349" s="12">
        <f t="shared" si="193"/>
        <v>0</v>
      </c>
      <c r="AP349" s="53">
        <f t="shared" ref="AP349:AP399" si="222">IF(AL349&lt;&gt;"",IF(AND(AL349&gt;=$H$16,AL349&lt;=$H$17),MIN(($H$15+AB349-AM349),AQ348-AN349),0),0)</f>
        <v>0</v>
      </c>
      <c r="AQ349" s="10">
        <f t="shared" si="194"/>
        <v>0</v>
      </c>
      <c r="AR349" s="10" t="str">
        <f t="shared" si="195"/>
        <v/>
      </c>
      <c r="AS349" s="10">
        <f t="shared" ref="AS349:AS399" si="223">IF($A349&lt;&gt;"",AS348*(1+(1-$H$20)*$O349)+AR349,0)</f>
        <v>0</v>
      </c>
      <c r="AT349" s="91"/>
      <c r="AU349" s="91" t="e">
        <f t="shared" si="196"/>
        <v>#VALUE!</v>
      </c>
      <c r="AV349" s="91" t="e">
        <f t="shared" si="197"/>
        <v>#VALUE!</v>
      </c>
    </row>
    <row r="350" spans="1:48" x14ac:dyDescent="0.3">
      <c r="A350" s="9" t="str">
        <f t="shared" si="199"/>
        <v/>
      </c>
      <c r="B350" s="10" t="str">
        <f t="shared" si="200"/>
        <v/>
      </c>
      <c r="C350" s="10">
        <f t="shared" si="201"/>
        <v>0</v>
      </c>
      <c r="D350" s="10" t="str">
        <f t="shared" si="202"/>
        <v/>
      </c>
      <c r="E350" s="12" t="str">
        <f t="shared" si="203"/>
        <v/>
      </c>
      <c r="F350" s="12" t="str">
        <f t="shared" si="204"/>
        <v/>
      </c>
      <c r="G350" s="12" t="str">
        <f t="shared" si="205"/>
        <v/>
      </c>
      <c r="H350" s="10" t="str">
        <f t="shared" si="206"/>
        <v/>
      </c>
      <c r="I350" s="11" t="str">
        <f t="shared" si="207"/>
        <v/>
      </c>
      <c r="J350" s="11" t="str">
        <f t="shared" si="208"/>
        <v/>
      </c>
      <c r="K350" s="64" t="e">
        <f t="shared" si="209"/>
        <v>#VALUE!</v>
      </c>
      <c r="L350" s="50" t="str">
        <f t="shared" si="210"/>
        <v/>
      </c>
      <c r="M350" s="50"/>
      <c r="N350" s="50" t="str">
        <f t="shared" si="211"/>
        <v/>
      </c>
      <c r="O350" s="21" t="str">
        <f t="shared" ref="O350:O399" si="224">IF(A350&lt;&gt;"",$H$19/12,"")</f>
        <v/>
      </c>
      <c r="R350" s="9" t="str">
        <f t="shared" si="212"/>
        <v/>
      </c>
      <c r="S350" s="12">
        <f t="shared" si="213"/>
        <v>0</v>
      </c>
      <c r="T350" s="12" t="str">
        <f t="shared" si="198"/>
        <v/>
      </c>
      <c r="U350" s="12">
        <f t="shared" si="214"/>
        <v>0</v>
      </c>
      <c r="V350" s="53">
        <f t="shared" si="215"/>
        <v>0</v>
      </c>
      <c r="W350" s="10">
        <f t="shared" si="216"/>
        <v>0</v>
      </c>
      <c r="X350" s="10" t="str">
        <f t="shared" si="217"/>
        <v/>
      </c>
      <c r="Y350" s="10">
        <f t="shared" si="218"/>
        <v>0</v>
      </c>
      <c r="AA350" s="9" t="str">
        <f t="shared" ref="AA350:AA399" si="225">IFERROR(IF(ROUND(AF349,2)&gt;0,AA349+1,""),"")</f>
        <v/>
      </c>
      <c r="AB350" s="12" t="str">
        <f>IF(AA350&lt;&gt;"",IF($H$10="raty równe",MIN(AF349*(1+L350/12), -PMT(L350/12,$H$3-AA349-SUM($AG$28:AG349),AF349,0)),AC350+AD350),"")</f>
        <v/>
      </c>
      <c r="AC350" s="12" t="str">
        <f t="shared" ref="AC350:AC399" si="226">IF(AA350&lt;&gt;"",IF($H$10="raty malejące",AF349/($H$3-AA349),IF(AB350-AD350&gt;AF349,AF349,AB350-AD350)),"")</f>
        <v/>
      </c>
      <c r="AD350" s="12" t="str">
        <f t="shared" si="219"/>
        <v/>
      </c>
      <c r="AE350" s="53" t="str">
        <f t="shared" ref="AE350:AE399" si="227">IF(AA350&lt;&gt;"",IF(AND(AA350&gt;=$H$16,AA350&lt;=$H$17),MIN($H$15,AF349-AC350),0),"")</f>
        <v/>
      </c>
      <c r="AF350" s="10" t="str">
        <f t="shared" ref="AF350:AF399" si="228">IF(AA350&lt;&gt;"",IF(AE350&lt;&gt;"",AF349-AC350-AE350,AF349-AC350),"")</f>
        <v/>
      </c>
      <c r="AG350" s="54" t="str">
        <f>IF(AE350&lt;&gt;"",IF($H$10=listy!$B$4,(NPER(L350/12,-AB350,(AF350+AE350),0)-NPER(L350/12,-AB350,AF350)),AE350/($H$2/$H$3)),"")</f>
        <v/>
      </c>
      <c r="AH350" s="10">
        <f t="shared" si="220"/>
        <v>0</v>
      </c>
      <c r="AI350" s="10" t="str">
        <f t="shared" si="221"/>
        <v/>
      </c>
      <c r="AL350" s="9" t="str">
        <f t="shared" ref="AL350:AL399" si="229">IFERROR(IF(AQ349&gt;0,A350,""),"")</f>
        <v/>
      </c>
      <c r="AM350" s="12">
        <f t="shared" ref="AM350:AM399" si="230">IF(AL350&lt;&gt;"",IF($H$10="raty równe",-PMT(L350/12,$H$3-A349,AQ349,0),AN350+AO350),0)</f>
        <v>0</v>
      </c>
      <c r="AN350" s="12" t="str">
        <f t="shared" ref="AN350:AN399" si="231">IF(AL350&lt;&gt;"",IF($H$10="raty malejące",AQ349/($H$3-AL349),IF(AM350-AO350&gt;AQ349,AQ349,AM350-AO350)),"")</f>
        <v/>
      </c>
      <c r="AO350" s="12">
        <f t="shared" ref="AO350:AO399" si="232">IF(AL350&lt;&gt;"",AQ349*L350/12,0)</f>
        <v>0</v>
      </c>
      <c r="AP350" s="53">
        <f t="shared" si="222"/>
        <v>0</v>
      </c>
      <c r="AQ350" s="10">
        <f t="shared" ref="AQ350:AQ399" si="233">IF(AL350&lt;&gt;"",IF(AP350&lt;&gt;"",AQ349-AN350-AP350,AQ349-AN350),0)</f>
        <v>0</v>
      </c>
      <c r="AR350" s="10" t="str">
        <f t="shared" ref="AR350:AR399" si="234">IF(A350&lt;&gt;"",C350+E350-AM350-AP350,"")</f>
        <v/>
      </c>
      <c r="AS350" s="10">
        <f t="shared" si="223"/>
        <v>0</v>
      </c>
      <c r="AT350" s="91"/>
      <c r="AU350" s="91" t="e">
        <f t="shared" ref="AU350:AU399" si="235">AB350+AE350-AM350-AP350</f>
        <v>#VALUE!</v>
      </c>
      <c r="AV350" s="91" t="e">
        <f t="shared" ref="AV350:AV399" si="236">AC350+AE350-AN350-AP350</f>
        <v>#VALUE!</v>
      </c>
    </row>
    <row r="351" spans="1:48" x14ac:dyDescent="0.3">
      <c r="A351" s="9" t="str">
        <f t="shared" si="199"/>
        <v/>
      </c>
      <c r="B351" s="10" t="str">
        <f t="shared" si="200"/>
        <v/>
      </c>
      <c r="C351" s="10">
        <f t="shared" si="201"/>
        <v>0</v>
      </c>
      <c r="D351" s="10" t="str">
        <f t="shared" si="202"/>
        <v/>
      </c>
      <c r="E351" s="12" t="str">
        <f t="shared" si="203"/>
        <v/>
      </c>
      <c r="F351" s="12" t="str">
        <f t="shared" si="204"/>
        <v/>
      </c>
      <c r="G351" s="12" t="str">
        <f t="shared" si="205"/>
        <v/>
      </c>
      <c r="H351" s="10" t="str">
        <f t="shared" si="206"/>
        <v/>
      </c>
      <c r="I351" s="11" t="str">
        <f t="shared" si="207"/>
        <v/>
      </c>
      <c r="J351" s="11" t="str">
        <f t="shared" si="208"/>
        <v/>
      </c>
      <c r="K351" s="64" t="e">
        <f t="shared" si="209"/>
        <v>#VALUE!</v>
      </c>
      <c r="L351" s="50" t="str">
        <f t="shared" si="210"/>
        <v/>
      </c>
      <c r="M351" s="50"/>
      <c r="N351" s="50" t="str">
        <f t="shared" si="211"/>
        <v/>
      </c>
      <c r="O351" s="21" t="str">
        <f t="shared" si="224"/>
        <v/>
      </c>
      <c r="R351" s="9" t="str">
        <f t="shared" si="212"/>
        <v/>
      </c>
      <c r="S351" s="12">
        <f t="shared" si="213"/>
        <v>0</v>
      </c>
      <c r="T351" s="12" t="str">
        <f t="shared" si="198"/>
        <v/>
      </c>
      <c r="U351" s="12">
        <f t="shared" si="214"/>
        <v>0</v>
      </c>
      <c r="V351" s="53">
        <f t="shared" si="215"/>
        <v>0</v>
      </c>
      <c r="W351" s="10">
        <f t="shared" si="216"/>
        <v>0</v>
      </c>
      <c r="X351" s="10" t="str">
        <f t="shared" si="217"/>
        <v/>
      </c>
      <c r="Y351" s="10">
        <f t="shared" si="218"/>
        <v>0</v>
      </c>
      <c r="AA351" s="9" t="str">
        <f t="shared" si="225"/>
        <v/>
      </c>
      <c r="AB351" s="12" t="str">
        <f>IF(AA351&lt;&gt;"",IF($H$10="raty równe",MIN(AF350*(1+L351/12), -PMT(L351/12,$H$3-AA350-SUM($AG$28:AG350),AF350,0)),AC351+AD351),"")</f>
        <v/>
      </c>
      <c r="AC351" s="12" t="str">
        <f t="shared" si="226"/>
        <v/>
      </c>
      <c r="AD351" s="12" t="str">
        <f t="shared" si="219"/>
        <v/>
      </c>
      <c r="AE351" s="53" t="str">
        <f t="shared" si="227"/>
        <v/>
      </c>
      <c r="AF351" s="10" t="str">
        <f t="shared" si="228"/>
        <v/>
      </c>
      <c r="AG351" s="54" t="str">
        <f>IF(AE351&lt;&gt;"",IF($H$10=listy!$B$4,(NPER(L351/12,-AB351,(AF351+AE351),0)-NPER(L351/12,-AB351,AF351)),AE351/($H$2/$H$3)),"")</f>
        <v/>
      </c>
      <c r="AH351" s="10">
        <f t="shared" si="220"/>
        <v>0</v>
      </c>
      <c r="AI351" s="10" t="str">
        <f t="shared" si="221"/>
        <v/>
      </c>
      <c r="AL351" s="9" t="str">
        <f t="shared" si="229"/>
        <v/>
      </c>
      <c r="AM351" s="12">
        <f t="shared" si="230"/>
        <v>0</v>
      </c>
      <c r="AN351" s="12" t="str">
        <f t="shared" si="231"/>
        <v/>
      </c>
      <c r="AO351" s="12">
        <f t="shared" si="232"/>
        <v>0</v>
      </c>
      <c r="AP351" s="53">
        <f t="shared" si="222"/>
        <v>0</v>
      </c>
      <c r="AQ351" s="10">
        <f t="shared" si="233"/>
        <v>0</v>
      </c>
      <c r="AR351" s="10" t="str">
        <f t="shared" si="234"/>
        <v/>
      </c>
      <c r="AS351" s="10">
        <f t="shared" si="223"/>
        <v>0</v>
      </c>
      <c r="AT351" s="91"/>
      <c r="AU351" s="91" t="e">
        <f t="shared" si="235"/>
        <v>#VALUE!</v>
      </c>
      <c r="AV351" s="91" t="e">
        <f t="shared" si="236"/>
        <v>#VALUE!</v>
      </c>
    </row>
    <row r="352" spans="1:48" s="81" customFormat="1" x14ac:dyDescent="0.3">
      <c r="A352" s="75" t="str">
        <f t="shared" si="199"/>
        <v/>
      </c>
      <c r="B352" s="76" t="str">
        <f t="shared" si="200"/>
        <v/>
      </c>
      <c r="C352" s="76">
        <f t="shared" si="201"/>
        <v>0</v>
      </c>
      <c r="D352" s="76" t="str">
        <f t="shared" si="202"/>
        <v/>
      </c>
      <c r="E352" s="77" t="str">
        <f t="shared" si="203"/>
        <v/>
      </c>
      <c r="F352" s="77" t="str">
        <f t="shared" si="204"/>
        <v/>
      </c>
      <c r="G352" s="77" t="str">
        <f t="shared" si="205"/>
        <v/>
      </c>
      <c r="H352" s="76" t="str">
        <f t="shared" si="206"/>
        <v/>
      </c>
      <c r="I352" s="78" t="str">
        <f t="shared" si="207"/>
        <v/>
      </c>
      <c r="J352" s="78" t="str">
        <f t="shared" si="208"/>
        <v/>
      </c>
      <c r="K352" s="79" t="e">
        <f t="shared" si="209"/>
        <v>#VALUE!</v>
      </c>
      <c r="L352" s="78" t="str">
        <f t="shared" si="210"/>
        <v/>
      </c>
      <c r="M352" s="78"/>
      <c r="N352" s="78" t="str">
        <f t="shared" si="211"/>
        <v/>
      </c>
      <c r="O352" s="80" t="str">
        <f t="shared" si="224"/>
        <v/>
      </c>
      <c r="R352" s="75" t="str">
        <f t="shared" si="212"/>
        <v/>
      </c>
      <c r="S352" s="77">
        <f t="shared" si="213"/>
        <v>0</v>
      </c>
      <c r="T352" s="77" t="str">
        <f t="shared" si="198"/>
        <v/>
      </c>
      <c r="U352" s="77">
        <f t="shared" si="214"/>
        <v>0</v>
      </c>
      <c r="V352" s="82">
        <f t="shared" si="215"/>
        <v>0</v>
      </c>
      <c r="W352" s="76">
        <f t="shared" si="216"/>
        <v>0</v>
      </c>
      <c r="X352" s="76" t="str">
        <f t="shared" si="217"/>
        <v/>
      </c>
      <c r="Y352" s="76">
        <f t="shared" si="218"/>
        <v>0</v>
      </c>
      <c r="AA352" s="75" t="str">
        <f t="shared" si="225"/>
        <v/>
      </c>
      <c r="AB352" s="77" t="str">
        <f>IF(AA352&lt;&gt;"",IF($H$10="raty równe",MIN(AF351*(1+L352/12), -PMT(L352/12,$H$3-AA351-SUM($AG$28:AG351),AF351,0)),AC352+AD352),"")</f>
        <v/>
      </c>
      <c r="AC352" s="77" t="str">
        <f t="shared" si="226"/>
        <v/>
      </c>
      <c r="AD352" s="77" t="str">
        <f t="shared" si="219"/>
        <v/>
      </c>
      <c r="AE352" s="82" t="str">
        <f t="shared" si="227"/>
        <v/>
      </c>
      <c r="AF352" s="76" t="str">
        <f t="shared" si="228"/>
        <v/>
      </c>
      <c r="AG352" s="83" t="str">
        <f>IF(AE352&lt;&gt;"",IF($H$10=listy!$B$4,(NPER(L352/12,-AB352,(AF352+AE352),0)-NPER(L352/12,-AB352,AF352)),AE352/($H$2/$H$3)),"")</f>
        <v/>
      </c>
      <c r="AH352" s="76">
        <f t="shared" si="220"/>
        <v>0</v>
      </c>
      <c r="AI352" s="76" t="str">
        <f t="shared" si="221"/>
        <v/>
      </c>
      <c r="AL352" s="9" t="str">
        <f t="shared" si="229"/>
        <v/>
      </c>
      <c r="AM352" s="12">
        <f t="shared" si="230"/>
        <v>0</v>
      </c>
      <c r="AN352" s="12" t="str">
        <f t="shared" si="231"/>
        <v/>
      </c>
      <c r="AO352" s="12">
        <f t="shared" si="232"/>
        <v>0</v>
      </c>
      <c r="AP352" s="53">
        <f t="shared" si="222"/>
        <v>0</v>
      </c>
      <c r="AQ352" s="10">
        <f t="shared" si="233"/>
        <v>0</v>
      </c>
      <c r="AR352" s="10" t="str">
        <f t="shared" si="234"/>
        <v/>
      </c>
      <c r="AS352" s="10">
        <f t="shared" si="223"/>
        <v>0</v>
      </c>
      <c r="AT352" s="91"/>
      <c r="AU352" s="91" t="e">
        <f t="shared" si="235"/>
        <v>#VALUE!</v>
      </c>
      <c r="AV352" s="91" t="e">
        <f t="shared" si="236"/>
        <v>#VALUE!</v>
      </c>
    </row>
    <row r="353" spans="1:48" x14ac:dyDescent="0.3">
      <c r="A353" s="9" t="str">
        <f t="shared" si="199"/>
        <v/>
      </c>
      <c r="B353" s="10" t="str">
        <f t="shared" si="200"/>
        <v/>
      </c>
      <c r="C353" s="10">
        <f t="shared" si="201"/>
        <v>0</v>
      </c>
      <c r="D353" s="10" t="str">
        <f t="shared" si="202"/>
        <v/>
      </c>
      <c r="E353" s="12" t="str">
        <f t="shared" si="203"/>
        <v/>
      </c>
      <c r="F353" s="12" t="str">
        <f t="shared" si="204"/>
        <v/>
      </c>
      <c r="G353" s="12" t="str">
        <f t="shared" si="205"/>
        <v/>
      </c>
      <c r="H353" s="10" t="str">
        <f t="shared" si="206"/>
        <v/>
      </c>
      <c r="I353" s="11" t="str">
        <f t="shared" si="207"/>
        <v/>
      </c>
      <c r="J353" s="11" t="str">
        <f t="shared" si="208"/>
        <v/>
      </c>
      <c r="K353" s="64" t="e">
        <f t="shared" si="209"/>
        <v>#VALUE!</v>
      </c>
      <c r="L353" s="50" t="str">
        <f t="shared" si="210"/>
        <v/>
      </c>
      <c r="M353" s="50"/>
      <c r="N353" s="50" t="str">
        <f t="shared" si="211"/>
        <v/>
      </c>
      <c r="O353" s="21" t="str">
        <f t="shared" si="224"/>
        <v/>
      </c>
      <c r="R353" s="9" t="str">
        <f t="shared" si="212"/>
        <v/>
      </c>
      <c r="S353" s="12">
        <f t="shared" si="213"/>
        <v>0</v>
      </c>
      <c r="T353" s="12" t="str">
        <f t="shared" si="198"/>
        <v/>
      </c>
      <c r="U353" s="12">
        <f t="shared" si="214"/>
        <v>0</v>
      </c>
      <c r="V353" s="53">
        <f t="shared" si="215"/>
        <v>0</v>
      </c>
      <c r="W353" s="10">
        <f t="shared" si="216"/>
        <v>0</v>
      </c>
      <c r="X353" s="10" t="str">
        <f t="shared" si="217"/>
        <v/>
      </c>
      <c r="Y353" s="10">
        <f t="shared" si="218"/>
        <v>0</v>
      </c>
      <c r="AA353" s="9" t="str">
        <f t="shared" si="225"/>
        <v/>
      </c>
      <c r="AB353" s="12" t="str">
        <f>IF(AA353&lt;&gt;"",IF($H$10="raty równe",MIN(AF352*(1+L353/12), -PMT(L353/12,$H$3-AA352-SUM($AG$28:AG352),AF352,0)),AC353+AD353),"")</f>
        <v/>
      </c>
      <c r="AC353" s="12" t="str">
        <f t="shared" si="226"/>
        <v/>
      </c>
      <c r="AD353" s="12" t="str">
        <f t="shared" si="219"/>
        <v/>
      </c>
      <c r="AE353" s="53" t="str">
        <f t="shared" si="227"/>
        <v/>
      </c>
      <c r="AF353" s="10" t="str">
        <f t="shared" si="228"/>
        <v/>
      </c>
      <c r="AG353" s="54" t="str">
        <f>IF(AE353&lt;&gt;"",IF($H$10=listy!$B$4,(NPER(L353/12,-AB353,(AF353+AE353),0)-NPER(L353/12,-AB353,AF353)),AE353/($H$2/$H$3)),"")</f>
        <v/>
      </c>
      <c r="AH353" s="10">
        <f t="shared" si="220"/>
        <v>0</v>
      </c>
      <c r="AI353" s="10" t="str">
        <f t="shared" si="221"/>
        <v/>
      </c>
      <c r="AL353" s="9" t="str">
        <f t="shared" si="229"/>
        <v/>
      </c>
      <c r="AM353" s="12">
        <f t="shared" si="230"/>
        <v>0</v>
      </c>
      <c r="AN353" s="12" t="str">
        <f t="shared" si="231"/>
        <v/>
      </c>
      <c r="AO353" s="12">
        <f t="shared" si="232"/>
        <v>0</v>
      </c>
      <c r="AP353" s="53">
        <f t="shared" si="222"/>
        <v>0</v>
      </c>
      <c r="AQ353" s="10">
        <f t="shared" si="233"/>
        <v>0</v>
      </c>
      <c r="AR353" s="10" t="str">
        <f t="shared" si="234"/>
        <v/>
      </c>
      <c r="AS353" s="10">
        <f t="shared" si="223"/>
        <v>0</v>
      </c>
      <c r="AT353" s="91"/>
      <c r="AU353" s="91" t="e">
        <f t="shared" si="235"/>
        <v>#VALUE!</v>
      </c>
      <c r="AV353" s="91" t="e">
        <f t="shared" si="236"/>
        <v>#VALUE!</v>
      </c>
    </row>
    <row r="354" spans="1:48" x14ac:dyDescent="0.3">
      <c r="A354" s="9" t="str">
        <f t="shared" si="199"/>
        <v/>
      </c>
      <c r="B354" s="10" t="str">
        <f t="shared" si="200"/>
        <v/>
      </c>
      <c r="C354" s="10">
        <f t="shared" si="201"/>
        <v>0</v>
      </c>
      <c r="D354" s="10" t="str">
        <f t="shared" si="202"/>
        <v/>
      </c>
      <c r="E354" s="12" t="str">
        <f t="shared" si="203"/>
        <v/>
      </c>
      <c r="F354" s="12" t="str">
        <f t="shared" si="204"/>
        <v/>
      </c>
      <c r="G354" s="12" t="str">
        <f t="shared" si="205"/>
        <v/>
      </c>
      <c r="H354" s="10" t="str">
        <f t="shared" si="206"/>
        <v/>
      </c>
      <c r="I354" s="11" t="str">
        <f t="shared" si="207"/>
        <v/>
      </c>
      <c r="J354" s="11" t="str">
        <f t="shared" si="208"/>
        <v/>
      </c>
      <c r="K354" s="64" t="e">
        <f t="shared" si="209"/>
        <v>#VALUE!</v>
      </c>
      <c r="L354" s="50" t="str">
        <f t="shared" si="210"/>
        <v/>
      </c>
      <c r="M354" s="50"/>
      <c r="N354" s="50" t="str">
        <f t="shared" si="211"/>
        <v/>
      </c>
      <c r="O354" s="21" t="str">
        <f t="shared" si="224"/>
        <v/>
      </c>
      <c r="R354" s="9" t="str">
        <f t="shared" si="212"/>
        <v/>
      </c>
      <c r="S354" s="12">
        <f t="shared" si="213"/>
        <v>0</v>
      </c>
      <c r="T354" s="12" t="str">
        <f t="shared" si="198"/>
        <v/>
      </c>
      <c r="U354" s="12">
        <f t="shared" si="214"/>
        <v>0</v>
      </c>
      <c r="V354" s="53">
        <f t="shared" si="215"/>
        <v>0</v>
      </c>
      <c r="W354" s="10">
        <f t="shared" si="216"/>
        <v>0</v>
      </c>
      <c r="X354" s="10" t="str">
        <f t="shared" si="217"/>
        <v/>
      </c>
      <c r="Y354" s="10">
        <f t="shared" si="218"/>
        <v>0</v>
      </c>
      <c r="AA354" s="9" t="str">
        <f t="shared" si="225"/>
        <v/>
      </c>
      <c r="AB354" s="12" t="str">
        <f>IF(AA354&lt;&gt;"",IF($H$10="raty równe",MIN(AF353*(1+L354/12), -PMT(L354/12,$H$3-AA353-SUM($AG$28:AG353),AF353,0)),AC354+AD354),"")</f>
        <v/>
      </c>
      <c r="AC354" s="12" t="str">
        <f t="shared" si="226"/>
        <v/>
      </c>
      <c r="AD354" s="12" t="str">
        <f t="shared" si="219"/>
        <v/>
      </c>
      <c r="AE354" s="53" t="str">
        <f t="shared" si="227"/>
        <v/>
      </c>
      <c r="AF354" s="10" t="str">
        <f t="shared" si="228"/>
        <v/>
      </c>
      <c r="AG354" s="54" t="str">
        <f>IF(AE354&lt;&gt;"",IF($H$10=listy!$B$4,(NPER(L354/12,-AB354,(AF354+AE354),0)-NPER(L354/12,-AB354,AF354)),AE354/($H$2/$H$3)),"")</f>
        <v/>
      </c>
      <c r="AH354" s="10">
        <f t="shared" si="220"/>
        <v>0</v>
      </c>
      <c r="AI354" s="10" t="str">
        <f t="shared" si="221"/>
        <v/>
      </c>
      <c r="AL354" s="9" t="str">
        <f t="shared" si="229"/>
        <v/>
      </c>
      <c r="AM354" s="12">
        <f t="shared" si="230"/>
        <v>0</v>
      </c>
      <c r="AN354" s="12" t="str">
        <f t="shared" si="231"/>
        <v/>
      </c>
      <c r="AO354" s="12">
        <f t="shared" si="232"/>
        <v>0</v>
      </c>
      <c r="AP354" s="53">
        <f t="shared" si="222"/>
        <v>0</v>
      </c>
      <c r="AQ354" s="10">
        <f t="shared" si="233"/>
        <v>0</v>
      </c>
      <c r="AR354" s="10" t="str">
        <f t="shared" si="234"/>
        <v/>
      </c>
      <c r="AS354" s="10">
        <f t="shared" si="223"/>
        <v>0</v>
      </c>
      <c r="AT354" s="91"/>
      <c r="AU354" s="91" t="e">
        <f t="shared" si="235"/>
        <v>#VALUE!</v>
      </c>
      <c r="AV354" s="91" t="e">
        <f t="shared" si="236"/>
        <v>#VALUE!</v>
      </c>
    </row>
    <row r="355" spans="1:48" x14ac:dyDescent="0.3">
      <c r="A355" s="9" t="str">
        <f t="shared" si="199"/>
        <v/>
      </c>
      <c r="B355" s="10" t="str">
        <f t="shared" si="200"/>
        <v/>
      </c>
      <c r="C355" s="10">
        <f t="shared" si="201"/>
        <v>0</v>
      </c>
      <c r="D355" s="10" t="str">
        <f t="shared" si="202"/>
        <v/>
      </c>
      <c r="E355" s="12" t="str">
        <f t="shared" si="203"/>
        <v/>
      </c>
      <c r="F355" s="12" t="str">
        <f t="shared" si="204"/>
        <v/>
      </c>
      <c r="G355" s="12" t="str">
        <f t="shared" si="205"/>
        <v/>
      </c>
      <c r="H355" s="10" t="str">
        <f t="shared" si="206"/>
        <v/>
      </c>
      <c r="I355" s="11" t="str">
        <f t="shared" si="207"/>
        <v/>
      </c>
      <c r="J355" s="11" t="str">
        <f t="shared" si="208"/>
        <v/>
      </c>
      <c r="K355" s="64" t="e">
        <f t="shared" si="209"/>
        <v>#VALUE!</v>
      </c>
      <c r="L355" s="50" t="str">
        <f t="shared" si="210"/>
        <v/>
      </c>
      <c r="M355" s="50"/>
      <c r="N355" s="50" t="str">
        <f t="shared" si="211"/>
        <v/>
      </c>
      <c r="O355" s="21" t="str">
        <f t="shared" si="224"/>
        <v/>
      </c>
      <c r="R355" s="9" t="str">
        <f t="shared" si="212"/>
        <v/>
      </c>
      <c r="S355" s="12">
        <f t="shared" si="213"/>
        <v>0</v>
      </c>
      <c r="T355" s="12" t="str">
        <f t="shared" si="198"/>
        <v/>
      </c>
      <c r="U355" s="12">
        <f t="shared" si="214"/>
        <v>0</v>
      </c>
      <c r="V355" s="53">
        <f t="shared" si="215"/>
        <v>0</v>
      </c>
      <c r="W355" s="10">
        <f t="shared" si="216"/>
        <v>0</v>
      </c>
      <c r="X355" s="10" t="str">
        <f t="shared" si="217"/>
        <v/>
      </c>
      <c r="Y355" s="10">
        <f t="shared" si="218"/>
        <v>0</v>
      </c>
      <c r="AA355" s="9" t="str">
        <f t="shared" si="225"/>
        <v/>
      </c>
      <c r="AB355" s="12" t="str">
        <f>IF(AA355&lt;&gt;"",IF($H$10="raty równe",MIN(AF354*(1+L355/12), -PMT(L355/12,$H$3-AA354-SUM($AG$28:AG354),AF354,0)),AC355+AD355),"")</f>
        <v/>
      </c>
      <c r="AC355" s="12" t="str">
        <f t="shared" si="226"/>
        <v/>
      </c>
      <c r="AD355" s="12" t="str">
        <f t="shared" si="219"/>
        <v/>
      </c>
      <c r="AE355" s="53" t="str">
        <f t="shared" si="227"/>
        <v/>
      </c>
      <c r="AF355" s="10" t="str">
        <f t="shared" si="228"/>
        <v/>
      </c>
      <c r="AG355" s="54" t="str">
        <f>IF(AE355&lt;&gt;"",IF($H$10=listy!$B$4,(NPER(L355/12,-AB355,(AF355+AE355),0)-NPER(L355/12,-AB355,AF355)),AE355/($H$2/$H$3)),"")</f>
        <v/>
      </c>
      <c r="AH355" s="10">
        <f t="shared" si="220"/>
        <v>0</v>
      </c>
      <c r="AI355" s="10" t="str">
        <f t="shared" si="221"/>
        <v/>
      </c>
      <c r="AL355" s="9" t="str">
        <f t="shared" si="229"/>
        <v/>
      </c>
      <c r="AM355" s="12">
        <f t="shared" si="230"/>
        <v>0</v>
      </c>
      <c r="AN355" s="12" t="str">
        <f t="shared" si="231"/>
        <v/>
      </c>
      <c r="AO355" s="12">
        <f t="shared" si="232"/>
        <v>0</v>
      </c>
      <c r="AP355" s="53">
        <f t="shared" si="222"/>
        <v>0</v>
      </c>
      <c r="AQ355" s="10">
        <f t="shared" si="233"/>
        <v>0</v>
      </c>
      <c r="AR355" s="10" t="str">
        <f t="shared" si="234"/>
        <v/>
      </c>
      <c r="AS355" s="10">
        <f t="shared" si="223"/>
        <v>0</v>
      </c>
      <c r="AT355" s="91"/>
      <c r="AU355" s="91" t="e">
        <f t="shared" si="235"/>
        <v>#VALUE!</v>
      </c>
      <c r="AV355" s="91" t="e">
        <f t="shared" si="236"/>
        <v>#VALUE!</v>
      </c>
    </row>
    <row r="356" spans="1:48" x14ac:dyDescent="0.3">
      <c r="A356" s="9" t="str">
        <f t="shared" si="199"/>
        <v/>
      </c>
      <c r="B356" s="10" t="str">
        <f t="shared" si="200"/>
        <v/>
      </c>
      <c r="C356" s="10">
        <f t="shared" si="201"/>
        <v>0</v>
      </c>
      <c r="D356" s="10" t="str">
        <f t="shared" si="202"/>
        <v/>
      </c>
      <c r="E356" s="12" t="str">
        <f t="shared" si="203"/>
        <v/>
      </c>
      <c r="F356" s="12" t="str">
        <f t="shared" si="204"/>
        <v/>
      </c>
      <c r="G356" s="12" t="str">
        <f t="shared" si="205"/>
        <v/>
      </c>
      <c r="H356" s="10" t="str">
        <f t="shared" si="206"/>
        <v/>
      </c>
      <c r="I356" s="11" t="str">
        <f t="shared" si="207"/>
        <v/>
      </c>
      <c r="J356" s="11" t="str">
        <f t="shared" si="208"/>
        <v/>
      </c>
      <c r="K356" s="64" t="e">
        <f t="shared" si="209"/>
        <v>#VALUE!</v>
      </c>
      <c r="L356" s="50" t="str">
        <f t="shared" si="210"/>
        <v/>
      </c>
      <c r="M356" s="50"/>
      <c r="N356" s="50" t="str">
        <f t="shared" si="211"/>
        <v/>
      </c>
      <c r="O356" s="21" t="str">
        <f t="shared" si="224"/>
        <v/>
      </c>
      <c r="R356" s="9" t="str">
        <f t="shared" si="212"/>
        <v/>
      </c>
      <c r="S356" s="12">
        <f t="shared" si="213"/>
        <v>0</v>
      </c>
      <c r="T356" s="12" t="str">
        <f t="shared" si="198"/>
        <v/>
      </c>
      <c r="U356" s="12">
        <f t="shared" si="214"/>
        <v>0</v>
      </c>
      <c r="V356" s="53">
        <f t="shared" si="215"/>
        <v>0</v>
      </c>
      <c r="W356" s="10">
        <f t="shared" si="216"/>
        <v>0</v>
      </c>
      <c r="X356" s="10" t="str">
        <f t="shared" si="217"/>
        <v/>
      </c>
      <c r="Y356" s="10">
        <f t="shared" si="218"/>
        <v>0</v>
      </c>
      <c r="AA356" s="9" t="str">
        <f t="shared" si="225"/>
        <v/>
      </c>
      <c r="AB356" s="12" t="str">
        <f>IF(AA356&lt;&gt;"",IF($H$10="raty równe",MIN(AF355*(1+L356/12), -PMT(L356/12,$H$3-AA355-SUM($AG$28:AG355),AF355,0)),AC356+AD356),"")</f>
        <v/>
      </c>
      <c r="AC356" s="12" t="str">
        <f t="shared" si="226"/>
        <v/>
      </c>
      <c r="AD356" s="12" t="str">
        <f t="shared" si="219"/>
        <v/>
      </c>
      <c r="AE356" s="53" t="str">
        <f t="shared" si="227"/>
        <v/>
      </c>
      <c r="AF356" s="10" t="str">
        <f t="shared" si="228"/>
        <v/>
      </c>
      <c r="AG356" s="54" t="str">
        <f>IF(AE356&lt;&gt;"",IF($H$10=listy!$B$4,(NPER(L356/12,-AB356,(AF356+AE356),0)-NPER(L356/12,-AB356,AF356)),AE356/($H$2/$H$3)),"")</f>
        <v/>
      </c>
      <c r="AH356" s="10">
        <f t="shared" si="220"/>
        <v>0</v>
      </c>
      <c r="AI356" s="10" t="str">
        <f t="shared" si="221"/>
        <v/>
      </c>
      <c r="AL356" s="9" t="str">
        <f t="shared" si="229"/>
        <v/>
      </c>
      <c r="AM356" s="12">
        <f t="shared" si="230"/>
        <v>0</v>
      </c>
      <c r="AN356" s="12" t="str">
        <f t="shared" si="231"/>
        <v/>
      </c>
      <c r="AO356" s="12">
        <f t="shared" si="232"/>
        <v>0</v>
      </c>
      <c r="AP356" s="53">
        <f t="shared" si="222"/>
        <v>0</v>
      </c>
      <c r="AQ356" s="10">
        <f t="shared" si="233"/>
        <v>0</v>
      </c>
      <c r="AR356" s="10" t="str">
        <f t="shared" si="234"/>
        <v/>
      </c>
      <c r="AS356" s="10">
        <f t="shared" si="223"/>
        <v>0</v>
      </c>
      <c r="AT356" s="91"/>
      <c r="AU356" s="91" t="e">
        <f t="shared" si="235"/>
        <v>#VALUE!</v>
      </c>
      <c r="AV356" s="91" t="e">
        <f t="shared" si="236"/>
        <v>#VALUE!</v>
      </c>
    </row>
    <row r="357" spans="1:48" x14ac:dyDescent="0.3">
      <c r="A357" s="9" t="str">
        <f t="shared" si="199"/>
        <v/>
      </c>
      <c r="B357" s="10" t="str">
        <f t="shared" si="200"/>
        <v/>
      </c>
      <c r="C357" s="10">
        <f t="shared" si="201"/>
        <v>0</v>
      </c>
      <c r="D357" s="10" t="str">
        <f t="shared" si="202"/>
        <v/>
      </c>
      <c r="E357" s="12" t="str">
        <f t="shared" si="203"/>
        <v/>
      </c>
      <c r="F357" s="12" t="str">
        <f t="shared" si="204"/>
        <v/>
      </c>
      <c r="G357" s="12" t="str">
        <f t="shared" si="205"/>
        <v/>
      </c>
      <c r="H357" s="10" t="str">
        <f t="shared" si="206"/>
        <v/>
      </c>
      <c r="I357" s="11" t="str">
        <f t="shared" si="207"/>
        <v/>
      </c>
      <c r="J357" s="11" t="str">
        <f t="shared" si="208"/>
        <v/>
      </c>
      <c r="K357" s="64" t="e">
        <f t="shared" si="209"/>
        <v>#VALUE!</v>
      </c>
      <c r="L357" s="50" t="str">
        <f t="shared" si="210"/>
        <v/>
      </c>
      <c r="M357" s="50"/>
      <c r="N357" s="50" t="str">
        <f t="shared" si="211"/>
        <v/>
      </c>
      <c r="O357" s="21" t="str">
        <f t="shared" si="224"/>
        <v/>
      </c>
      <c r="R357" s="9" t="str">
        <f t="shared" si="212"/>
        <v/>
      </c>
      <c r="S357" s="12">
        <f t="shared" si="213"/>
        <v>0</v>
      </c>
      <c r="T357" s="12" t="str">
        <f t="shared" si="198"/>
        <v/>
      </c>
      <c r="U357" s="12">
        <f t="shared" si="214"/>
        <v>0</v>
      </c>
      <c r="V357" s="53">
        <f t="shared" si="215"/>
        <v>0</v>
      </c>
      <c r="W357" s="10">
        <f t="shared" si="216"/>
        <v>0</v>
      </c>
      <c r="X357" s="10" t="str">
        <f t="shared" si="217"/>
        <v/>
      </c>
      <c r="Y357" s="10">
        <f t="shared" si="218"/>
        <v>0</v>
      </c>
      <c r="AA357" s="9" t="str">
        <f t="shared" si="225"/>
        <v/>
      </c>
      <c r="AB357" s="12" t="str">
        <f>IF(AA357&lt;&gt;"",IF($H$10="raty równe",MIN(AF356*(1+L357/12), -PMT(L357/12,$H$3-AA356-SUM($AG$28:AG356),AF356,0)),AC357+AD357),"")</f>
        <v/>
      </c>
      <c r="AC357" s="12" t="str">
        <f t="shared" si="226"/>
        <v/>
      </c>
      <c r="AD357" s="12" t="str">
        <f t="shared" si="219"/>
        <v/>
      </c>
      <c r="AE357" s="53" t="str">
        <f t="shared" si="227"/>
        <v/>
      </c>
      <c r="AF357" s="10" t="str">
        <f t="shared" si="228"/>
        <v/>
      </c>
      <c r="AG357" s="54" t="str">
        <f>IF(AE357&lt;&gt;"",IF($H$10=listy!$B$4,(NPER(L357/12,-AB357,(AF357+AE357),0)-NPER(L357/12,-AB357,AF357)),AE357/($H$2/$H$3)),"")</f>
        <v/>
      </c>
      <c r="AH357" s="10">
        <f t="shared" si="220"/>
        <v>0</v>
      </c>
      <c r="AI357" s="10" t="str">
        <f t="shared" si="221"/>
        <v/>
      </c>
      <c r="AL357" s="9" t="str">
        <f t="shared" si="229"/>
        <v/>
      </c>
      <c r="AM357" s="12">
        <f t="shared" si="230"/>
        <v>0</v>
      </c>
      <c r="AN357" s="12" t="str">
        <f t="shared" si="231"/>
        <v/>
      </c>
      <c r="AO357" s="12">
        <f t="shared" si="232"/>
        <v>0</v>
      </c>
      <c r="AP357" s="53">
        <f t="shared" si="222"/>
        <v>0</v>
      </c>
      <c r="AQ357" s="10">
        <f t="shared" si="233"/>
        <v>0</v>
      </c>
      <c r="AR357" s="10" t="str">
        <f t="shared" si="234"/>
        <v/>
      </c>
      <c r="AS357" s="10">
        <f t="shared" si="223"/>
        <v>0</v>
      </c>
      <c r="AT357" s="91"/>
      <c r="AU357" s="91" t="e">
        <f t="shared" si="235"/>
        <v>#VALUE!</v>
      </c>
      <c r="AV357" s="91" t="e">
        <f t="shared" si="236"/>
        <v>#VALUE!</v>
      </c>
    </row>
    <row r="358" spans="1:48" x14ac:dyDescent="0.3">
      <c r="A358" s="9" t="str">
        <f t="shared" si="199"/>
        <v/>
      </c>
      <c r="B358" s="10" t="str">
        <f t="shared" si="200"/>
        <v/>
      </c>
      <c r="C358" s="10">
        <f t="shared" si="201"/>
        <v>0</v>
      </c>
      <c r="D358" s="10" t="str">
        <f t="shared" si="202"/>
        <v/>
      </c>
      <c r="E358" s="12" t="str">
        <f t="shared" si="203"/>
        <v/>
      </c>
      <c r="F358" s="12" t="str">
        <f t="shared" si="204"/>
        <v/>
      </c>
      <c r="G358" s="12" t="str">
        <f t="shared" si="205"/>
        <v/>
      </c>
      <c r="H358" s="10" t="str">
        <f t="shared" si="206"/>
        <v/>
      </c>
      <c r="I358" s="11" t="str">
        <f t="shared" si="207"/>
        <v/>
      </c>
      <c r="J358" s="11" t="str">
        <f t="shared" si="208"/>
        <v/>
      </c>
      <c r="K358" s="64" t="e">
        <f t="shared" si="209"/>
        <v>#VALUE!</v>
      </c>
      <c r="L358" s="50" t="str">
        <f t="shared" si="210"/>
        <v/>
      </c>
      <c r="M358" s="50"/>
      <c r="N358" s="50" t="str">
        <f t="shared" si="211"/>
        <v/>
      </c>
      <c r="O358" s="21" t="str">
        <f t="shared" si="224"/>
        <v/>
      </c>
      <c r="R358" s="9" t="str">
        <f t="shared" si="212"/>
        <v/>
      </c>
      <c r="S358" s="12">
        <f t="shared" si="213"/>
        <v>0</v>
      </c>
      <c r="T358" s="12" t="str">
        <f t="shared" si="198"/>
        <v/>
      </c>
      <c r="U358" s="12">
        <f t="shared" si="214"/>
        <v>0</v>
      </c>
      <c r="V358" s="53">
        <f t="shared" si="215"/>
        <v>0</v>
      </c>
      <c r="W358" s="10">
        <f t="shared" si="216"/>
        <v>0</v>
      </c>
      <c r="X358" s="10" t="str">
        <f t="shared" si="217"/>
        <v/>
      </c>
      <c r="Y358" s="10">
        <f t="shared" si="218"/>
        <v>0</v>
      </c>
      <c r="AA358" s="9" t="str">
        <f t="shared" si="225"/>
        <v/>
      </c>
      <c r="AB358" s="12" t="str">
        <f>IF(AA358&lt;&gt;"",IF($H$10="raty równe",MIN(AF357*(1+L358/12), -PMT(L358/12,$H$3-AA357-SUM($AG$28:AG357),AF357,0)),AC358+AD358),"")</f>
        <v/>
      </c>
      <c r="AC358" s="12" t="str">
        <f t="shared" si="226"/>
        <v/>
      </c>
      <c r="AD358" s="12" t="str">
        <f t="shared" si="219"/>
        <v/>
      </c>
      <c r="AE358" s="53" t="str">
        <f t="shared" si="227"/>
        <v/>
      </c>
      <c r="AF358" s="10" t="str">
        <f t="shared" si="228"/>
        <v/>
      </c>
      <c r="AG358" s="54" t="str">
        <f>IF(AE358&lt;&gt;"",IF($H$10=listy!$B$4,(NPER(L358/12,-AB358,(AF358+AE358),0)-NPER(L358/12,-AB358,AF358)),AE358/($H$2/$H$3)),"")</f>
        <v/>
      </c>
      <c r="AH358" s="10">
        <f t="shared" si="220"/>
        <v>0</v>
      </c>
      <c r="AI358" s="10" t="str">
        <f t="shared" si="221"/>
        <v/>
      </c>
      <c r="AL358" s="9" t="str">
        <f t="shared" si="229"/>
        <v/>
      </c>
      <c r="AM358" s="12">
        <f t="shared" si="230"/>
        <v>0</v>
      </c>
      <c r="AN358" s="12" t="str">
        <f t="shared" si="231"/>
        <v/>
      </c>
      <c r="AO358" s="12">
        <f t="shared" si="232"/>
        <v>0</v>
      </c>
      <c r="AP358" s="53">
        <f t="shared" si="222"/>
        <v>0</v>
      </c>
      <c r="AQ358" s="10">
        <f t="shared" si="233"/>
        <v>0</v>
      </c>
      <c r="AR358" s="10" t="str">
        <f t="shared" si="234"/>
        <v/>
      </c>
      <c r="AS358" s="10">
        <f t="shared" si="223"/>
        <v>0</v>
      </c>
      <c r="AT358" s="91"/>
      <c r="AU358" s="91" t="e">
        <f t="shared" si="235"/>
        <v>#VALUE!</v>
      </c>
      <c r="AV358" s="91" t="e">
        <f t="shared" si="236"/>
        <v>#VALUE!</v>
      </c>
    </row>
    <row r="359" spans="1:48" x14ac:dyDescent="0.3">
      <c r="A359" s="9" t="str">
        <f t="shared" si="199"/>
        <v/>
      </c>
      <c r="B359" s="10" t="str">
        <f t="shared" si="200"/>
        <v/>
      </c>
      <c r="C359" s="10">
        <f t="shared" si="201"/>
        <v>0</v>
      </c>
      <c r="D359" s="10" t="str">
        <f t="shared" si="202"/>
        <v/>
      </c>
      <c r="E359" s="12" t="str">
        <f t="shared" si="203"/>
        <v/>
      </c>
      <c r="F359" s="12" t="str">
        <f t="shared" si="204"/>
        <v/>
      </c>
      <c r="G359" s="12" t="str">
        <f t="shared" si="205"/>
        <v/>
      </c>
      <c r="H359" s="10" t="str">
        <f t="shared" si="206"/>
        <v/>
      </c>
      <c r="I359" s="11" t="str">
        <f t="shared" si="207"/>
        <v/>
      </c>
      <c r="J359" s="11" t="str">
        <f t="shared" si="208"/>
        <v/>
      </c>
      <c r="K359" s="64" t="e">
        <f t="shared" si="209"/>
        <v>#VALUE!</v>
      </c>
      <c r="L359" s="50" t="str">
        <f t="shared" si="210"/>
        <v/>
      </c>
      <c r="M359" s="50"/>
      <c r="N359" s="50" t="str">
        <f t="shared" si="211"/>
        <v/>
      </c>
      <c r="O359" s="21" t="str">
        <f t="shared" si="224"/>
        <v/>
      </c>
      <c r="R359" s="9" t="str">
        <f t="shared" si="212"/>
        <v/>
      </c>
      <c r="S359" s="12">
        <f t="shared" si="213"/>
        <v>0</v>
      </c>
      <c r="T359" s="12" t="str">
        <f t="shared" si="198"/>
        <v/>
      </c>
      <c r="U359" s="12">
        <f t="shared" si="214"/>
        <v>0</v>
      </c>
      <c r="V359" s="53">
        <f t="shared" si="215"/>
        <v>0</v>
      </c>
      <c r="W359" s="10">
        <f t="shared" si="216"/>
        <v>0</v>
      </c>
      <c r="X359" s="10" t="str">
        <f t="shared" si="217"/>
        <v/>
      </c>
      <c r="Y359" s="10">
        <f t="shared" si="218"/>
        <v>0</v>
      </c>
      <c r="AA359" s="9" t="str">
        <f t="shared" si="225"/>
        <v/>
      </c>
      <c r="AB359" s="12" t="str">
        <f>IF(AA359&lt;&gt;"",IF($H$10="raty równe",MIN(AF358*(1+L359/12), -PMT(L359/12,$H$3-AA358-SUM($AG$28:AG358),AF358,0)),AC359+AD359),"")</f>
        <v/>
      </c>
      <c r="AC359" s="12" t="str">
        <f t="shared" si="226"/>
        <v/>
      </c>
      <c r="AD359" s="12" t="str">
        <f t="shared" si="219"/>
        <v/>
      </c>
      <c r="AE359" s="53" t="str">
        <f t="shared" si="227"/>
        <v/>
      </c>
      <c r="AF359" s="10" t="str">
        <f t="shared" si="228"/>
        <v/>
      </c>
      <c r="AG359" s="54" t="str">
        <f>IF(AE359&lt;&gt;"",IF($H$10=listy!$B$4,(NPER(L359/12,-AB359,(AF359+AE359),0)-NPER(L359/12,-AB359,AF359)),AE359/($H$2/$H$3)),"")</f>
        <v/>
      </c>
      <c r="AH359" s="10">
        <f t="shared" si="220"/>
        <v>0</v>
      </c>
      <c r="AI359" s="10" t="str">
        <f t="shared" si="221"/>
        <v/>
      </c>
      <c r="AL359" s="9" t="str">
        <f t="shared" si="229"/>
        <v/>
      </c>
      <c r="AM359" s="12">
        <f t="shared" si="230"/>
        <v>0</v>
      </c>
      <c r="AN359" s="12" t="str">
        <f t="shared" si="231"/>
        <v/>
      </c>
      <c r="AO359" s="12">
        <f t="shared" si="232"/>
        <v>0</v>
      </c>
      <c r="AP359" s="53">
        <f t="shared" si="222"/>
        <v>0</v>
      </c>
      <c r="AQ359" s="10">
        <f t="shared" si="233"/>
        <v>0</v>
      </c>
      <c r="AR359" s="10" t="str">
        <f t="shared" si="234"/>
        <v/>
      </c>
      <c r="AS359" s="10">
        <f t="shared" si="223"/>
        <v>0</v>
      </c>
      <c r="AT359" s="91"/>
      <c r="AU359" s="91" t="e">
        <f t="shared" si="235"/>
        <v>#VALUE!</v>
      </c>
      <c r="AV359" s="91" t="e">
        <f t="shared" si="236"/>
        <v>#VALUE!</v>
      </c>
    </row>
    <row r="360" spans="1:48" x14ac:dyDescent="0.3">
      <c r="A360" s="9" t="str">
        <f t="shared" si="199"/>
        <v/>
      </c>
      <c r="B360" s="10" t="str">
        <f t="shared" si="200"/>
        <v/>
      </c>
      <c r="C360" s="10">
        <f t="shared" si="201"/>
        <v>0</v>
      </c>
      <c r="D360" s="10" t="str">
        <f t="shared" si="202"/>
        <v/>
      </c>
      <c r="E360" s="12" t="str">
        <f t="shared" si="203"/>
        <v/>
      </c>
      <c r="F360" s="12" t="str">
        <f t="shared" si="204"/>
        <v/>
      </c>
      <c r="G360" s="12" t="str">
        <f t="shared" si="205"/>
        <v/>
      </c>
      <c r="H360" s="10" t="str">
        <f t="shared" si="206"/>
        <v/>
      </c>
      <c r="I360" s="11" t="str">
        <f t="shared" si="207"/>
        <v/>
      </c>
      <c r="J360" s="11" t="str">
        <f t="shared" si="208"/>
        <v/>
      </c>
      <c r="K360" s="64" t="e">
        <f t="shared" si="209"/>
        <v>#VALUE!</v>
      </c>
      <c r="L360" s="50" t="str">
        <f t="shared" si="210"/>
        <v/>
      </c>
      <c r="M360" s="50"/>
      <c r="N360" s="50" t="str">
        <f t="shared" si="211"/>
        <v/>
      </c>
      <c r="O360" s="21" t="str">
        <f t="shared" si="224"/>
        <v/>
      </c>
      <c r="R360" s="9" t="str">
        <f t="shared" si="212"/>
        <v/>
      </c>
      <c r="S360" s="12">
        <f t="shared" si="213"/>
        <v>0</v>
      </c>
      <c r="T360" s="12" t="str">
        <f t="shared" si="198"/>
        <v/>
      </c>
      <c r="U360" s="12">
        <f t="shared" si="214"/>
        <v>0</v>
      </c>
      <c r="V360" s="53">
        <f t="shared" si="215"/>
        <v>0</v>
      </c>
      <c r="W360" s="10">
        <f t="shared" si="216"/>
        <v>0</v>
      </c>
      <c r="X360" s="10" t="str">
        <f t="shared" si="217"/>
        <v/>
      </c>
      <c r="Y360" s="10">
        <f t="shared" si="218"/>
        <v>0</v>
      </c>
      <c r="AA360" s="9" t="str">
        <f t="shared" si="225"/>
        <v/>
      </c>
      <c r="AB360" s="12" t="str">
        <f>IF(AA360&lt;&gt;"",IF($H$10="raty równe",MIN(AF359*(1+L360/12), -PMT(L360/12,$H$3-AA359-SUM($AG$28:AG359),AF359,0)),AC360+AD360),"")</f>
        <v/>
      </c>
      <c r="AC360" s="12" t="str">
        <f t="shared" si="226"/>
        <v/>
      </c>
      <c r="AD360" s="12" t="str">
        <f t="shared" si="219"/>
        <v/>
      </c>
      <c r="AE360" s="53" t="str">
        <f t="shared" si="227"/>
        <v/>
      </c>
      <c r="AF360" s="10" t="str">
        <f t="shared" si="228"/>
        <v/>
      </c>
      <c r="AG360" s="54" t="str">
        <f>IF(AE360&lt;&gt;"",IF($H$10=listy!$B$4,(NPER(L360/12,-AB360,(AF360+AE360),0)-NPER(L360/12,-AB360,AF360)),AE360/($H$2/$H$3)),"")</f>
        <v/>
      </c>
      <c r="AH360" s="10">
        <f t="shared" si="220"/>
        <v>0</v>
      </c>
      <c r="AI360" s="10" t="str">
        <f t="shared" si="221"/>
        <v/>
      </c>
      <c r="AL360" s="9" t="str">
        <f t="shared" si="229"/>
        <v/>
      </c>
      <c r="AM360" s="12">
        <f t="shared" si="230"/>
        <v>0</v>
      </c>
      <c r="AN360" s="12" t="str">
        <f t="shared" si="231"/>
        <v/>
      </c>
      <c r="AO360" s="12">
        <f t="shared" si="232"/>
        <v>0</v>
      </c>
      <c r="AP360" s="53">
        <f t="shared" si="222"/>
        <v>0</v>
      </c>
      <c r="AQ360" s="10">
        <f t="shared" si="233"/>
        <v>0</v>
      </c>
      <c r="AR360" s="10" t="str">
        <f t="shared" si="234"/>
        <v/>
      </c>
      <c r="AS360" s="10">
        <f t="shared" si="223"/>
        <v>0</v>
      </c>
      <c r="AT360" s="91"/>
      <c r="AU360" s="91" t="e">
        <f t="shared" si="235"/>
        <v>#VALUE!</v>
      </c>
      <c r="AV360" s="91" t="e">
        <f t="shared" si="236"/>
        <v>#VALUE!</v>
      </c>
    </row>
    <row r="361" spans="1:48" x14ac:dyDescent="0.3">
      <c r="A361" s="9" t="str">
        <f t="shared" si="199"/>
        <v/>
      </c>
      <c r="B361" s="10" t="str">
        <f t="shared" si="200"/>
        <v/>
      </c>
      <c r="C361" s="10">
        <f t="shared" si="201"/>
        <v>0</v>
      </c>
      <c r="D361" s="10" t="str">
        <f t="shared" si="202"/>
        <v/>
      </c>
      <c r="E361" s="12" t="str">
        <f t="shared" si="203"/>
        <v/>
      </c>
      <c r="F361" s="12" t="str">
        <f t="shared" si="204"/>
        <v/>
      </c>
      <c r="G361" s="12" t="str">
        <f t="shared" si="205"/>
        <v/>
      </c>
      <c r="H361" s="10" t="str">
        <f t="shared" si="206"/>
        <v/>
      </c>
      <c r="I361" s="11" t="str">
        <f t="shared" si="207"/>
        <v/>
      </c>
      <c r="J361" s="11" t="str">
        <f t="shared" si="208"/>
        <v/>
      </c>
      <c r="K361" s="64" t="e">
        <f t="shared" si="209"/>
        <v>#VALUE!</v>
      </c>
      <c r="L361" s="50" t="str">
        <f t="shared" si="210"/>
        <v/>
      </c>
      <c r="M361" s="50"/>
      <c r="N361" s="50" t="str">
        <f t="shared" si="211"/>
        <v/>
      </c>
      <c r="O361" s="21" t="str">
        <f t="shared" si="224"/>
        <v/>
      </c>
      <c r="R361" s="9" t="str">
        <f t="shared" si="212"/>
        <v/>
      </c>
      <c r="S361" s="12">
        <f t="shared" si="213"/>
        <v>0</v>
      </c>
      <c r="T361" s="12" t="str">
        <f t="shared" si="198"/>
        <v/>
      </c>
      <c r="U361" s="12">
        <f t="shared" si="214"/>
        <v>0</v>
      </c>
      <c r="V361" s="53">
        <f t="shared" si="215"/>
        <v>0</v>
      </c>
      <c r="W361" s="10">
        <f t="shared" si="216"/>
        <v>0</v>
      </c>
      <c r="X361" s="10" t="str">
        <f t="shared" si="217"/>
        <v/>
      </c>
      <c r="Y361" s="10">
        <f t="shared" si="218"/>
        <v>0</v>
      </c>
      <c r="AA361" s="9" t="str">
        <f t="shared" si="225"/>
        <v/>
      </c>
      <c r="AB361" s="12" t="str">
        <f>IF(AA361&lt;&gt;"",IF($H$10="raty równe",MIN(AF360*(1+L361/12), -PMT(L361/12,$H$3-AA360-SUM($AG$28:AG360),AF360,0)),AC361+AD361),"")</f>
        <v/>
      </c>
      <c r="AC361" s="12" t="str">
        <f t="shared" si="226"/>
        <v/>
      </c>
      <c r="AD361" s="12" t="str">
        <f t="shared" si="219"/>
        <v/>
      </c>
      <c r="AE361" s="53" t="str">
        <f t="shared" si="227"/>
        <v/>
      </c>
      <c r="AF361" s="10" t="str">
        <f t="shared" si="228"/>
        <v/>
      </c>
      <c r="AG361" s="54" t="str">
        <f>IF(AE361&lt;&gt;"",IF($H$10=listy!$B$4,(NPER(L361/12,-AB361,(AF361+AE361),0)-NPER(L361/12,-AB361,AF361)),AE361/($H$2/$H$3)),"")</f>
        <v/>
      </c>
      <c r="AH361" s="10">
        <f t="shared" si="220"/>
        <v>0</v>
      </c>
      <c r="AI361" s="10" t="str">
        <f t="shared" si="221"/>
        <v/>
      </c>
      <c r="AL361" s="9" t="str">
        <f t="shared" si="229"/>
        <v/>
      </c>
      <c r="AM361" s="12">
        <f t="shared" si="230"/>
        <v>0</v>
      </c>
      <c r="AN361" s="12" t="str">
        <f t="shared" si="231"/>
        <v/>
      </c>
      <c r="AO361" s="12">
        <f t="shared" si="232"/>
        <v>0</v>
      </c>
      <c r="AP361" s="53">
        <f t="shared" si="222"/>
        <v>0</v>
      </c>
      <c r="AQ361" s="10">
        <f t="shared" si="233"/>
        <v>0</v>
      </c>
      <c r="AR361" s="10" t="str">
        <f t="shared" si="234"/>
        <v/>
      </c>
      <c r="AS361" s="10">
        <f t="shared" si="223"/>
        <v>0</v>
      </c>
      <c r="AT361" s="91"/>
      <c r="AU361" s="91" t="e">
        <f t="shared" si="235"/>
        <v>#VALUE!</v>
      </c>
      <c r="AV361" s="91" t="e">
        <f t="shared" si="236"/>
        <v>#VALUE!</v>
      </c>
    </row>
    <row r="362" spans="1:48" x14ac:dyDescent="0.3">
      <c r="A362" s="9" t="str">
        <f t="shared" si="199"/>
        <v/>
      </c>
      <c r="B362" s="10" t="str">
        <f t="shared" si="200"/>
        <v/>
      </c>
      <c r="C362" s="10">
        <f t="shared" si="201"/>
        <v>0</v>
      </c>
      <c r="D362" s="10" t="str">
        <f t="shared" si="202"/>
        <v/>
      </c>
      <c r="E362" s="12" t="str">
        <f t="shared" si="203"/>
        <v/>
      </c>
      <c r="F362" s="12" t="str">
        <f t="shared" si="204"/>
        <v/>
      </c>
      <c r="G362" s="12" t="str">
        <f t="shared" si="205"/>
        <v/>
      </c>
      <c r="H362" s="10" t="str">
        <f t="shared" si="206"/>
        <v/>
      </c>
      <c r="I362" s="11" t="str">
        <f t="shared" si="207"/>
        <v/>
      </c>
      <c r="J362" s="11" t="str">
        <f t="shared" si="208"/>
        <v/>
      </c>
      <c r="K362" s="64" t="e">
        <f t="shared" si="209"/>
        <v>#VALUE!</v>
      </c>
      <c r="L362" s="50" t="str">
        <f t="shared" si="210"/>
        <v/>
      </c>
      <c r="M362" s="50"/>
      <c r="N362" s="50" t="str">
        <f t="shared" si="211"/>
        <v/>
      </c>
      <c r="O362" s="21" t="str">
        <f t="shared" si="224"/>
        <v/>
      </c>
      <c r="R362" s="9" t="str">
        <f t="shared" si="212"/>
        <v/>
      </c>
      <c r="S362" s="12">
        <f t="shared" si="213"/>
        <v>0</v>
      </c>
      <c r="T362" s="12" t="str">
        <f t="shared" si="198"/>
        <v/>
      </c>
      <c r="U362" s="12">
        <f t="shared" si="214"/>
        <v>0</v>
      </c>
      <c r="V362" s="53">
        <f t="shared" si="215"/>
        <v>0</v>
      </c>
      <c r="W362" s="10">
        <f t="shared" si="216"/>
        <v>0</v>
      </c>
      <c r="X362" s="10" t="str">
        <f t="shared" si="217"/>
        <v/>
      </c>
      <c r="Y362" s="10">
        <f t="shared" si="218"/>
        <v>0</v>
      </c>
      <c r="AA362" s="9" t="str">
        <f t="shared" si="225"/>
        <v/>
      </c>
      <c r="AB362" s="12" t="str">
        <f>IF(AA362&lt;&gt;"",IF($H$10="raty równe",MIN(AF361*(1+L362/12), -PMT(L362/12,$H$3-AA361-SUM($AG$28:AG361),AF361,0)),AC362+AD362),"")</f>
        <v/>
      </c>
      <c r="AC362" s="12" t="str">
        <f t="shared" si="226"/>
        <v/>
      </c>
      <c r="AD362" s="12" t="str">
        <f t="shared" si="219"/>
        <v/>
      </c>
      <c r="AE362" s="53" t="str">
        <f t="shared" si="227"/>
        <v/>
      </c>
      <c r="AF362" s="10" t="str">
        <f t="shared" si="228"/>
        <v/>
      </c>
      <c r="AG362" s="54" t="str">
        <f>IF(AE362&lt;&gt;"",IF($H$10=listy!$B$4,(NPER(L362/12,-AB362,(AF362+AE362),0)-NPER(L362/12,-AB362,AF362)),AE362/($H$2/$H$3)),"")</f>
        <v/>
      </c>
      <c r="AH362" s="10">
        <f t="shared" si="220"/>
        <v>0</v>
      </c>
      <c r="AI362" s="10" t="str">
        <f t="shared" si="221"/>
        <v/>
      </c>
      <c r="AL362" s="9" t="str">
        <f t="shared" si="229"/>
        <v/>
      </c>
      <c r="AM362" s="12">
        <f t="shared" si="230"/>
        <v>0</v>
      </c>
      <c r="AN362" s="12" t="str">
        <f t="shared" si="231"/>
        <v/>
      </c>
      <c r="AO362" s="12">
        <f t="shared" si="232"/>
        <v>0</v>
      </c>
      <c r="AP362" s="53">
        <f t="shared" si="222"/>
        <v>0</v>
      </c>
      <c r="AQ362" s="10">
        <f t="shared" si="233"/>
        <v>0</v>
      </c>
      <c r="AR362" s="10" t="str">
        <f t="shared" si="234"/>
        <v/>
      </c>
      <c r="AS362" s="10">
        <f t="shared" si="223"/>
        <v>0</v>
      </c>
      <c r="AT362" s="91"/>
      <c r="AU362" s="91" t="e">
        <f t="shared" si="235"/>
        <v>#VALUE!</v>
      </c>
      <c r="AV362" s="91" t="e">
        <f t="shared" si="236"/>
        <v>#VALUE!</v>
      </c>
    </row>
    <row r="363" spans="1:48" x14ac:dyDescent="0.3">
      <c r="A363" s="9" t="str">
        <f t="shared" si="199"/>
        <v/>
      </c>
      <c r="B363" s="10" t="str">
        <f t="shared" si="200"/>
        <v/>
      </c>
      <c r="C363" s="10">
        <f t="shared" si="201"/>
        <v>0</v>
      </c>
      <c r="D363" s="10" t="str">
        <f t="shared" si="202"/>
        <v/>
      </c>
      <c r="E363" s="12" t="str">
        <f t="shared" si="203"/>
        <v/>
      </c>
      <c r="F363" s="12" t="str">
        <f t="shared" si="204"/>
        <v/>
      </c>
      <c r="G363" s="12" t="str">
        <f t="shared" si="205"/>
        <v/>
      </c>
      <c r="H363" s="10" t="str">
        <f t="shared" si="206"/>
        <v/>
      </c>
      <c r="I363" s="11" t="str">
        <f t="shared" si="207"/>
        <v/>
      </c>
      <c r="J363" s="11" t="str">
        <f t="shared" si="208"/>
        <v/>
      </c>
      <c r="K363" s="64" t="e">
        <f t="shared" si="209"/>
        <v>#VALUE!</v>
      </c>
      <c r="L363" s="50" t="str">
        <f t="shared" si="210"/>
        <v/>
      </c>
      <c r="M363" s="50"/>
      <c r="N363" s="50" t="str">
        <f t="shared" si="211"/>
        <v/>
      </c>
      <c r="O363" s="21" t="str">
        <f t="shared" si="224"/>
        <v/>
      </c>
      <c r="R363" s="9" t="str">
        <f t="shared" si="212"/>
        <v/>
      </c>
      <c r="S363" s="12">
        <f t="shared" si="213"/>
        <v>0</v>
      </c>
      <c r="T363" s="12" t="str">
        <f t="shared" si="198"/>
        <v/>
      </c>
      <c r="U363" s="12">
        <f t="shared" si="214"/>
        <v>0</v>
      </c>
      <c r="V363" s="53">
        <f t="shared" si="215"/>
        <v>0</v>
      </c>
      <c r="W363" s="10">
        <f t="shared" si="216"/>
        <v>0</v>
      </c>
      <c r="X363" s="10" t="str">
        <f t="shared" si="217"/>
        <v/>
      </c>
      <c r="Y363" s="10">
        <f t="shared" si="218"/>
        <v>0</v>
      </c>
      <c r="AA363" s="9" t="str">
        <f t="shared" si="225"/>
        <v/>
      </c>
      <c r="AB363" s="12" t="str">
        <f>IF(AA363&lt;&gt;"",IF($H$10="raty równe",MIN(AF362*(1+L363/12), -PMT(L363/12,$H$3-AA362-SUM($AG$28:AG362),AF362,0)),AC363+AD363),"")</f>
        <v/>
      </c>
      <c r="AC363" s="12" t="str">
        <f t="shared" si="226"/>
        <v/>
      </c>
      <c r="AD363" s="12" t="str">
        <f t="shared" si="219"/>
        <v/>
      </c>
      <c r="AE363" s="53" t="str">
        <f t="shared" si="227"/>
        <v/>
      </c>
      <c r="AF363" s="10" t="str">
        <f t="shared" si="228"/>
        <v/>
      </c>
      <c r="AG363" s="54" t="str">
        <f>IF(AE363&lt;&gt;"",IF($H$10=listy!$B$4,(NPER(L363/12,-AB363,(AF363+AE363),0)-NPER(L363/12,-AB363,AF363)),AE363/($H$2/$H$3)),"")</f>
        <v/>
      </c>
      <c r="AH363" s="10">
        <f t="shared" si="220"/>
        <v>0</v>
      </c>
      <c r="AI363" s="10" t="str">
        <f t="shared" si="221"/>
        <v/>
      </c>
      <c r="AL363" s="9" t="str">
        <f t="shared" si="229"/>
        <v/>
      </c>
      <c r="AM363" s="12">
        <f t="shared" si="230"/>
        <v>0</v>
      </c>
      <c r="AN363" s="12" t="str">
        <f t="shared" si="231"/>
        <v/>
      </c>
      <c r="AO363" s="12">
        <f t="shared" si="232"/>
        <v>0</v>
      </c>
      <c r="AP363" s="53">
        <f t="shared" si="222"/>
        <v>0</v>
      </c>
      <c r="AQ363" s="10">
        <f t="shared" si="233"/>
        <v>0</v>
      </c>
      <c r="AR363" s="10" t="str">
        <f t="shared" si="234"/>
        <v/>
      </c>
      <c r="AS363" s="10">
        <f t="shared" si="223"/>
        <v>0</v>
      </c>
      <c r="AT363" s="91"/>
      <c r="AU363" s="91" t="e">
        <f t="shared" si="235"/>
        <v>#VALUE!</v>
      </c>
      <c r="AV363" s="91" t="e">
        <f t="shared" si="236"/>
        <v>#VALUE!</v>
      </c>
    </row>
    <row r="364" spans="1:48" s="81" customFormat="1" x14ac:dyDescent="0.3">
      <c r="A364" s="75" t="str">
        <f t="shared" si="199"/>
        <v/>
      </c>
      <c r="B364" s="76" t="str">
        <f t="shared" si="200"/>
        <v/>
      </c>
      <c r="C364" s="76">
        <f t="shared" si="201"/>
        <v>0</v>
      </c>
      <c r="D364" s="76" t="str">
        <f t="shared" si="202"/>
        <v/>
      </c>
      <c r="E364" s="77" t="str">
        <f t="shared" si="203"/>
        <v/>
      </c>
      <c r="F364" s="77" t="str">
        <f t="shared" si="204"/>
        <v/>
      </c>
      <c r="G364" s="77" t="str">
        <f t="shared" si="205"/>
        <v/>
      </c>
      <c r="H364" s="76" t="str">
        <f t="shared" si="206"/>
        <v/>
      </c>
      <c r="I364" s="78" t="str">
        <f t="shared" si="207"/>
        <v/>
      </c>
      <c r="J364" s="78" t="str">
        <f t="shared" si="208"/>
        <v/>
      </c>
      <c r="K364" s="79" t="e">
        <f t="shared" si="209"/>
        <v>#VALUE!</v>
      </c>
      <c r="L364" s="78" t="str">
        <f t="shared" si="210"/>
        <v/>
      </c>
      <c r="M364" s="78"/>
      <c r="N364" s="78" t="str">
        <f t="shared" si="211"/>
        <v/>
      </c>
      <c r="O364" s="80" t="str">
        <f t="shared" si="224"/>
        <v/>
      </c>
      <c r="R364" s="75" t="str">
        <f t="shared" si="212"/>
        <v/>
      </c>
      <c r="S364" s="77">
        <f t="shared" si="213"/>
        <v>0</v>
      </c>
      <c r="T364" s="77" t="str">
        <f t="shared" si="198"/>
        <v/>
      </c>
      <c r="U364" s="77">
        <f t="shared" si="214"/>
        <v>0</v>
      </c>
      <c r="V364" s="82">
        <f t="shared" si="215"/>
        <v>0</v>
      </c>
      <c r="W364" s="76">
        <f t="shared" si="216"/>
        <v>0</v>
      </c>
      <c r="X364" s="76" t="str">
        <f t="shared" si="217"/>
        <v/>
      </c>
      <c r="Y364" s="76">
        <f t="shared" si="218"/>
        <v>0</v>
      </c>
      <c r="AA364" s="75" t="str">
        <f t="shared" si="225"/>
        <v/>
      </c>
      <c r="AB364" s="77" t="str">
        <f>IF(AA364&lt;&gt;"",IF($H$10="raty równe",MIN(AF363*(1+L364/12), -PMT(L364/12,$H$3-AA363-SUM($AG$28:AG363),AF363,0)),AC364+AD364),"")</f>
        <v/>
      </c>
      <c r="AC364" s="77" t="str">
        <f t="shared" si="226"/>
        <v/>
      </c>
      <c r="AD364" s="77" t="str">
        <f t="shared" si="219"/>
        <v/>
      </c>
      <c r="AE364" s="82" t="str">
        <f t="shared" si="227"/>
        <v/>
      </c>
      <c r="AF364" s="76" t="str">
        <f t="shared" si="228"/>
        <v/>
      </c>
      <c r="AG364" s="83" t="str">
        <f>IF(AE364&lt;&gt;"",IF($H$10=listy!$B$4,(NPER(L364/12,-AB364,(AF364+AE364),0)-NPER(L364/12,-AB364,AF364)),AE364/($H$2/$H$3)),"")</f>
        <v/>
      </c>
      <c r="AH364" s="76">
        <f t="shared" si="220"/>
        <v>0</v>
      </c>
      <c r="AI364" s="76" t="str">
        <f t="shared" si="221"/>
        <v/>
      </c>
      <c r="AL364" s="9" t="str">
        <f t="shared" si="229"/>
        <v/>
      </c>
      <c r="AM364" s="12">
        <f t="shared" si="230"/>
        <v>0</v>
      </c>
      <c r="AN364" s="12" t="str">
        <f t="shared" si="231"/>
        <v/>
      </c>
      <c r="AO364" s="12">
        <f t="shared" si="232"/>
        <v>0</v>
      </c>
      <c r="AP364" s="53">
        <f t="shared" si="222"/>
        <v>0</v>
      </c>
      <c r="AQ364" s="10">
        <f t="shared" si="233"/>
        <v>0</v>
      </c>
      <c r="AR364" s="10" t="str">
        <f t="shared" si="234"/>
        <v/>
      </c>
      <c r="AS364" s="10">
        <f t="shared" si="223"/>
        <v>0</v>
      </c>
      <c r="AT364" s="91"/>
      <c r="AU364" s="91" t="e">
        <f t="shared" si="235"/>
        <v>#VALUE!</v>
      </c>
      <c r="AV364" s="91" t="e">
        <f t="shared" si="236"/>
        <v>#VALUE!</v>
      </c>
    </row>
    <row r="365" spans="1:48" x14ac:dyDescent="0.3">
      <c r="A365" s="9" t="str">
        <f t="shared" si="199"/>
        <v/>
      </c>
      <c r="B365" s="10" t="str">
        <f t="shared" si="200"/>
        <v/>
      </c>
      <c r="C365" s="10">
        <f t="shared" si="201"/>
        <v>0</v>
      </c>
      <c r="D365" s="10" t="str">
        <f t="shared" si="202"/>
        <v/>
      </c>
      <c r="E365" s="12" t="str">
        <f t="shared" si="203"/>
        <v/>
      </c>
      <c r="F365" s="12" t="str">
        <f t="shared" si="204"/>
        <v/>
      </c>
      <c r="G365" s="12" t="str">
        <f t="shared" si="205"/>
        <v/>
      </c>
      <c r="H365" s="10" t="str">
        <f t="shared" si="206"/>
        <v/>
      </c>
      <c r="I365" s="11" t="str">
        <f t="shared" si="207"/>
        <v/>
      </c>
      <c r="J365" s="11" t="str">
        <f t="shared" si="208"/>
        <v/>
      </c>
      <c r="K365" s="64" t="e">
        <f t="shared" si="209"/>
        <v>#VALUE!</v>
      </c>
      <c r="L365" s="50" t="str">
        <f t="shared" si="210"/>
        <v/>
      </c>
      <c r="M365" s="50"/>
      <c r="N365" s="50" t="str">
        <f t="shared" si="211"/>
        <v/>
      </c>
      <c r="O365" s="21" t="str">
        <f t="shared" si="224"/>
        <v/>
      </c>
      <c r="R365" s="9" t="str">
        <f t="shared" si="212"/>
        <v/>
      </c>
      <c r="S365" s="12">
        <f t="shared" si="213"/>
        <v>0</v>
      </c>
      <c r="T365" s="12" t="str">
        <f t="shared" si="198"/>
        <v/>
      </c>
      <c r="U365" s="12">
        <f t="shared" si="214"/>
        <v>0</v>
      </c>
      <c r="V365" s="53">
        <f t="shared" si="215"/>
        <v>0</v>
      </c>
      <c r="W365" s="10">
        <f t="shared" si="216"/>
        <v>0</v>
      </c>
      <c r="X365" s="10" t="str">
        <f t="shared" si="217"/>
        <v/>
      </c>
      <c r="Y365" s="10">
        <f t="shared" si="218"/>
        <v>0</v>
      </c>
      <c r="AA365" s="9" t="str">
        <f t="shared" si="225"/>
        <v/>
      </c>
      <c r="AB365" s="12" t="str">
        <f>IF(AA365&lt;&gt;"",IF($H$10="raty równe",MIN(AF364*(1+L365/12), -PMT(L365/12,$H$3-AA364-SUM($AG$28:AG364),AF364,0)),AC365+AD365),"")</f>
        <v/>
      </c>
      <c r="AC365" s="12" t="str">
        <f t="shared" si="226"/>
        <v/>
      </c>
      <c r="AD365" s="12" t="str">
        <f t="shared" si="219"/>
        <v/>
      </c>
      <c r="AE365" s="53" t="str">
        <f t="shared" si="227"/>
        <v/>
      </c>
      <c r="AF365" s="10" t="str">
        <f t="shared" si="228"/>
        <v/>
      </c>
      <c r="AG365" s="54" t="str">
        <f>IF(AE365&lt;&gt;"",IF($H$10=listy!$B$4,(NPER(L365/12,-AB365,(AF365+AE365),0)-NPER(L365/12,-AB365,AF365)),AE365/($H$2/$H$3)),"")</f>
        <v/>
      </c>
      <c r="AH365" s="10">
        <f t="shared" si="220"/>
        <v>0</v>
      </c>
      <c r="AI365" s="10" t="str">
        <f t="shared" si="221"/>
        <v/>
      </c>
      <c r="AL365" s="9" t="str">
        <f t="shared" si="229"/>
        <v/>
      </c>
      <c r="AM365" s="12">
        <f t="shared" si="230"/>
        <v>0</v>
      </c>
      <c r="AN365" s="12" t="str">
        <f t="shared" si="231"/>
        <v/>
      </c>
      <c r="AO365" s="12">
        <f t="shared" si="232"/>
        <v>0</v>
      </c>
      <c r="AP365" s="53">
        <f t="shared" si="222"/>
        <v>0</v>
      </c>
      <c r="AQ365" s="10">
        <f t="shared" si="233"/>
        <v>0</v>
      </c>
      <c r="AR365" s="10" t="str">
        <f t="shared" si="234"/>
        <v/>
      </c>
      <c r="AS365" s="10">
        <f t="shared" si="223"/>
        <v>0</v>
      </c>
      <c r="AT365" s="91"/>
      <c r="AU365" s="91" t="e">
        <f t="shared" si="235"/>
        <v>#VALUE!</v>
      </c>
      <c r="AV365" s="91" t="e">
        <f t="shared" si="236"/>
        <v>#VALUE!</v>
      </c>
    </row>
    <row r="366" spans="1:48" x14ac:dyDescent="0.3">
      <c r="A366" s="9" t="str">
        <f t="shared" si="199"/>
        <v/>
      </c>
      <c r="B366" s="10" t="str">
        <f t="shared" si="200"/>
        <v/>
      </c>
      <c r="C366" s="10">
        <f t="shared" si="201"/>
        <v>0</v>
      </c>
      <c r="D366" s="10" t="str">
        <f t="shared" si="202"/>
        <v/>
      </c>
      <c r="E366" s="12" t="str">
        <f t="shared" si="203"/>
        <v/>
      </c>
      <c r="F366" s="12" t="str">
        <f t="shared" si="204"/>
        <v/>
      </c>
      <c r="G366" s="12" t="str">
        <f t="shared" si="205"/>
        <v/>
      </c>
      <c r="H366" s="10" t="str">
        <f t="shared" si="206"/>
        <v/>
      </c>
      <c r="I366" s="11" t="str">
        <f t="shared" si="207"/>
        <v/>
      </c>
      <c r="J366" s="11" t="str">
        <f t="shared" si="208"/>
        <v/>
      </c>
      <c r="K366" s="64" t="e">
        <f t="shared" si="209"/>
        <v>#VALUE!</v>
      </c>
      <c r="L366" s="50" t="str">
        <f t="shared" si="210"/>
        <v/>
      </c>
      <c r="M366" s="50"/>
      <c r="N366" s="50" t="str">
        <f t="shared" si="211"/>
        <v/>
      </c>
      <c r="O366" s="21" t="str">
        <f t="shared" si="224"/>
        <v/>
      </c>
      <c r="R366" s="9" t="str">
        <f t="shared" si="212"/>
        <v/>
      </c>
      <c r="S366" s="12">
        <f t="shared" si="213"/>
        <v>0</v>
      </c>
      <c r="T366" s="12" t="str">
        <f t="shared" si="198"/>
        <v/>
      </c>
      <c r="U366" s="12">
        <f t="shared" si="214"/>
        <v>0</v>
      </c>
      <c r="V366" s="53">
        <f t="shared" si="215"/>
        <v>0</v>
      </c>
      <c r="W366" s="10">
        <f t="shared" si="216"/>
        <v>0</v>
      </c>
      <c r="X366" s="10" t="str">
        <f t="shared" si="217"/>
        <v/>
      </c>
      <c r="Y366" s="10">
        <f t="shared" si="218"/>
        <v>0</v>
      </c>
      <c r="AA366" s="9" t="str">
        <f t="shared" si="225"/>
        <v/>
      </c>
      <c r="AB366" s="12" t="str">
        <f>IF(AA366&lt;&gt;"",IF($H$10="raty równe",MIN(AF365*(1+L366/12), -PMT(L366/12,$H$3-AA365-SUM($AG$28:AG365),AF365,0)),AC366+AD366),"")</f>
        <v/>
      </c>
      <c r="AC366" s="12" t="str">
        <f t="shared" si="226"/>
        <v/>
      </c>
      <c r="AD366" s="12" t="str">
        <f t="shared" si="219"/>
        <v/>
      </c>
      <c r="AE366" s="53" t="str">
        <f t="shared" si="227"/>
        <v/>
      </c>
      <c r="AF366" s="10" t="str">
        <f t="shared" si="228"/>
        <v/>
      </c>
      <c r="AG366" s="54" t="str">
        <f>IF(AE366&lt;&gt;"",IF($H$10=listy!$B$4,(NPER(L366/12,-AB366,(AF366+AE366),0)-NPER(L366/12,-AB366,AF366)),AE366/($H$2/$H$3)),"")</f>
        <v/>
      </c>
      <c r="AH366" s="10">
        <f t="shared" si="220"/>
        <v>0</v>
      </c>
      <c r="AI366" s="10" t="str">
        <f t="shared" si="221"/>
        <v/>
      </c>
      <c r="AL366" s="9" t="str">
        <f t="shared" si="229"/>
        <v/>
      </c>
      <c r="AM366" s="12">
        <f t="shared" si="230"/>
        <v>0</v>
      </c>
      <c r="AN366" s="12" t="str">
        <f t="shared" si="231"/>
        <v/>
      </c>
      <c r="AO366" s="12">
        <f t="shared" si="232"/>
        <v>0</v>
      </c>
      <c r="AP366" s="53">
        <f t="shared" si="222"/>
        <v>0</v>
      </c>
      <c r="AQ366" s="10">
        <f t="shared" si="233"/>
        <v>0</v>
      </c>
      <c r="AR366" s="10" t="str">
        <f t="shared" si="234"/>
        <v/>
      </c>
      <c r="AS366" s="10">
        <f t="shared" si="223"/>
        <v>0</v>
      </c>
      <c r="AT366" s="91"/>
      <c r="AU366" s="91" t="e">
        <f t="shared" si="235"/>
        <v>#VALUE!</v>
      </c>
      <c r="AV366" s="91" t="e">
        <f t="shared" si="236"/>
        <v>#VALUE!</v>
      </c>
    </row>
    <row r="367" spans="1:48" x14ac:dyDescent="0.3">
      <c r="A367" s="9" t="str">
        <f t="shared" si="199"/>
        <v/>
      </c>
      <c r="B367" s="10" t="str">
        <f t="shared" si="200"/>
        <v/>
      </c>
      <c r="C367" s="10">
        <f t="shared" si="201"/>
        <v>0</v>
      </c>
      <c r="D367" s="10" t="str">
        <f t="shared" si="202"/>
        <v/>
      </c>
      <c r="E367" s="12" t="str">
        <f t="shared" si="203"/>
        <v/>
      </c>
      <c r="F367" s="12" t="str">
        <f t="shared" si="204"/>
        <v/>
      </c>
      <c r="G367" s="12" t="str">
        <f t="shared" si="205"/>
        <v/>
      </c>
      <c r="H367" s="10" t="str">
        <f t="shared" si="206"/>
        <v/>
      </c>
      <c r="I367" s="11" t="str">
        <f t="shared" si="207"/>
        <v/>
      </c>
      <c r="J367" s="11" t="str">
        <f t="shared" si="208"/>
        <v/>
      </c>
      <c r="K367" s="64" t="e">
        <f t="shared" si="209"/>
        <v>#VALUE!</v>
      </c>
      <c r="L367" s="50" t="str">
        <f t="shared" si="210"/>
        <v/>
      </c>
      <c r="M367" s="50"/>
      <c r="N367" s="50" t="str">
        <f t="shared" si="211"/>
        <v/>
      </c>
      <c r="O367" s="21" t="str">
        <f t="shared" si="224"/>
        <v/>
      </c>
      <c r="R367" s="9" t="str">
        <f t="shared" si="212"/>
        <v/>
      </c>
      <c r="S367" s="12">
        <f t="shared" si="213"/>
        <v>0</v>
      </c>
      <c r="T367" s="12" t="str">
        <f t="shared" si="198"/>
        <v/>
      </c>
      <c r="U367" s="12">
        <f t="shared" si="214"/>
        <v>0</v>
      </c>
      <c r="V367" s="53">
        <f t="shared" si="215"/>
        <v>0</v>
      </c>
      <c r="W367" s="10">
        <f t="shared" si="216"/>
        <v>0</v>
      </c>
      <c r="X367" s="10" t="str">
        <f t="shared" si="217"/>
        <v/>
      </c>
      <c r="Y367" s="10">
        <f t="shared" si="218"/>
        <v>0</v>
      </c>
      <c r="AA367" s="9" t="str">
        <f t="shared" si="225"/>
        <v/>
      </c>
      <c r="AB367" s="12" t="str">
        <f>IF(AA367&lt;&gt;"",IF($H$10="raty równe",MIN(AF366*(1+L367/12), -PMT(L367/12,$H$3-AA366-SUM($AG$28:AG366),AF366,0)),AC367+AD367),"")</f>
        <v/>
      </c>
      <c r="AC367" s="12" t="str">
        <f t="shared" si="226"/>
        <v/>
      </c>
      <c r="AD367" s="12" t="str">
        <f t="shared" si="219"/>
        <v/>
      </c>
      <c r="AE367" s="53" t="str">
        <f t="shared" si="227"/>
        <v/>
      </c>
      <c r="AF367" s="10" t="str">
        <f t="shared" si="228"/>
        <v/>
      </c>
      <c r="AG367" s="54" t="str">
        <f>IF(AE367&lt;&gt;"",IF($H$10=listy!$B$4,(NPER(L367/12,-AB367,(AF367+AE367),0)-NPER(L367/12,-AB367,AF367)),AE367/($H$2/$H$3)),"")</f>
        <v/>
      </c>
      <c r="AH367" s="10">
        <f t="shared" si="220"/>
        <v>0</v>
      </c>
      <c r="AI367" s="10" t="str">
        <f t="shared" si="221"/>
        <v/>
      </c>
      <c r="AL367" s="9" t="str">
        <f t="shared" si="229"/>
        <v/>
      </c>
      <c r="AM367" s="12">
        <f t="shared" si="230"/>
        <v>0</v>
      </c>
      <c r="AN367" s="12" t="str">
        <f t="shared" si="231"/>
        <v/>
      </c>
      <c r="AO367" s="12">
        <f t="shared" si="232"/>
        <v>0</v>
      </c>
      <c r="AP367" s="53">
        <f t="shared" si="222"/>
        <v>0</v>
      </c>
      <c r="AQ367" s="10">
        <f t="shared" si="233"/>
        <v>0</v>
      </c>
      <c r="AR367" s="10" t="str">
        <f t="shared" si="234"/>
        <v/>
      </c>
      <c r="AS367" s="10">
        <f t="shared" si="223"/>
        <v>0</v>
      </c>
      <c r="AT367" s="91"/>
      <c r="AU367" s="91" t="e">
        <f t="shared" si="235"/>
        <v>#VALUE!</v>
      </c>
      <c r="AV367" s="91" t="e">
        <f t="shared" si="236"/>
        <v>#VALUE!</v>
      </c>
    </row>
    <row r="368" spans="1:48" x14ac:dyDescent="0.3">
      <c r="A368" s="9" t="str">
        <f t="shared" si="199"/>
        <v/>
      </c>
      <c r="B368" s="10" t="str">
        <f t="shared" si="200"/>
        <v/>
      </c>
      <c r="C368" s="10">
        <f t="shared" si="201"/>
        <v>0</v>
      </c>
      <c r="D368" s="10" t="str">
        <f t="shared" si="202"/>
        <v/>
      </c>
      <c r="E368" s="12" t="str">
        <f t="shared" si="203"/>
        <v/>
      </c>
      <c r="F368" s="12" t="str">
        <f t="shared" si="204"/>
        <v/>
      </c>
      <c r="G368" s="12" t="str">
        <f t="shared" si="205"/>
        <v/>
      </c>
      <c r="H368" s="10" t="str">
        <f t="shared" si="206"/>
        <v/>
      </c>
      <c r="I368" s="11" t="str">
        <f t="shared" si="207"/>
        <v/>
      </c>
      <c r="J368" s="11" t="str">
        <f t="shared" si="208"/>
        <v/>
      </c>
      <c r="K368" s="64" t="e">
        <f t="shared" si="209"/>
        <v>#VALUE!</v>
      </c>
      <c r="L368" s="50" t="str">
        <f t="shared" si="210"/>
        <v/>
      </c>
      <c r="M368" s="50"/>
      <c r="N368" s="50" t="str">
        <f t="shared" si="211"/>
        <v/>
      </c>
      <c r="O368" s="21" t="str">
        <f t="shared" si="224"/>
        <v/>
      </c>
      <c r="R368" s="9" t="str">
        <f t="shared" si="212"/>
        <v/>
      </c>
      <c r="S368" s="12">
        <f t="shared" si="213"/>
        <v>0</v>
      </c>
      <c r="T368" s="12" t="str">
        <f t="shared" si="198"/>
        <v/>
      </c>
      <c r="U368" s="12">
        <f t="shared" si="214"/>
        <v>0</v>
      </c>
      <c r="V368" s="53">
        <f t="shared" si="215"/>
        <v>0</v>
      </c>
      <c r="W368" s="10">
        <f t="shared" si="216"/>
        <v>0</v>
      </c>
      <c r="X368" s="10" t="str">
        <f t="shared" si="217"/>
        <v/>
      </c>
      <c r="Y368" s="10">
        <f t="shared" si="218"/>
        <v>0</v>
      </c>
      <c r="AA368" s="9" t="str">
        <f t="shared" si="225"/>
        <v/>
      </c>
      <c r="AB368" s="12" t="str">
        <f>IF(AA368&lt;&gt;"",IF($H$10="raty równe",MIN(AF367*(1+L368/12), -PMT(L368/12,$H$3-AA367-SUM($AG$28:AG367),AF367,0)),AC368+AD368),"")</f>
        <v/>
      </c>
      <c r="AC368" s="12" t="str">
        <f t="shared" si="226"/>
        <v/>
      </c>
      <c r="AD368" s="12" t="str">
        <f t="shared" si="219"/>
        <v/>
      </c>
      <c r="AE368" s="53" t="str">
        <f t="shared" si="227"/>
        <v/>
      </c>
      <c r="AF368" s="10" t="str">
        <f t="shared" si="228"/>
        <v/>
      </c>
      <c r="AG368" s="54" t="str">
        <f>IF(AE368&lt;&gt;"",IF($H$10=listy!$B$4,(NPER(L368/12,-AB368,(AF368+AE368),0)-NPER(L368/12,-AB368,AF368)),AE368/($H$2/$H$3)),"")</f>
        <v/>
      </c>
      <c r="AH368" s="10">
        <f t="shared" si="220"/>
        <v>0</v>
      </c>
      <c r="AI368" s="10" t="str">
        <f t="shared" si="221"/>
        <v/>
      </c>
      <c r="AL368" s="9" t="str">
        <f t="shared" si="229"/>
        <v/>
      </c>
      <c r="AM368" s="12">
        <f t="shared" si="230"/>
        <v>0</v>
      </c>
      <c r="AN368" s="12" t="str">
        <f t="shared" si="231"/>
        <v/>
      </c>
      <c r="AO368" s="12">
        <f t="shared" si="232"/>
        <v>0</v>
      </c>
      <c r="AP368" s="53">
        <f t="shared" si="222"/>
        <v>0</v>
      </c>
      <c r="AQ368" s="10">
        <f t="shared" si="233"/>
        <v>0</v>
      </c>
      <c r="AR368" s="10" t="str">
        <f t="shared" si="234"/>
        <v/>
      </c>
      <c r="AS368" s="10">
        <f t="shared" si="223"/>
        <v>0</v>
      </c>
      <c r="AT368" s="91"/>
      <c r="AU368" s="91" t="e">
        <f t="shared" si="235"/>
        <v>#VALUE!</v>
      </c>
      <c r="AV368" s="91" t="e">
        <f t="shared" si="236"/>
        <v>#VALUE!</v>
      </c>
    </row>
    <row r="369" spans="1:48" x14ac:dyDescent="0.3">
      <c r="A369" s="9" t="str">
        <f t="shared" si="199"/>
        <v/>
      </c>
      <c r="B369" s="10" t="str">
        <f t="shared" si="200"/>
        <v/>
      </c>
      <c r="C369" s="10">
        <f t="shared" si="201"/>
        <v>0</v>
      </c>
      <c r="D369" s="10" t="str">
        <f t="shared" si="202"/>
        <v/>
      </c>
      <c r="E369" s="12" t="str">
        <f t="shared" si="203"/>
        <v/>
      </c>
      <c r="F369" s="12" t="str">
        <f t="shared" si="204"/>
        <v/>
      </c>
      <c r="G369" s="12" t="str">
        <f t="shared" si="205"/>
        <v/>
      </c>
      <c r="H369" s="10" t="str">
        <f t="shared" si="206"/>
        <v/>
      </c>
      <c r="I369" s="11" t="str">
        <f t="shared" si="207"/>
        <v/>
      </c>
      <c r="J369" s="11" t="str">
        <f t="shared" si="208"/>
        <v/>
      </c>
      <c r="K369" s="64" t="e">
        <f t="shared" si="209"/>
        <v>#VALUE!</v>
      </c>
      <c r="L369" s="50" t="str">
        <f t="shared" si="210"/>
        <v/>
      </c>
      <c r="M369" s="50"/>
      <c r="N369" s="50" t="str">
        <f t="shared" si="211"/>
        <v/>
      </c>
      <c r="O369" s="21" t="str">
        <f t="shared" si="224"/>
        <v/>
      </c>
      <c r="R369" s="9" t="str">
        <f t="shared" si="212"/>
        <v/>
      </c>
      <c r="S369" s="12">
        <f t="shared" si="213"/>
        <v>0</v>
      </c>
      <c r="T369" s="12" t="str">
        <f t="shared" ref="T369:T399" si="237">IF(R369&lt;&gt;"",IF($H$10="raty malejące",W368/($H$3-R368),IF(S369-U369&gt;W368,W368,S369-U369)),"")</f>
        <v/>
      </c>
      <c r="U369" s="12">
        <f t="shared" si="214"/>
        <v>0</v>
      </c>
      <c r="V369" s="53">
        <f t="shared" si="215"/>
        <v>0</v>
      </c>
      <c r="W369" s="10">
        <f t="shared" si="216"/>
        <v>0</v>
      </c>
      <c r="X369" s="10" t="str">
        <f t="shared" si="217"/>
        <v/>
      </c>
      <c r="Y369" s="10">
        <f t="shared" si="218"/>
        <v>0</v>
      </c>
      <c r="AA369" s="9" t="str">
        <f t="shared" si="225"/>
        <v/>
      </c>
      <c r="AB369" s="12" t="str">
        <f>IF(AA369&lt;&gt;"",IF($H$10="raty równe",MIN(AF368*(1+L369/12), -PMT(L369/12,$H$3-AA368-SUM($AG$28:AG368),AF368,0)),AC369+AD369),"")</f>
        <v/>
      </c>
      <c r="AC369" s="12" t="str">
        <f t="shared" si="226"/>
        <v/>
      </c>
      <c r="AD369" s="12" t="str">
        <f t="shared" si="219"/>
        <v/>
      </c>
      <c r="AE369" s="53" t="str">
        <f t="shared" si="227"/>
        <v/>
      </c>
      <c r="AF369" s="10" t="str">
        <f t="shared" si="228"/>
        <v/>
      </c>
      <c r="AG369" s="54" t="str">
        <f>IF(AE369&lt;&gt;"",IF($H$10=listy!$B$4,(NPER(L369/12,-AB369,(AF369+AE369),0)-NPER(L369/12,-AB369,AF369)),AE369/($H$2/$H$3)),"")</f>
        <v/>
      </c>
      <c r="AH369" s="10">
        <f t="shared" si="220"/>
        <v>0</v>
      </c>
      <c r="AI369" s="10" t="str">
        <f t="shared" si="221"/>
        <v/>
      </c>
      <c r="AL369" s="9" t="str">
        <f t="shared" si="229"/>
        <v/>
      </c>
      <c r="AM369" s="12">
        <f t="shared" si="230"/>
        <v>0</v>
      </c>
      <c r="AN369" s="12" t="str">
        <f t="shared" si="231"/>
        <v/>
      </c>
      <c r="AO369" s="12">
        <f t="shared" si="232"/>
        <v>0</v>
      </c>
      <c r="AP369" s="53">
        <f t="shared" si="222"/>
        <v>0</v>
      </c>
      <c r="AQ369" s="10">
        <f t="shared" si="233"/>
        <v>0</v>
      </c>
      <c r="AR369" s="10" t="str">
        <f t="shared" si="234"/>
        <v/>
      </c>
      <c r="AS369" s="10">
        <f t="shared" si="223"/>
        <v>0</v>
      </c>
      <c r="AT369" s="91"/>
      <c r="AU369" s="91" t="e">
        <f t="shared" si="235"/>
        <v>#VALUE!</v>
      </c>
      <c r="AV369" s="91" t="e">
        <f t="shared" si="236"/>
        <v>#VALUE!</v>
      </c>
    </row>
    <row r="370" spans="1:48" x14ac:dyDescent="0.3">
      <c r="A370" s="9" t="str">
        <f t="shared" si="199"/>
        <v/>
      </c>
      <c r="B370" s="10" t="str">
        <f t="shared" si="200"/>
        <v/>
      </c>
      <c r="C370" s="10">
        <f t="shared" si="201"/>
        <v>0</v>
      </c>
      <c r="D370" s="10" t="str">
        <f t="shared" si="202"/>
        <v/>
      </c>
      <c r="E370" s="12" t="str">
        <f t="shared" si="203"/>
        <v/>
      </c>
      <c r="F370" s="12" t="str">
        <f t="shared" si="204"/>
        <v/>
      </c>
      <c r="G370" s="12" t="str">
        <f t="shared" si="205"/>
        <v/>
      </c>
      <c r="H370" s="10" t="str">
        <f t="shared" si="206"/>
        <v/>
      </c>
      <c r="I370" s="11" t="str">
        <f t="shared" si="207"/>
        <v/>
      </c>
      <c r="J370" s="11" t="str">
        <f t="shared" si="208"/>
        <v/>
      </c>
      <c r="K370" s="64" t="e">
        <f t="shared" si="209"/>
        <v>#VALUE!</v>
      </c>
      <c r="L370" s="50" t="str">
        <f t="shared" si="210"/>
        <v/>
      </c>
      <c r="M370" s="50"/>
      <c r="N370" s="50" t="str">
        <f t="shared" si="211"/>
        <v/>
      </c>
      <c r="O370" s="21" t="str">
        <f t="shared" si="224"/>
        <v/>
      </c>
      <c r="R370" s="9" t="str">
        <f t="shared" si="212"/>
        <v/>
      </c>
      <c r="S370" s="12">
        <f t="shared" si="213"/>
        <v>0</v>
      </c>
      <c r="T370" s="12" t="str">
        <f t="shared" si="237"/>
        <v/>
      </c>
      <c r="U370" s="12">
        <f t="shared" si="214"/>
        <v>0</v>
      </c>
      <c r="V370" s="53">
        <f t="shared" si="215"/>
        <v>0</v>
      </c>
      <c r="W370" s="10">
        <f t="shared" si="216"/>
        <v>0</v>
      </c>
      <c r="X370" s="10" t="str">
        <f t="shared" si="217"/>
        <v/>
      </c>
      <c r="Y370" s="10">
        <f t="shared" si="218"/>
        <v>0</v>
      </c>
      <c r="AA370" s="9" t="str">
        <f t="shared" si="225"/>
        <v/>
      </c>
      <c r="AB370" s="12" t="str">
        <f>IF(AA370&lt;&gt;"",IF($H$10="raty równe",MIN(AF369*(1+L370/12), -PMT(L370/12,$H$3-AA369-SUM($AG$28:AG369),AF369,0)),AC370+AD370),"")</f>
        <v/>
      </c>
      <c r="AC370" s="12" t="str">
        <f t="shared" si="226"/>
        <v/>
      </c>
      <c r="AD370" s="12" t="str">
        <f t="shared" si="219"/>
        <v/>
      </c>
      <c r="AE370" s="53" t="str">
        <f t="shared" si="227"/>
        <v/>
      </c>
      <c r="AF370" s="10" t="str">
        <f t="shared" si="228"/>
        <v/>
      </c>
      <c r="AG370" s="54" t="str">
        <f>IF(AE370&lt;&gt;"",IF($H$10=listy!$B$4,(NPER(L370/12,-AB370,(AF370+AE370),0)-NPER(L370/12,-AB370,AF370)),AE370/($H$2/$H$3)),"")</f>
        <v/>
      </c>
      <c r="AH370" s="10">
        <f t="shared" si="220"/>
        <v>0</v>
      </c>
      <c r="AI370" s="10" t="str">
        <f t="shared" si="221"/>
        <v/>
      </c>
      <c r="AL370" s="9" t="str">
        <f t="shared" si="229"/>
        <v/>
      </c>
      <c r="AM370" s="12">
        <f t="shared" si="230"/>
        <v>0</v>
      </c>
      <c r="AN370" s="12" t="str">
        <f t="shared" si="231"/>
        <v/>
      </c>
      <c r="AO370" s="12">
        <f t="shared" si="232"/>
        <v>0</v>
      </c>
      <c r="AP370" s="53">
        <f t="shared" si="222"/>
        <v>0</v>
      </c>
      <c r="AQ370" s="10">
        <f t="shared" si="233"/>
        <v>0</v>
      </c>
      <c r="AR370" s="10" t="str">
        <f t="shared" si="234"/>
        <v/>
      </c>
      <c r="AS370" s="10">
        <f t="shared" si="223"/>
        <v>0</v>
      </c>
      <c r="AT370" s="91"/>
      <c r="AU370" s="91" t="e">
        <f t="shared" si="235"/>
        <v>#VALUE!</v>
      </c>
      <c r="AV370" s="91" t="e">
        <f t="shared" si="236"/>
        <v>#VALUE!</v>
      </c>
    </row>
    <row r="371" spans="1:48" x14ac:dyDescent="0.3">
      <c r="A371" s="9" t="str">
        <f t="shared" si="199"/>
        <v/>
      </c>
      <c r="B371" s="10" t="str">
        <f t="shared" si="200"/>
        <v/>
      </c>
      <c r="C371" s="10">
        <f t="shared" si="201"/>
        <v>0</v>
      </c>
      <c r="D371" s="10" t="str">
        <f t="shared" si="202"/>
        <v/>
      </c>
      <c r="E371" s="12" t="str">
        <f t="shared" si="203"/>
        <v/>
      </c>
      <c r="F371" s="12" t="str">
        <f t="shared" si="204"/>
        <v/>
      </c>
      <c r="G371" s="12" t="str">
        <f t="shared" si="205"/>
        <v/>
      </c>
      <c r="H371" s="10" t="str">
        <f t="shared" si="206"/>
        <v/>
      </c>
      <c r="I371" s="11" t="str">
        <f t="shared" si="207"/>
        <v/>
      </c>
      <c r="J371" s="11" t="str">
        <f t="shared" si="208"/>
        <v/>
      </c>
      <c r="K371" s="64" t="e">
        <f t="shared" si="209"/>
        <v>#VALUE!</v>
      </c>
      <c r="L371" s="50" t="str">
        <f t="shared" si="210"/>
        <v/>
      </c>
      <c r="M371" s="50"/>
      <c r="N371" s="50" t="str">
        <f t="shared" si="211"/>
        <v/>
      </c>
      <c r="O371" s="21" t="str">
        <f t="shared" si="224"/>
        <v/>
      </c>
      <c r="R371" s="9" t="str">
        <f t="shared" si="212"/>
        <v/>
      </c>
      <c r="S371" s="12">
        <f t="shared" si="213"/>
        <v>0</v>
      </c>
      <c r="T371" s="12" t="str">
        <f t="shared" si="237"/>
        <v/>
      </c>
      <c r="U371" s="12">
        <f t="shared" si="214"/>
        <v>0</v>
      </c>
      <c r="V371" s="53">
        <f t="shared" si="215"/>
        <v>0</v>
      </c>
      <c r="W371" s="10">
        <f t="shared" si="216"/>
        <v>0</v>
      </c>
      <c r="X371" s="10" t="str">
        <f t="shared" si="217"/>
        <v/>
      </c>
      <c r="Y371" s="10">
        <f t="shared" si="218"/>
        <v>0</v>
      </c>
      <c r="AA371" s="9" t="str">
        <f t="shared" si="225"/>
        <v/>
      </c>
      <c r="AB371" s="12" t="str">
        <f>IF(AA371&lt;&gt;"",IF($H$10="raty równe",MIN(AF370*(1+L371/12), -PMT(L371/12,$H$3-AA370-SUM($AG$28:AG370),AF370,0)),AC371+AD371),"")</f>
        <v/>
      </c>
      <c r="AC371" s="12" t="str">
        <f t="shared" si="226"/>
        <v/>
      </c>
      <c r="AD371" s="12" t="str">
        <f t="shared" si="219"/>
        <v/>
      </c>
      <c r="AE371" s="53" t="str">
        <f t="shared" si="227"/>
        <v/>
      </c>
      <c r="AF371" s="10" t="str">
        <f t="shared" si="228"/>
        <v/>
      </c>
      <c r="AG371" s="54" t="str">
        <f>IF(AE371&lt;&gt;"",IF($H$10=listy!$B$4,(NPER(L371/12,-AB371,(AF371+AE371),0)-NPER(L371/12,-AB371,AF371)),AE371/($H$2/$H$3)),"")</f>
        <v/>
      </c>
      <c r="AH371" s="10">
        <f t="shared" si="220"/>
        <v>0</v>
      </c>
      <c r="AI371" s="10" t="str">
        <f t="shared" si="221"/>
        <v/>
      </c>
      <c r="AL371" s="9" t="str">
        <f t="shared" si="229"/>
        <v/>
      </c>
      <c r="AM371" s="12">
        <f t="shared" si="230"/>
        <v>0</v>
      </c>
      <c r="AN371" s="12" t="str">
        <f t="shared" si="231"/>
        <v/>
      </c>
      <c r="AO371" s="12">
        <f t="shared" si="232"/>
        <v>0</v>
      </c>
      <c r="AP371" s="53">
        <f t="shared" si="222"/>
        <v>0</v>
      </c>
      <c r="AQ371" s="10">
        <f t="shared" si="233"/>
        <v>0</v>
      </c>
      <c r="AR371" s="10" t="str">
        <f t="shared" si="234"/>
        <v/>
      </c>
      <c r="AS371" s="10">
        <f t="shared" si="223"/>
        <v>0</v>
      </c>
      <c r="AT371" s="91"/>
      <c r="AU371" s="91" t="e">
        <f t="shared" si="235"/>
        <v>#VALUE!</v>
      </c>
      <c r="AV371" s="91" t="e">
        <f t="shared" si="236"/>
        <v>#VALUE!</v>
      </c>
    </row>
    <row r="372" spans="1:48" x14ac:dyDescent="0.3">
      <c r="A372" s="9" t="str">
        <f t="shared" si="199"/>
        <v/>
      </c>
      <c r="B372" s="10" t="str">
        <f t="shared" si="200"/>
        <v/>
      </c>
      <c r="C372" s="10">
        <f t="shared" si="201"/>
        <v>0</v>
      </c>
      <c r="D372" s="10" t="str">
        <f t="shared" si="202"/>
        <v/>
      </c>
      <c r="E372" s="12" t="str">
        <f t="shared" si="203"/>
        <v/>
      </c>
      <c r="F372" s="12" t="str">
        <f t="shared" si="204"/>
        <v/>
      </c>
      <c r="G372" s="12" t="str">
        <f t="shared" si="205"/>
        <v/>
      </c>
      <c r="H372" s="10" t="str">
        <f t="shared" si="206"/>
        <v/>
      </c>
      <c r="I372" s="11" t="str">
        <f t="shared" si="207"/>
        <v/>
      </c>
      <c r="J372" s="11" t="str">
        <f t="shared" si="208"/>
        <v/>
      </c>
      <c r="K372" s="64" t="e">
        <f t="shared" si="209"/>
        <v>#VALUE!</v>
      </c>
      <c r="L372" s="50" t="str">
        <f t="shared" si="210"/>
        <v/>
      </c>
      <c r="M372" s="50"/>
      <c r="N372" s="50" t="str">
        <f t="shared" si="211"/>
        <v/>
      </c>
      <c r="O372" s="21" t="str">
        <f t="shared" si="224"/>
        <v/>
      </c>
      <c r="R372" s="9" t="str">
        <f t="shared" si="212"/>
        <v/>
      </c>
      <c r="S372" s="12">
        <f t="shared" si="213"/>
        <v>0</v>
      </c>
      <c r="T372" s="12" t="str">
        <f t="shared" si="237"/>
        <v/>
      </c>
      <c r="U372" s="12">
        <f t="shared" si="214"/>
        <v>0</v>
      </c>
      <c r="V372" s="53">
        <f t="shared" si="215"/>
        <v>0</v>
      </c>
      <c r="W372" s="10">
        <f t="shared" si="216"/>
        <v>0</v>
      </c>
      <c r="X372" s="10" t="str">
        <f t="shared" si="217"/>
        <v/>
      </c>
      <c r="Y372" s="10">
        <f t="shared" si="218"/>
        <v>0</v>
      </c>
      <c r="AA372" s="9" t="str">
        <f t="shared" si="225"/>
        <v/>
      </c>
      <c r="AB372" s="12" t="str">
        <f>IF(AA372&lt;&gt;"",IF($H$10="raty równe",MIN(AF371*(1+L372/12), -PMT(L372/12,$H$3-AA371-SUM($AG$28:AG371),AF371,0)),AC372+AD372),"")</f>
        <v/>
      </c>
      <c r="AC372" s="12" t="str">
        <f t="shared" si="226"/>
        <v/>
      </c>
      <c r="AD372" s="12" t="str">
        <f t="shared" si="219"/>
        <v/>
      </c>
      <c r="AE372" s="53" t="str">
        <f t="shared" si="227"/>
        <v/>
      </c>
      <c r="AF372" s="10" t="str">
        <f t="shared" si="228"/>
        <v/>
      </c>
      <c r="AG372" s="54" t="str">
        <f>IF(AE372&lt;&gt;"",IF($H$10=listy!$B$4,(NPER(L372/12,-AB372,(AF372+AE372),0)-NPER(L372/12,-AB372,AF372)),AE372/($H$2/$H$3)),"")</f>
        <v/>
      </c>
      <c r="AH372" s="10">
        <f t="shared" si="220"/>
        <v>0</v>
      </c>
      <c r="AI372" s="10" t="str">
        <f t="shared" si="221"/>
        <v/>
      </c>
      <c r="AL372" s="9" t="str">
        <f t="shared" si="229"/>
        <v/>
      </c>
      <c r="AM372" s="12">
        <f t="shared" si="230"/>
        <v>0</v>
      </c>
      <c r="AN372" s="12" t="str">
        <f t="shared" si="231"/>
        <v/>
      </c>
      <c r="AO372" s="12">
        <f t="shared" si="232"/>
        <v>0</v>
      </c>
      <c r="AP372" s="53">
        <f t="shared" si="222"/>
        <v>0</v>
      </c>
      <c r="AQ372" s="10">
        <f t="shared" si="233"/>
        <v>0</v>
      </c>
      <c r="AR372" s="10" t="str">
        <f t="shared" si="234"/>
        <v/>
      </c>
      <c r="AS372" s="10">
        <f t="shared" si="223"/>
        <v>0</v>
      </c>
      <c r="AT372" s="91"/>
      <c r="AU372" s="91" t="e">
        <f t="shared" si="235"/>
        <v>#VALUE!</v>
      </c>
      <c r="AV372" s="91" t="e">
        <f t="shared" si="236"/>
        <v>#VALUE!</v>
      </c>
    </row>
    <row r="373" spans="1:48" x14ac:dyDescent="0.3">
      <c r="A373" s="9" t="str">
        <f t="shared" si="199"/>
        <v/>
      </c>
      <c r="B373" s="10" t="str">
        <f t="shared" si="200"/>
        <v/>
      </c>
      <c r="C373" s="10">
        <f t="shared" si="201"/>
        <v>0</v>
      </c>
      <c r="D373" s="10" t="str">
        <f t="shared" si="202"/>
        <v/>
      </c>
      <c r="E373" s="12" t="str">
        <f t="shared" si="203"/>
        <v/>
      </c>
      <c r="F373" s="12" t="str">
        <f t="shared" si="204"/>
        <v/>
      </c>
      <c r="G373" s="12" t="str">
        <f t="shared" si="205"/>
        <v/>
      </c>
      <c r="H373" s="10" t="str">
        <f t="shared" si="206"/>
        <v/>
      </c>
      <c r="I373" s="11" t="str">
        <f t="shared" si="207"/>
        <v/>
      </c>
      <c r="J373" s="11" t="str">
        <f t="shared" si="208"/>
        <v/>
      </c>
      <c r="K373" s="64" t="e">
        <f t="shared" si="209"/>
        <v>#VALUE!</v>
      </c>
      <c r="L373" s="50" t="str">
        <f t="shared" si="210"/>
        <v/>
      </c>
      <c r="M373" s="50"/>
      <c r="N373" s="50" t="str">
        <f t="shared" si="211"/>
        <v/>
      </c>
      <c r="O373" s="21" t="str">
        <f t="shared" si="224"/>
        <v/>
      </c>
      <c r="R373" s="9" t="str">
        <f t="shared" si="212"/>
        <v/>
      </c>
      <c r="S373" s="12">
        <f t="shared" si="213"/>
        <v>0</v>
      </c>
      <c r="T373" s="12" t="str">
        <f t="shared" si="237"/>
        <v/>
      </c>
      <c r="U373" s="12">
        <f t="shared" si="214"/>
        <v>0</v>
      </c>
      <c r="V373" s="53">
        <f t="shared" si="215"/>
        <v>0</v>
      </c>
      <c r="W373" s="10">
        <f t="shared" si="216"/>
        <v>0</v>
      </c>
      <c r="X373" s="10" t="str">
        <f t="shared" si="217"/>
        <v/>
      </c>
      <c r="Y373" s="10">
        <f t="shared" si="218"/>
        <v>0</v>
      </c>
      <c r="AA373" s="9" t="str">
        <f t="shared" si="225"/>
        <v/>
      </c>
      <c r="AB373" s="12" t="str">
        <f>IF(AA373&lt;&gt;"",IF($H$10="raty równe",MIN(AF372*(1+L373/12), -PMT(L373/12,$H$3-AA372-SUM($AG$28:AG372),AF372,0)),AC373+AD373),"")</f>
        <v/>
      </c>
      <c r="AC373" s="12" t="str">
        <f t="shared" si="226"/>
        <v/>
      </c>
      <c r="AD373" s="12" t="str">
        <f t="shared" si="219"/>
        <v/>
      </c>
      <c r="AE373" s="53" t="str">
        <f t="shared" si="227"/>
        <v/>
      </c>
      <c r="AF373" s="10" t="str">
        <f t="shared" si="228"/>
        <v/>
      </c>
      <c r="AG373" s="54" t="str">
        <f>IF(AE373&lt;&gt;"",IF($H$10=listy!$B$4,(NPER(L373/12,-AB373,(AF373+AE373),0)-NPER(L373/12,-AB373,AF373)),AE373/($H$2/$H$3)),"")</f>
        <v/>
      </c>
      <c r="AH373" s="10">
        <f t="shared" si="220"/>
        <v>0</v>
      </c>
      <c r="AI373" s="10" t="str">
        <f t="shared" si="221"/>
        <v/>
      </c>
      <c r="AL373" s="9" t="str">
        <f t="shared" si="229"/>
        <v/>
      </c>
      <c r="AM373" s="12">
        <f t="shared" si="230"/>
        <v>0</v>
      </c>
      <c r="AN373" s="12" t="str">
        <f t="shared" si="231"/>
        <v/>
      </c>
      <c r="AO373" s="12">
        <f t="shared" si="232"/>
        <v>0</v>
      </c>
      <c r="AP373" s="53">
        <f t="shared" si="222"/>
        <v>0</v>
      </c>
      <c r="AQ373" s="10">
        <f t="shared" si="233"/>
        <v>0</v>
      </c>
      <c r="AR373" s="10" t="str">
        <f t="shared" si="234"/>
        <v/>
      </c>
      <c r="AS373" s="10">
        <f t="shared" si="223"/>
        <v>0</v>
      </c>
      <c r="AT373" s="91"/>
      <c r="AU373" s="91" t="e">
        <f t="shared" si="235"/>
        <v>#VALUE!</v>
      </c>
      <c r="AV373" s="91" t="e">
        <f t="shared" si="236"/>
        <v>#VALUE!</v>
      </c>
    </row>
    <row r="374" spans="1:48" x14ac:dyDescent="0.3">
      <c r="A374" s="9" t="str">
        <f t="shared" si="199"/>
        <v/>
      </c>
      <c r="B374" s="10" t="str">
        <f t="shared" si="200"/>
        <v/>
      </c>
      <c r="C374" s="10">
        <f t="shared" si="201"/>
        <v>0</v>
      </c>
      <c r="D374" s="10" t="str">
        <f t="shared" si="202"/>
        <v/>
      </c>
      <c r="E374" s="12" t="str">
        <f t="shared" si="203"/>
        <v/>
      </c>
      <c r="F374" s="12" t="str">
        <f t="shared" si="204"/>
        <v/>
      </c>
      <c r="G374" s="12" t="str">
        <f t="shared" si="205"/>
        <v/>
      </c>
      <c r="H374" s="10" t="str">
        <f t="shared" si="206"/>
        <v/>
      </c>
      <c r="I374" s="11" t="str">
        <f t="shared" si="207"/>
        <v/>
      </c>
      <c r="J374" s="11" t="str">
        <f t="shared" si="208"/>
        <v/>
      </c>
      <c r="K374" s="64" t="e">
        <f t="shared" si="209"/>
        <v>#VALUE!</v>
      </c>
      <c r="L374" s="50" t="str">
        <f t="shared" si="210"/>
        <v/>
      </c>
      <c r="M374" s="50"/>
      <c r="N374" s="50" t="str">
        <f t="shared" si="211"/>
        <v/>
      </c>
      <c r="O374" s="21" t="str">
        <f t="shared" si="224"/>
        <v/>
      </c>
      <c r="R374" s="9" t="str">
        <f t="shared" si="212"/>
        <v/>
      </c>
      <c r="S374" s="12">
        <f t="shared" si="213"/>
        <v>0</v>
      </c>
      <c r="T374" s="12" t="str">
        <f t="shared" si="237"/>
        <v/>
      </c>
      <c r="U374" s="12">
        <f t="shared" si="214"/>
        <v>0</v>
      </c>
      <c r="V374" s="53">
        <f t="shared" si="215"/>
        <v>0</v>
      </c>
      <c r="W374" s="10">
        <f t="shared" si="216"/>
        <v>0</v>
      </c>
      <c r="X374" s="10" t="str">
        <f t="shared" si="217"/>
        <v/>
      </c>
      <c r="Y374" s="10">
        <f t="shared" si="218"/>
        <v>0</v>
      </c>
      <c r="AA374" s="9" t="str">
        <f t="shared" si="225"/>
        <v/>
      </c>
      <c r="AB374" s="12" t="str">
        <f>IF(AA374&lt;&gt;"",IF($H$10="raty równe",MIN(AF373*(1+L374/12), -PMT(L374/12,$H$3-AA373-SUM($AG$28:AG373),AF373,0)),AC374+AD374),"")</f>
        <v/>
      </c>
      <c r="AC374" s="12" t="str">
        <f t="shared" si="226"/>
        <v/>
      </c>
      <c r="AD374" s="12" t="str">
        <f t="shared" si="219"/>
        <v/>
      </c>
      <c r="AE374" s="53" t="str">
        <f t="shared" si="227"/>
        <v/>
      </c>
      <c r="AF374" s="10" t="str">
        <f t="shared" si="228"/>
        <v/>
      </c>
      <c r="AG374" s="54" t="str">
        <f>IF(AE374&lt;&gt;"",IF($H$10=listy!$B$4,(NPER(L374/12,-AB374,(AF374+AE374),0)-NPER(L374/12,-AB374,AF374)),AE374/($H$2/$H$3)),"")</f>
        <v/>
      </c>
      <c r="AH374" s="10">
        <f t="shared" si="220"/>
        <v>0</v>
      </c>
      <c r="AI374" s="10" t="str">
        <f t="shared" si="221"/>
        <v/>
      </c>
      <c r="AL374" s="9" t="str">
        <f t="shared" si="229"/>
        <v/>
      </c>
      <c r="AM374" s="12">
        <f t="shared" si="230"/>
        <v>0</v>
      </c>
      <c r="AN374" s="12" t="str">
        <f t="shared" si="231"/>
        <v/>
      </c>
      <c r="AO374" s="12">
        <f t="shared" si="232"/>
        <v>0</v>
      </c>
      <c r="AP374" s="53">
        <f t="shared" si="222"/>
        <v>0</v>
      </c>
      <c r="AQ374" s="10">
        <f t="shared" si="233"/>
        <v>0</v>
      </c>
      <c r="AR374" s="10" t="str">
        <f t="shared" si="234"/>
        <v/>
      </c>
      <c r="AS374" s="10">
        <f t="shared" si="223"/>
        <v>0</v>
      </c>
      <c r="AT374" s="91"/>
      <c r="AU374" s="91" t="e">
        <f t="shared" si="235"/>
        <v>#VALUE!</v>
      </c>
      <c r="AV374" s="91" t="e">
        <f t="shared" si="236"/>
        <v>#VALUE!</v>
      </c>
    </row>
    <row r="375" spans="1:48" x14ac:dyDescent="0.3">
      <c r="A375" s="9" t="str">
        <f t="shared" si="199"/>
        <v/>
      </c>
      <c r="B375" s="10" t="str">
        <f t="shared" si="200"/>
        <v/>
      </c>
      <c r="C375" s="10">
        <f t="shared" si="201"/>
        <v>0</v>
      </c>
      <c r="D375" s="10" t="str">
        <f t="shared" si="202"/>
        <v/>
      </c>
      <c r="E375" s="12" t="str">
        <f t="shared" si="203"/>
        <v/>
      </c>
      <c r="F375" s="12" t="str">
        <f t="shared" si="204"/>
        <v/>
      </c>
      <c r="G375" s="12" t="str">
        <f t="shared" si="205"/>
        <v/>
      </c>
      <c r="H375" s="10" t="str">
        <f t="shared" si="206"/>
        <v/>
      </c>
      <c r="I375" s="11" t="str">
        <f t="shared" si="207"/>
        <v/>
      </c>
      <c r="J375" s="11" t="str">
        <f t="shared" si="208"/>
        <v/>
      </c>
      <c r="K375" s="64" t="e">
        <f t="shared" si="209"/>
        <v>#VALUE!</v>
      </c>
      <c r="L375" s="50" t="str">
        <f t="shared" si="210"/>
        <v/>
      </c>
      <c r="M375" s="50"/>
      <c r="N375" s="50" t="str">
        <f t="shared" si="211"/>
        <v/>
      </c>
      <c r="O375" s="21" t="str">
        <f t="shared" si="224"/>
        <v/>
      </c>
      <c r="R375" s="9" t="str">
        <f t="shared" si="212"/>
        <v/>
      </c>
      <c r="S375" s="12">
        <f t="shared" si="213"/>
        <v>0</v>
      </c>
      <c r="T375" s="12" t="str">
        <f t="shared" si="237"/>
        <v/>
      </c>
      <c r="U375" s="12">
        <f t="shared" si="214"/>
        <v>0</v>
      </c>
      <c r="V375" s="53">
        <f t="shared" si="215"/>
        <v>0</v>
      </c>
      <c r="W375" s="10">
        <f t="shared" si="216"/>
        <v>0</v>
      </c>
      <c r="X375" s="10" t="str">
        <f t="shared" si="217"/>
        <v/>
      </c>
      <c r="Y375" s="10">
        <f t="shared" si="218"/>
        <v>0</v>
      </c>
      <c r="AA375" s="9" t="str">
        <f t="shared" si="225"/>
        <v/>
      </c>
      <c r="AB375" s="12" t="str">
        <f>IF(AA375&lt;&gt;"",IF($H$10="raty równe",MIN(AF374*(1+L375/12), -PMT(L375/12,$H$3-AA374-SUM($AG$28:AG374),AF374,0)),AC375+AD375),"")</f>
        <v/>
      </c>
      <c r="AC375" s="12" t="str">
        <f t="shared" si="226"/>
        <v/>
      </c>
      <c r="AD375" s="12" t="str">
        <f t="shared" si="219"/>
        <v/>
      </c>
      <c r="AE375" s="53" t="str">
        <f t="shared" si="227"/>
        <v/>
      </c>
      <c r="AF375" s="10" t="str">
        <f t="shared" si="228"/>
        <v/>
      </c>
      <c r="AG375" s="54" t="str">
        <f>IF(AE375&lt;&gt;"",IF($H$10=listy!$B$4,(NPER(L375/12,-AB375,(AF375+AE375),0)-NPER(L375/12,-AB375,AF375)),AE375/($H$2/$H$3)),"")</f>
        <v/>
      </c>
      <c r="AH375" s="10">
        <f t="shared" si="220"/>
        <v>0</v>
      </c>
      <c r="AI375" s="10" t="str">
        <f t="shared" si="221"/>
        <v/>
      </c>
      <c r="AL375" s="9" t="str">
        <f t="shared" si="229"/>
        <v/>
      </c>
      <c r="AM375" s="12">
        <f t="shared" si="230"/>
        <v>0</v>
      </c>
      <c r="AN375" s="12" t="str">
        <f t="shared" si="231"/>
        <v/>
      </c>
      <c r="AO375" s="12">
        <f t="shared" si="232"/>
        <v>0</v>
      </c>
      <c r="AP375" s="53">
        <f t="shared" si="222"/>
        <v>0</v>
      </c>
      <c r="AQ375" s="10">
        <f t="shared" si="233"/>
        <v>0</v>
      </c>
      <c r="AR375" s="10" t="str">
        <f t="shared" si="234"/>
        <v/>
      </c>
      <c r="AS375" s="10">
        <f t="shared" si="223"/>
        <v>0</v>
      </c>
      <c r="AT375" s="91"/>
      <c r="AU375" s="91" t="e">
        <f t="shared" si="235"/>
        <v>#VALUE!</v>
      </c>
      <c r="AV375" s="91" t="e">
        <f t="shared" si="236"/>
        <v>#VALUE!</v>
      </c>
    </row>
    <row r="376" spans="1:48" s="81" customFormat="1" x14ac:dyDescent="0.3">
      <c r="A376" s="75" t="str">
        <f t="shared" si="199"/>
        <v/>
      </c>
      <c r="B376" s="76" t="str">
        <f t="shared" si="200"/>
        <v/>
      </c>
      <c r="C376" s="76">
        <f t="shared" si="201"/>
        <v>0</v>
      </c>
      <c r="D376" s="76" t="str">
        <f t="shared" si="202"/>
        <v/>
      </c>
      <c r="E376" s="77" t="str">
        <f t="shared" si="203"/>
        <v/>
      </c>
      <c r="F376" s="77" t="str">
        <f t="shared" si="204"/>
        <v/>
      </c>
      <c r="G376" s="77" t="str">
        <f t="shared" si="205"/>
        <v/>
      </c>
      <c r="H376" s="76" t="str">
        <f t="shared" si="206"/>
        <v/>
      </c>
      <c r="I376" s="78" t="str">
        <f t="shared" si="207"/>
        <v/>
      </c>
      <c r="J376" s="78" t="str">
        <f t="shared" si="208"/>
        <v/>
      </c>
      <c r="K376" s="79" t="e">
        <f t="shared" si="209"/>
        <v>#VALUE!</v>
      </c>
      <c r="L376" s="78" t="str">
        <f t="shared" si="210"/>
        <v/>
      </c>
      <c r="M376" s="78"/>
      <c r="N376" s="78" t="str">
        <f t="shared" si="211"/>
        <v/>
      </c>
      <c r="O376" s="80" t="str">
        <f t="shared" si="224"/>
        <v/>
      </c>
      <c r="R376" s="75" t="str">
        <f t="shared" si="212"/>
        <v/>
      </c>
      <c r="S376" s="77">
        <f t="shared" si="213"/>
        <v>0</v>
      </c>
      <c r="T376" s="77" t="str">
        <f t="shared" si="237"/>
        <v/>
      </c>
      <c r="U376" s="77">
        <f t="shared" si="214"/>
        <v>0</v>
      </c>
      <c r="V376" s="82">
        <f t="shared" si="215"/>
        <v>0</v>
      </c>
      <c r="W376" s="76">
        <f t="shared" si="216"/>
        <v>0</v>
      </c>
      <c r="X376" s="76" t="str">
        <f t="shared" si="217"/>
        <v/>
      </c>
      <c r="Y376" s="76">
        <f t="shared" si="218"/>
        <v>0</v>
      </c>
      <c r="AA376" s="75" t="str">
        <f t="shared" si="225"/>
        <v/>
      </c>
      <c r="AB376" s="77" t="str">
        <f>IF(AA376&lt;&gt;"",IF($H$10="raty równe",MIN(AF375*(1+L376/12), -PMT(L376/12,$H$3-AA375-SUM($AG$28:AG375),AF375,0)),AC376+AD376),"")</f>
        <v/>
      </c>
      <c r="AC376" s="77" t="str">
        <f t="shared" si="226"/>
        <v/>
      </c>
      <c r="AD376" s="77" t="str">
        <f t="shared" si="219"/>
        <v/>
      </c>
      <c r="AE376" s="82" t="str">
        <f t="shared" si="227"/>
        <v/>
      </c>
      <c r="AF376" s="76" t="str">
        <f t="shared" si="228"/>
        <v/>
      </c>
      <c r="AG376" s="83" t="str">
        <f>IF(AE376&lt;&gt;"",IF($H$10=listy!$B$4,(NPER(L376/12,-AB376,(AF376+AE376),0)-NPER(L376/12,-AB376,AF376)),AE376/($H$2/$H$3)),"")</f>
        <v/>
      </c>
      <c r="AH376" s="76">
        <f t="shared" si="220"/>
        <v>0</v>
      </c>
      <c r="AI376" s="76" t="str">
        <f t="shared" si="221"/>
        <v/>
      </c>
      <c r="AL376" s="9" t="str">
        <f t="shared" si="229"/>
        <v/>
      </c>
      <c r="AM376" s="12">
        <f t="shared" si="230"/>
        <v>0</v>
      </c>
      <c r="AN376" s="12" t="str">
        <f t="shared" si="231"/>
        <v/>
      </c>
      <c r="AO376" s="12">
        <f t="shared" si="232"/>
        <v>0</v>
      </c>
      <c r="AP376" s="53">
        <f t="shared" si="222"/>
        <v>0</v>
      </c>
      <c r="AQ376" s="10">
        <f t="shared" si="233"/>
        <v>0</v>
      </c>
      <c r="AR376" s="10" t="str">
        <f t="shared" si="234"/>
        <v/>
      </c>
      <c r="AS376" s="10">
        <f t="shared" si="223"/>
        <v>0</v>
      </c>
      <c r="AT376" s="91"/>
      <c r="AU376" s="91" t="e">
        <f t="shared" si="235"/>
        <v>#VALUE!</v>
      </c>
      <c r="AV376" s="91" t="e">
        <f t="shared" si="236"/>
        <v>#VALUE!</v>
      </c>
    </row>
    <row r="377" spans="1:48" x14ac:dyDescent="0.3">
      <c r="A377" s="9" t="str">
        <f t="shared" si="199"/>
        <v/>
      </c>
      <c r="B377" s="10" t="str">
        <f t="shared" si="200"/>
        <v/>
      </c>
      <c r="C377" s="10">
        <f t="shared" si="201"/>
        <v>0</v>
      </c>
      <c r="D377" s="10" t="str">
        <f t="shared" si="202"/>
        <v/>
      </c>
      <c r="E377" s="12" t="str">
        <f t="shared" si="203"/>
        <v/>
      </c>
      <c r="F377" s="12" t="str">
        <f t="shared" si="204"/>
        <v/>
      </c>
      <c r="G377" s="12" t="str">
        <f t="shared" si="205"/>
        <v/>
      </c>
      <c r="H377" s="10" t="str">
        <f t="shared" si="206"/>
        <v/>
      </c>
      <c r="I377" s="11" t="str">
        <f t="shared" si="207"/>
        <v/>
      </c>
      <c r="J377" s="11" t="str">
        <f t="shared" si="208"/>
        <v/>
      </c>
      <c r="K377" s="64" t="e">
        <f t="shared" si="209"/>
        <v>#VALUE!</v>
      </c>
      <c r="L377" s="50" t="str">
        <f t="shared" si="210"/>
        <v/>
      </c>
      <c r="M377" s="50"/>
      <c r="N377" s="50" t="str">
        <f t="shared" si="211"/>
        <v/>
      </c>
      <c r="O377" s="21" t="str">
        <f t="shared" si="224"/>
        <v/>
      </c>
      <c r="R377" s="9" t="str">
        <f t="shared" si="212"/>
        <v/>
      </c>
      <c r="S377" s="12">
        <f t="shared" si="213"/>
        <v>0</v>
      </c>
      <c r="T377" s="12" t="str">
        <f t="shared" si="237"/>
        <v/>
      </c>
      <c r="U377" s="12">
        <f t="shared" si="214"/>
        <v>0</v>
      </c>
      <c r="V377" s="53">
        <f t="shared" si="215"/>
        <v>0</v>
      </c>
      <c r="W377" s="10">
        <f t="shared" si="216"/>
        <v>0</v>
      </c>
      <c r="X377" s="10" t="str">
        <f t="shared" si="217"/>
        <v/>
      </c>
      <c r="Y377" s="10">
        <f t="shared" si="218"/>
        <v>0</v>
      </c>
      <c r="AA377" s="9" t="str">
        <f t="shared" si="225"/>
        <v/>
      </c>
      <c r="AB377" s="12" t="str">
        <f>IF(AA377&lt;&gt;"",IF($H$10="raty równe",MIN(AF376*(1+L377/12), -PMT(L377/12,$H$3-AA376-SUM($AG$28:AG376),AF376,0)),AC377+AD377),"")</f>
        <v/>
      </c>
      <c r="AC377" s="12" t="str">
        <f t="shared" si="226"/>
        <v/>
      </c>
      <c r="AD377" s="12" t="str">
        <f t="shared" si="219"/>
        <v/>
      </c>
      <c r="AE377" s="53" t="str">
        <f t="shared" si="227"/>
        <v/>
      </c>
      <c r="AF377" s="10" t="str">
        <f t="shared" si="228"/>
        <v/>
      </c>
      <c r="AG377" s="54" t="str">
        <f>IF(AE377&lt;&gt;"",IF($H$10=listy!$B$4,(NPER(L377/12,-AB377,(AF377+AE377),0)-NPER(L377/12,-AB377,AF377)),AE377/($H$2/$H$3)),"")</f>
        <v/>
      </c>
      <c r="AH377" s="10">
        <f t="shared" si="220"/>
        <v>0</v>
      </c>
      <c r="AI377" s="10" t="str">
        <f t="shared" si="221"/>
        <v/>
      </c>
      <c r="AL377" s="9" t="str">
        <f t="shared" si="229"/>
        <v/>
      </c>
      <c r="AM377" s="12">
        <f t="shared" si="230"/>
        <v>0</v>
      </c>
      <c r="AN377" s="12" t="str">
        <f t="shared" si="231"/>
        <v/>
      </c>
      <c r="AO377" s="12">
        <f t="shared" si="232"/>
        <v>0</v>
      </c>
      <c r="AP377" s="53">
        <f t="shared" si="222"/>
        <v>0</v>
      </c>
      <c r="AQ377" s="10">
        <f t="shared" si="233"/>
        <v>0</v>
      </c>
      <c r="AR377" s="10" t="str">
        <f t="shared" si="234"/>
        <v/>
      </c>
      <c r="AS377" s="10">
        <f t="shared" si="223"/>
        <v>0</v>
      </c>
      <c r="AT377" s="91"/>
      <c r="AU377" s="91" t="e">
        <f t="shared" si="235"/>
        <v>#VALUE!</v>
      </c>
      <c r="AV377" s="91" t="e">
        <f t="shared" si="236"/>
        <v>#VALUE!</v>
      </c>
    </row>
    <row r="378" spans="1:48" x14ac:dyDescent="0.3">
      <c r="A378" s="9" t="str">
        <f t="shared" si="199"/>
        <v/>
      </c>
      <c r="B378" s="10" t="str">
        <f t="shared" si="200"/>
        <v/>
      </c>
      <c r="C378" s="10">
        <f t="shared" si="201"/>
        <v>0</v>
      </c>
      <c r="D378" s="10" t="str">
        <f t="shared" si="202"/>
        <v/>
      </c>
      <c r="E378" s="12" t="str">
        <f t="shared" si="203"/>
        <v/>
      </c>
      <c r="F378" s="12" t="str">
        <f t="shared" si="204"/>
        <v/>
      </c>
      <c r="G378" s="12" t="str">
        <f t="shared" si="205"/>
        <v/>
      </c>
      <c r="H378" s="10" t="str">
        <f t="shared" si="206"/>
        <v/>
      </c>
      <c r="I378" s="11" t="str">
        <f t="shared" si="207"/>
        <v/>
      </c>
      <c r="J378" s="11" t="str">
        <f t="shared" si="208"/>
        <v/>
      </c>
      <c r="K378" s="64" t="e">
        <f t="shared" si="209"/>
        <v>#VALUE!</v>
      </c>
      <c r="L378" s="50" t="str">
        <f t="shared" si="210"/>
        <v/>
      </c>
      <c r="M378" s="50"/>
      <c r="N378" s="50" t="str">
        <f t="shared" si="211"/>
        <v/>
      </c>
      <c r="O378" s="21" t="str">
        <f t="shared" si="224"/>
        <v/>
      </c>
      <c r="R378" s="9" t="str">
        <f t="shared" si="212"/>
        <v/>
      </c>
      <c r="S378" s="12">
        <f t="shared" si="213"/>
        <v>0</v>
      </c>
      <c r="T378" s="12" t="str">
        <f t="shared" si="237"/>
        <v/>
      </c>
      <c r="U378" s="12">
        <f t="shared" si="214"/>
        <v>0</v>
      </c>
      <c r="V378" s="53">
        <f t="shared" si="215"/>
        <v>0</v>
      </c>
      <c r="W378" s="10">
        <f t="shared" si="216"/>
        <v>0</v>
      </c>
      <c r="X378" s="10" t="str">
        <f t="shared" si="217"/>
        <v/>
      </c>
      <c r="Y378" s="10">
        <f t="shared" si="218"/>
        <v>0</v>
      </c>
      <c r="AA378" s="9" t="str">
        <f t="shared" si="225"/>
        <v/>
      </c>
      <c r="AB378" s="12" t="str">
        <f>IF(AA378&lt;&gt;"",IF($H$10="raty równe",MIN(AF377*(1+L378/12), -PMT(L378/12,$H$3-AA377-SUM($AG$28:AG377),AF377,0)),AC378+AD378),"")</f>
        <v/>
      </c>
      <c r="AC378" s="12" t="str">
        <f t="shared" si="226"/>
        <v/>
      </c>
      <c r="AD378" s="12" t="str">
        <f t="shared" si="219"/>
        <v/>
      </c>
      <c r="AE378" s="53" t="str">
        <f t="shared" si="227"/>
        <v/>
      </c>
      <c r="AF378" s="10" t="str">
        <f t="shared" si="228"/>
        <v/>
      </c>
      <c r="AG378" s="54" t="str">
        <f>IF(AE378&lt;&gt;"",IF($H$10=listy!$B$4,(NPER(L378/12,-AB378,(AF378+AE378),0)-NPER(L378/12,-AB378,AF378)),AE378/($H$2/$H$3)),"")</f>
        <v/>
      </c>
      <c r="AH378" s="10">
        <f t="shared" si="220"/>
        <v>0</v>
      </c>
      <c r="AI378" s="10" t="str">
        <f t="shared" si="221"/>
        <v/>
      </c>
      <c r="AL378" s="9" t="str">
        <f t="shared" si="229"/>
        <v/>
      </c>
      <c r="AM378" s="12">
        <f t="shared" si="230"/>
        <v>0</v>
      </c>
      <c r="AN378" s="12" t="str">
        <f t="shared" si="231"/>
        <v/>
      </c>
      <c r="AO378" s="12">
        <f t="shared" si="232"/>
        <v>0</v>
      </c>
      <c r="AP378" s="53">
        <f t="shared" si="222"/>
        <v>0</v>
      </c>
      <c r="AQ378" s="10">
        <f t="shared" si="233"/>
        <v>0</v>
      </c>
      <c r="AR378" s="10" t="str">
        <f t="shared" si="234"/>
        <v/>
      </c>
      <c r="AS378" s="10">
        <f t="shared" si="223"/>
        <v>0</v>
      </c>
      <c r="AT378" s="91"/>
      <c r="AU378" s="91" t="e">
        <f t="shared" si="235"/>
        <v>#VALUE!</v>
      </c>
      <c r="AV378" s="91" t="e">
        <f t="shared" si="236"/>
        <v>#VALUE!</v>
      </c>
    </row>
    <row r="379" spans="1:48" x14ac:dyDescent="0.3">
      <c r="A379" s="9" t="str">
        <f t="shared" si="199"/>
        <v/>
      </c>
      <c r="B379" s="10" t="str">
        <f t="shared" si="200"/>
        <v/>
      </c>
      <c r="C379" s="10">
        <f t="shared" si="201"/>
        <v>0</v>
      </c>
      <c r="D379" s="10" t="str">
        <f t="shared" si="202"/>
        <v/>
      </c>
      <c r="E379" s="12" t="str">
        <f t="shared" si="203"/>
        <v/>
      </c>
      <c r="F379" s="12" t="str">
        <f t="shared" si="204"/>
        <v/>
      </c>
      <c r="G379" s="12" t="str">
        <f t="shared" si="205"/>
        <v/>
      </c>
      <c r="H379" s="10" t="str">
        <f t="shared" si="206"/>
        <v/>
      </c>
      <c r="I379" s="11" t="str">
        <f t="shared" si="207"/>
        <v/>
      </c>
      <c r="J379" s="11" t="str">
        <f t="shared" si="208"/>
        <v/>
      </c>
      <c r="K379" s="64" t="e">
        <f t="shared" si="209"/>
        <v>#VALUE!</v>
      </c>
      <c r="L379" s="50" t="str">
        <f t="shared" si="210"/>
        <v/>
      </c>
      <c r="M379" s="50"/>
      <c r="N379" s="50" t="str">
        <f t="shared" si="211"/>
        <v/>
      </c>
      <c r="O379" s="21" t="str">
        <f t="shared" si="224"/>
        <v/>
      </c>
      <c r="R379" s="9" t="str">
        <f t="shared" si="212"/>
        <v/>
      </c>
      <c r="S379" s="12">
        <f t="shared" si="213"/>
        <v>0</v>
      </c>
      <c r="T379" s="12" t="str">
        <f t="shared" si="237"/>
        <v/>
      </c>
      <c r="U379" s="12">
        <f t="shared" si="214"/>
        <v>0</v>
      </c>
      <c r="V379" s="53">
        <f t="shared" si="215"/>
        <v>0</v>
      </c>
      <c r="W379" s="10">
        <f t="shared" si="216"/>
        <v>0</v>
      </c>
      <c r="X379" s="10" t="str">
        <f t="shared" si="217"/>
        <v/>
      </c>
      <c r="Y379" s="10">
        <f t="shared" si="218"/>
        <v>0</v>
      </c>
      <c r="AA379" s="9" t="str">
        <f t="shared" si="225"/>
        <v/>
      </c>
      <c r="AB379" s="12" t="str">
        <f>IF(AA379&lt;&gt;"",IF($H$10="raty równe",MIN(AF378*(1+L379/12), -PMT(L379/12,$H$3-AA378-SUM($AG$28:AG378),AF378,0)),AC379+AD379),"")</f>
        <v/>
      </c>
      <c r="AC379" s="12" t="str">
        <f t="shared" si="226"/>
        <v/>
      </c>
      <c r="AD379" s="12" t="str">
        <f t="shared" si="219"/>
        <v/>
      </c>
      <c r="AE379" s="53" t="str">
        <f t="shared" si="227"/>
        <v/>
      </c>
      <c r="AF379" s="10" t="str">
        <f t="shared" si="228"/>
        <v/>
      </c>
      <c r="AG379" s="54" t="str">
        <f>IF(AE379&lt;&gt;"",IF($H$10=listy!$B$4,(NPER(L379/12,-AB379,(AF379+AE379),0)-NPER(L379/12,-AB379,AF379)),AE379/($H$2/$H$3)),"")</f>
        <v/>
      </c>
      <c r="AH379" s="10">
        <f t="shared" si="220"/>
        <v>0</v>
      </c>
      <c r="AI379" s="10" t="str">
        <f t="shared" si="221"/>
        <v/>
      </c>
      <c r="AL379" s="9" t="str">
        <f t="shared" si="229"/>
        <v/>
      </c>
      <c r="AM379" s="12">
        <f t="shared" si="230"/>
        <v>0</v>
      </c>
      <c r="AN379" s="12" t="str">
        <f t="shared" si="231"/>
        <v/>
      </c>
      <c r="AO379" s="12">
        <f t="shared" si="232"/>
        <v>0</v>
      </c>
      <c r="AP379" s="53">
        <f t="shared" si="222"/>
        <v>0</v>
      </c>
      <c r="AQ379" s="10">
        <f t="shared" si="233"/>
        <v>0</v>
      </c>
      <c r="AR379" s="10" t="str">
        <f t="shared" si="234"/>
        <v/>
      </c>
      <c r="AS379" s="10">
        <f t="shared" si="223"/>
        <v>0</v>
      </c>
      <c r="AT379" s="91"/>
      <c r="AU379" s="91" t="e">
        <f t="shared" si="235"/>
        <v>#VALUE!</v>
      </c>
      <c r="AV379" s="91" t="e">
        <f t="shared" si="236"/>
        <v>#VALUE!</v>
      </c>
    </row>
    <row r="380" spans="1:48" x14ac:dyDescent="0.3">
      <c r="A380" s="9" t="str">
        <f t="shared" si="199"/>
        <v/>
      </c>
      <c r="B380" s="10" t="str">
        <f t="shared" si="200"/>
        <v/>
      </c>
      <c r="C380" s="10">
        <f t="shared" si="201"/>
        <v>0</v>
      </c>
      <c r="D380" s="10" t="str">
        <f t="shared" si="202"/>
        <v/>
      </c>
      <c r="E380" s="12" t="str">
        <f t="shared" si="203"/>
        <v/>
      </c>
      <c r="F380" s="12" t="str">
        <f t="shared" si="204"/>
        <v/>
      </c>
      <c r="G380" s="12" t="str">
        <f t="shared" si="205"/>
        <v/>
      </c>
      <c r="H380" s="10" t="str">
        <f t="shared" si="206"/>
        <v/>
      </c>
      <c r="I380" s="11" t="str">
        <f t="shared" si="207"/>
        <v/>
      </c>
      <c r="J380" s="11" t="str">
        <f t="shared" si="208"/>
        <v/>
      </c>
      <c r="K380" s="64" t="e">
        <f t="shared" si="209"/>
        <v>#VALUE!</v>
      </c>
      <c r="L380" s="50" t="str">
        <f t="shared" si="210"/>
        <v/>
      </c>
      <c r="M380" s="50"/>
      <c r="N380" s="50" t="str">
        <f t="shared" si="211"/>
        <v/>
      </c>
      <c r="O380" s="21" t="str">
        <f t="shared" si="224"/>
        <v/>
      </c>
      <c r="R380" s="9" t="str">
        <f t="shared" si="212"/>
        <v/>
      </c>
      <c r="S380" s="12">
        <f t="shared" si="213"/>
        <v>0</v>
      </c>
      <c r="T380" s="12" t="str">
        <f t="shared" si="237"/>
        <v/>
      </c>
      <c r="U380" s="12">
        <f t="shared" si="214"/>
        <v>0</v>
      </c>
      <c r="V380" s="53">
        <f t="shared" si="215"/>
        <v>0</v>
      </c>
      <c r="W380" s="10">
        <f t="shared" si="216"/>
        <v>0</v>
      </c>
      <c r="X380" s="10" t="str">
        <f t="shared" si="217"/>
        <v/>
      </c>
      <c r="Y380" s="10">
        <f t="shared" si="218"/>
        <v>0</v>
      </c>
      <c r="AA380" s="9" t="str">
        <f t="shared" si="225"/>
        <v/>
      </c>
      <c r="AB380" s="12" t="str">
        <f>IF(AA380&lt;&gt;"",IF($H$10="raty równe",MIN(AF379*(1+L380/12), -PMT(L380/12,$H$3-AA379-SUM($AG$28:AG379),AF379,0)),AC380+AD380),"")</f>
        <v/>
      </c>
      <c r="AC380" s="12" t="str">
        <f t="shared" si="226"/>
        <v/>
      </c>
      <c r="AD380" s="12" t="str">
        <f t="shared" si="219"/>
        <v/>
      </c>
      <c r="AE380" s="53" t="str">
        <f t="shared" si="227"/>
        <v/>
      </c>
      <c r="AF380" s="10" t="str">
        <f t="shared" si="228"/>
        <v/>
      </c>
      <c r="AG380" s="54" t="str">
        <f>IF(AE380&lt;&gt;"",IF($H$10=listy!$B$4,(NPER(L380/12,-AB380,(AF380+AE380),0)-NPER(L380/12,-AB380,AF380)),AE380/($H$2/$H$3)),"")</f>
        <v/>
      </c>
      <c r="AH380" s="10">
        <f t="shared" si="220"/>
        <v>0</v>
      </c>
      <c r="AI380" s="10" t="str">
        <f t="shared" si="221"/>
        <v/>
      </c>
      <c r="AL380" s="9" t="str">
        <f t="shared" si="229"/>
        <v/>
      </c>
      <c r="AM380" s="12">
        <f t="shared" si="230"/>
        <v>0</v>
      </c>
      <c r="AN380" s="12" t="str">
        <f t="shared" si="231"/>
        <v/>
      </c>
      <c r="AO380" s="12">
        <f t="shared" si="232"/>
        <v>0</v>
      </c>
      <c r="AP380" s="53">
        <f t="shared" si="222"/>
        <v>0</v>
      </c>
      <c r="AQ380" s="10">
        <f t="shared" si="233"/>
        <v>0</v>
      </c>
      <c r="AR380" s="10" t="str">
        <f t="shared" si="234"/>
        <v/>
      </c>
      <c r="AS380" s="10">
        <f t="shared" si="223"/>
        <v>0</v>
      </c>
      <c r="AT380" s="91"/>
      <c r="AU380" s="91" t="e">
        <f t="shared" si="235"/>
        <v>#VALUE!</v>
      </c>
      <c r="AV380" s="91" t="e">
        <f t="shared" si="236"/>
        <v>#VALUE!</v>
      </c>
    </row>
    <row r="381" spans="1:48" x14ac:dyDescent="0.3">
      <c r="A381" s="9" t="str">
        <f t="shared" si="199"/>
        <v/>
      </c>
      <c r="B381" s="10" t="str">
        <f t="shared" si="200"/>
        <v/>
      </c>
      <c r="C381" s="10">
        <f t="shared" si="201"/>
        <v>0</v>
      </c>
      <c r="D381" s="10" t="str">
        <f t="shared" si="202"/>
        <v/>
      </c>
      <c r="E381" s="12" t="str">
        <f t="shared" si="203"/>
        <v/>
      </c>
      <c r="F381" s="12" t="str">
        <f t="shared" si="204"/>
        <v/>
      </c>
      <c r="G381" s="12" t="str">
        <f t="shared" si="205"/>
        <v/>
      </c>
      <c r="H381" s="10" t="str">
        <f t="shared" si="206"/>
        <v/>
      </c>
      <c r="I381" s="11" t="str">
        <f t="shared" si="207"/>
        <v/>
      </c>
      <c r="J381" s="11" t="str">
        <f t="shared" si="208"/>
        <v/>
      </c>
      <c r="K381" s="64" t="e">
        <f t="shared" si="209"/>
        <v>#VALUE!</v>
      </c>
      <c r="L381" s="50" t="str">
        <f t="shared" si="210"/>
        <v/>
      </c>
      <c r="M381" s="50"/>
      <c r="N381" s="50" t="str">
        <f t="shared" si="211"/>
        <v/>
      </c>
      <c r="O381" s="21" t="str">
        <f t="shared" si="224"/>
        <v/>
      </c>
      <c r="R381" s="9" t="str">
        <f t="shared" si="212"/>
        <v/>
      </c>
      <c r="S381" s="12">
        <f t="shared" si="213"/>
        <v>0</v>
      </c>
      <c r="T381" s="12" t="str">
        <f t="shared" si="237"/>
        <v/>
      </c>
      <c r="U381" s="12">
        <f t="shared" si="214"/>
        <v>0</v>
      </c>
      <c r="V381" s="53">
        <f t="shared" si="215"/>
        <v>0</v>
      </c>
      <c r="W381" s="10">
        <f t="shared" si="216"/>
        <v>0</v>
      </c>
      <c r="X381" s="10" t="str">
        <f t="shared" si="217"/>
        <v/>
      </c>
      <c r="Y381" s="10">
        <f t="shared" si="218"/>
        <v>0</v>
      </c>
      <c r="AA381" s="9" t="str">
        <f t="shared" si="225"/>
        <v/>
      </c>
      <c r="AB381" s="12" t="str">
        <f>IF(AA381&lt;&gt;"",IF($H$10="raty równe",MIN(AF380*(1+L381/12), -PMT(L381/12,$H$3-AA380-SUM($AG$28:AG380),AF380,0)),AC381+AD381),"")</f>
        <v/>
      </c>
      <c r="AC381" s="12" t="str">
        <f t="shared" si="226"/>
        <v/>
      </c>
      <c r="AD381" s="12" t="str">
        <f t="shared" si="219"/>
        <v/>
      </c>
      <c r="AE381" s="53" t="str">
        <f t="shared" si="227"/>
        <v/>
      </c>
      <c r="AF381" s="10" t="str">
        <f t="shared" si="228"/>
        <v/>
      </c>
      <c r="AG381" s="54" t="str">
        <f>IF(AE381&lt;&gt;"",IF($H$10=listy!$B$4,(NPER(L381/12,-AB381,(AF381+AE381),0)-NPER(L381/12,-AB381,AF381)),AE381/($H$2/$H$3)),"")</f>
        <v/>
      </c>
      <c r="AH381" s="10">
        <f t="shared" si="220"/>
        <v>0</v>
      </c>
      <c r="AI381" s="10" t="str">
        <f t="shared" si="221"/>
        <v/>
      </c>
      <c r="AL381" s="9" t="str">
        <f t="shared" si="229"/>
        <v/>
      </c>
      <c r="AM381" s="12">
        <f t="shared" si="230"/>
        <v>0</v>
      </c>
      <c r="AN381" s="12" t="str">
        <f t="shared" si="231"/>
        <v/>
      </c>
      <c r="AO381" s="12">
        <f t="shared" si="232"/>
        <v>0</v>
      </c>
      <c r="AP381" s="53">
        <f t="shared" si="222"/>
        <v>0</v>
      </c>
      <c r="AQ381" s="10">
        <f t="shared" si="233"/>
        <v>0</v>
      </c>
      <c r="AR381" s="10" t="str">
        <f t="shared" si="234"/>
        <v/>
      </c>
      <c r="AS381" s="10">
        <f t="shared" si="223"/>
        <v>0</v>
      </c>
      <c r="AT381" s="91"/>
      <c r="AU381" s="91" t="e">
        <f t="shared" si="235"/>
        <v>#VALUE!</v>
      </c>
      <c r="AV381" s="91" t="e">
        <f t="shared" si="236"/>
        <v>#VALUE!</v>
      </c>
    </row>
    <row r="382" spans="1:48" x14ac:dyDescent="0.3">
      <c r="A382" s="9" t="str">
        <f t="shared" si="199"/>
        <v/>
      </c>
      <c r="B382" s="10" t="str">
        <f t="shared" si="200"/>
        <v/>
      </c>
      <c r="C382" s="10">
        <f t="shared" si="201"/>
        <v>0</v>
      </c>
      <c r="D382" s="10" t="str">
        <f t="shared" si="202"/>
        <v/>
      </c>
      <c r="E382" s="12" t="str">
        <f t="shared" si="203"/>
        <v/>
      </c>
      <c r="F382" s="12" t="str">
        <f t="shared" si="204"/>
        <v/>
      </c>
      <c r="G382" s="12" t="str">
        <f t="shared" si="205"/>
        <v/>
      </c>
      <c r="H382" s="10" t="str">
        <f t="shared" si="206"/>
        <v/>
      </c>
      <c r="I382" s="11" t="str">
        <f t="shared" si="207"/>
        <v/>
      </c>
      <c r="J382" s="11" t="str">
        <f t="shared" si="208"/>
        <v/>
      </c>
      <c r="K382" s="64" t="e">
        <f t="shared" si="209"/>
        <v>#VALUE!</v>
      </c>
      <c r="L382" s="50" t="str">
        <f t="shared" si="210"/>
        <v/>
      </c>
      <c r="M382" s="50"/>
      <c r="N382" s="50" t="str">
        <f t="shared" si="211"/>
        <v/>
      </c>
      <c r="O382" s="21" t="str">
        <f t="shared" si="224"/>
        <v/>
      </c>
      <c r="R382" s="9" t="str">
        <f t="shared" si="212"/>
        <v/>
      </c>
      <c r="S382" s="12">
        <f t="shared" si="213"/>
        <v>0</v>
      </c>
      <c r="T382" s="12" t="str">
        <f t="shared" si="237"/>
        <v/>
      </c>
      <c r="U382" s="12">
        <f t="shared" si="214"/>
        <v>0</v>
      </c>
      <c r="V382" s="53">
        <f t="shared" si="215"/>
        <v>0</v>
      </c>
      <c r="W382" s="10">
        <f t="shared" si="216"/>
        <v>0</v>
      </c>
      <c r="X382" s="10" t="str">
        <f t="shared" si="217"/>
        <v/>
      </c>
      <c r="Y382" s="10">
        <f t="shared" si="218"/>
        <v>0</v>
      </c>
      <c r="AA382" s="9" t="str">
        <f t="shared" si="225"/>
        <v/>
      </c>
      <c r="AB382" s="12" t="str">
        <f>IF(AA382&lt;&gt;"",IF($H$10="raty równe",MIN(AF381*(1+L382/12), -PMT(L382/12,$H$3-AA381-SUM($AG$28:AG381),AF381,0)),AC382+AD382),"")</f>
        <v/>
      </c>
      <c r="AC382" s="12" t="str">
        <f t="shared" si="226"/>
        <v/>
      </c>
      <c r="AD382" s="12" t="str">
        <f t="shared" si="219"/>
        <v/>
      </c>
      <c r="AE382" s="53" t="str">
        <f t="shared" si="227"/>
        <v/>
      </c>
      <c r="AF382" s="10" t="str">
        <f t="shared" si="228"/>
        <v/>
      </c>
      <c r="AG382" s="54" t="str">
        <f>IF(AE382&lt;&gt;"",IF($H$10=listy!$B$4,(NPER(L382/12,-AB382,(AF382+AE382),0)-NPER(L382/12,-AB382,AF382)),AE382/($H$2/$H$3)),"")</f>
        <v/>
      </c>
      <c r="AH382" s="10">
        <f t="shared" si="220"/>
        <v>0</v>
      </c>
      <c r="AI382" s="10" t="str">
        <f t="shared" si="221"/>
        <v/>
      </c>
      <c r="AL382" s="9" t="str">
        <f t="shared" si="229"/>
        <v/>
      </c>
      <c r="AM382" s="12">
        <f t="shared" si="230"/>
        <v>0</v>
      </c>
      <c r="AN382" s="12" t="str">
        <f t="shared" si="231"/>
        <v/>
      </c>
      <c r="AO382" s="12">
        <f t="shared" si="232"/>
        <v>0</v>
      </c>
      <c r="AP382" s="53">
        <f t="shared" si="222"/>
        <v>0</v>
      </c>
      <c r="AQ382" s="10">
        <f t="shared" si="233"/>
        <v>0</v>
      </c>
      <c r="AR382" s="10" t="str">
        <f t="shared" si="234"/>
        <v/>
      </c>
      <c r="AS382" s="10">
        <f t="shared" si="223"/>
        <v>0</v>
      </c>
      <c r="AT382" s="91"/>
      <c r="AU382" s="91" t="e">
        <f t="shared" si="235"/>
        <v>#VALUE!</v>
      </c>
      <c r="AV382" s="91" t="e">
        <f t="shared" si="236"/>
        <v>#VALUE!</v>
      </c>
    </row>
    <row r="383" spans="1:48" x14ac:dyDescent="0.3">
      <c r="A383" s="9" t="str">
        <f t="shared" si="199"/>
        <v/>
      </c>
      <c r="B383" s="10" t="str">
        <f t="shared" si="200"/>
        <v/>
      </c>
      <c r="C383" s="10">
        <f t="shared" si="201"/>
        <v>0</v>
      </c>
      <c r="D383" s="10" t="str">
        <f t="shared" si="202"/>
        <v/>
      </c>
      <c r="E383" s="12" t="str">
        <f t="shared" si="203"/>
        <v/>
      </c>
      <c r="F383" s="12" t="str">
        <f t="shared" si="204"/>
        <v/>
      </c>
      <c r="G383" s="12" t="str">
        <f t="shared" si="205"/>
        <v/>
      </c>
      <c r="H383" s="10" t="str">
        <f t="shared" si="206"/>
        <v/>
      </c>
      <c r="I383" s="11" t="str">
        <f t="shared" si="207"/>
        <v/>
      </c>
      <c r="J383" s="11" t="str">
        <f t="shared" si="208"/>
        <v/>
      </c>
      <c r="K383" s="64" t="e">
        <f t="shared" si="209"/>
        <v>#VALUE!</v>
      </c>
      <c r="L383" s="50" t="str">
        <f t="shared" si="210"/>
        <v/>
      </c>
      <c r="M383" s="50"/>
      <c r="N383" s="50" t="str">
        <f t="shared" si="211"/>
        <v/>
      </c>
      <c r="O383" s="21" t="str">
        <f t="shared" si="224"/>
        <v/>
      </c>
      <c r="R383" s="9" t="str">
        <f t="shared" si="212"/>
        <v/>
      </c>
      <c r="S383" s="12">
        <f t="shared" si="213"/>
        <v>0</v>
      </c>
      <c r="T383" s="12" t="str">
        <f t="shared" si="237"/>
        <v/>
      </c>
      <c r="U383" s="12">
        <f t="shared" si="214"/>
        <v>0</v>
      </c>
      <c r="V383" s="53">
        <f t="shared" si="215"/>
        <v>0</v>
      </c>
      <c r="W383" s="10">
        <f t="shared" si="216"/>
        <v>0</v>
      </c>
      <c r="X383" s="10" t="str">
        <f t="shared" si="217"/>
        <v/>
      </c>
      <c r="Y383" s="10">
        <f t="shared" si="218"/>
        <v>0</v>
      </c>
      <c r="AA383" s="9" t="str">
        <f t="shared" si="225"/>
        <v/>
      </c>
      <c r="AB383" s="12" t="str">
        <f>IF(AA383&lt;&gt;"",IF($H$10="raty równe",MIN(AF382*(1+L383/12), -PMT(L383/12,$H$3-AA382-SUM($AG$28:AG382),AF382,0)),AC383+AD383),"")</f>
        <v/>
      </c>
      <c r="AC383" s="12" t="str">
        <f t="shared" si="226"/>
        <v/>
      </c>
      <c r="AD383" s="12" t="str">
        <f t="shared" si="219"/>
        <v/>
      </c>
      <c r="AE383" s="53" t="str">
        <f t="shared" si="227"/>
        <v/>
      </c>
      <c r="AF383" s="10" t="str">
        <f t="shared" si="228"/>
        <v/>
      </c>
      <c r="AG383" s="54" t="str">
        <f>IF(AE383&lt;&gt;"",IF($H$10=listy!$B$4,(NPER(L383/12,-AB383,(AF383+AE383),0)-NPER(L383/12,-AB383,AF383)),AE383/($H$2/$H$3)),"")</f>
        <v/>
      </c>
      <c r="AH383" s="10">
        <f t="shared" si="220"/>
        <v>0</v>
      </c>
      <c r="AI383" s="10" t="str">
        <f t="shared" si="221"/>
        <v/>
      </c>
      <c r="AL383" s="9" t="str">
        <f t="shared" si="229"/>
        <v/>
      </c>
      <c r="AM383" s="12">
        <f t="shared" si="230"/>
        <v>0</v>
      </c>
      <c r="AN383" s="12" t="str">
        <f t="shared" si="231"/>
        <v/>
      </c>
      <c r="AO383" s="12">
        <f t="shared" si="232"/>
        <v>0</v>
      </c>
      <c r="AP383" s="53">
        <f t="shared" si="222"/>
        <v>0</v>
      </c>
      <c r="AQ383" s="10">
        <f t="shared" si="233"/>
        <v>0</v>
      </c>
      <c r="AR383" s="10" t="str">
        <f t="shared" si="234"/>
        <v/>
      </c>
      <c r="AS383" s="10">
        <f t="shared" si="223"/>
        <v>0</v>
      </c>
      <c r="AT383" s="91"/>
      <c r="AU383" s="91" t="e">
        <f t="shared" si="235"/>
        <v>#VALUE!</v>
      </c>
      <c r="AV383" s="91" t="e">
        <f t="shared" si="236"/>
        <v>#VALUE!</v>
      </c>
    </row>
    <row r="384" spans="1:48" x14ac:dyDescent="0.3">
      <c r="A384" s="9" t="str">
        <f t="shared" si="199"/>
        <v/>
      </c>
      <c r="B384" s="10" t="str">
        <f t="shared" si="200"/>
        <v/>
      </c>
      <c r="C384" s="10">
        <f t="shared" si="201"/>
        <v>0</v>
      </c>
      <c r="D384" s="10" t="str">
        <f t="shared" si="202"/>
        <v/>
      </c>
      <c r="E384" s="12" t="str">
        <f t="shared" si="203"/>
        <v/>
      </c>
      <c r="F384" s="12" t="str">
        <f t="shared" si="204"/>
        <v/>
      </c>
      <c r="G384" s="12" t="str">
        <f t="shared" si="205"/>
        <v/>
      </c>
      <c r="H384" s="10" t="str">
        <f t="shared" si="206"/>
        <v/>
      </c>
      <c r="I384" s="11" t="str">
        <f t="shared" si="207"/>
        <v/>
      </c>
      <c r="J384" s="11" t="str">
        <f t="shared" si="208"/>
        <v/>
      </c>
      <c r="K384" s="64" t="e">
        <f t="shared" si="209"/>
        <v>#VALUE!</v>
      </c>
      <c r="L384" s="50" t="str">
        <f t="shared" si="210"/>
        <v/>
      </c>
      <c r="M384" s="50"/>
      <c r="N384" s="50" t="str">
        <f t="shared" si="211"/>
        <v/>
      </c>
      <c r="O384" s="21" t="str">
        <f t="shared" si="224"/>
        <v/>
      </c>
      <c r="R384" s="9" t="str">
        <f t="shared" si="212"/>
        <v/>
      </c>
      <c r="S384" s="12">
        <f t="shared" si="213"/>
        <v>0</v>
      </c>
      <c r="T384" s="12" t="str">
        <f t="shared" si="237"/>
        <v/>
      </c>
      <c r="U384" s="12">
        <f t="shared" si="214"/>
        <v>0</v>
      </c>
      <c r="V384" s="53">
        <f t="shared" si="215"/>
        <v>0</v>
      </c>
      <c r="W384" s="10">
        <f t="shared" si="216"/>
        <v>0</v>
      </c>
      <c r="X384" s="10" t="str">
        <f t="shared" si="217"/>
        <v/>
      </c>
      <c r="Y384" s="10">
        <f t="shared" si="218"/>
        <v>0</v>
      </c>
      <c r="AA384" s="9" t="str">
        <f t="shared" si="225"/>
        <v/>
      </c>
      <c r="AB384" s="12" t="str">
        <f>IF(AA384&lt;&gt;"",IF($H$10="raty równe",MIN(AF383*(1+L384/12), -PMT(L384/12,$H$3-AA383-SUM($AG$28:AG383),AF383,0)),AC384+AD384),"")</f>
        <v/>
      </c>
      <c r="AC384" s="12" t="str">
        <f t="shared" si="226"/>
        <v/>
      </c>
      <c r="AD384" s="12" t="str">
        <f t="shared" si="219"/>
        <v/>
      </c>
      <c r="AE384" s="53" t="str">
        <f t="shared" si="227"/>
        <v/>
      </c>
      <c r="AF384" s="10" t="str">
        <f t="shared" si="228"/>
        <v/>
      </c>
      <c r="AG384" s="54" t="str">
        <f>IF(AE384&lt;&gt;"",IF($H$10=listy!$B$4,(NPER(L384/12,-AB384,(AF384+AE384),0)-NPER(L384/12,-AB384,AF384)),AE384/($H$2/$H$3)),"")</f>
        <v/>
      </c>
      <c r="AH384" s="10">
        <f t="shared" si="220"/>
        <v>0</v>
      </c>
      <c r="AI384" s="10" t="str">
        <f t="shared" si="221"/>
        <v/>
      </c>
      <c r="AL384" s="9" t="str">
        <f t="shared" si="229"/>
        <v/>
      </c>
      <c r="AM384" s="12">
        <f t="shared" si="230"/>
        <v>0</v>
      </c>
      <c r="AN384" s="12" t="str">
        <f t="shared" si="231"/>
        <v/>
      </c>
      <c r="AO384" s="12">
        <f t="shared" si="232"/>
        <v>0</v>
      </c>
      <c r="AP384" s="53">
        <f t="shared" si="222"/>
        <v>0</v>
      </c>
      <c r="AQ384" s="10">
        <f t="shared" si="233"/>
        <v>0</v>
      </c>
      <c r="AR384" s="10" t="str">
        <f t="shared" si="234"/>
        <v/>
      </c>
      <c r="AS384" s="10">
        <f t="shared" si="223"/>
        <v>0</v>
      </c>
      <c r="AT384" s="91"/>
      <c r="AU384" s="91" t="e">
        <f t="shared" si="235"/>
        <v>#VALUE!</v>
      </c>
      <c r="AV384" s="91" t="e">
        <f t="shared" si="236"/>
        <v>#VALUE!</v>
      </c>
    </row>
    <row r="385" spans="1:48" x14ac:dyDescent="0.3">
      <c r="A385" s="9" t="str">
        <f t="shared" si="199"/>
        <v/>
      </c>
      <c r="B385" s="10" t="str">
        <f t="shared" si="200"/>
        <v/>
      </c>
      <c r="C385" s="10">
        <f t="shared" si="201"/>
        <v>0</v>
      </c>
      <c r="D385" s="10" t="str">
        <f t="shared" si="202"/>
        <v/>
      </c>
      <c r="E385" s="12" t="str">
        <f t="shared" si="203"/>
        <v/>
      </c>
      <c r="F385" s="12" t="str">
        <f t="shared" si="204"/>
        <v/>
      </c>
      <c r="G385" s="12" t="str">
        <f t="shared" si="205"/>
        <v/>
      </c>
      <c r="H385" s="10" t="str">
        <f t="shared" si="206"/>
        <v/>
      </c>
      <c r="I385" s="11" t="str">
        <f t="shared" si="207"/>
        <v/>
      </c>
      <c r="J385" s="11" t="str">
        <f t="shared" si="208"/>
        <v/>
      </c>
      <c r="K385" s="64" t="e">
        <f t="shared" si="209"/>
        <v>#VALUE!</v>
      </c>
      <c r="L385" s="50" t="str">
        <f t="shared" si="210"/>
        <v/>
      </c>
      <c r="M385" s="50"/>
      <c r="N385" s="50" t="str">
        <f t="shared" si="211"/>
        <v/>
      </c>
      <c r="O385" s="21" t="str">
        <f t="shared" si="224"/>
        <v/>
      </c>
      <c r="R385" s="9" t="str">
        <f t="shared" si="212"/>
        <v/>
      </c>
      <c r="S385" s="12">
        <f t="shared" si="213"/>
        <v>0</v>
      </c>
      <c r="T385" s="12" t="str">
        <f t="shared" si="237"/>
        <v/>
      </c>
      <c r="U385" s="12">
        <f t="shared" si="214"/>
        <v>0</v>
      </c>
      <c r="V385" s="53">
        <f t="shared" si="215"/>
        <v>0</v>
      </c>
      <c r="W385" s="10">
        <f t="shared" si="216"/>
        <v>0</v>
      </c>
      <c r="X385" s="10" t="str">
        <f t="shared" si="217"/>
        <v/>
      </c>
      <c r="Y385" s="10">
        <f t="shared" si="218"/>
        <v>0</v>
      </c>
      <c r="AA385" s="9" t="str">
        <f t="shared" si="225"/>
        <v/>
      </c>
      <c r="AB385" s="12" t="str">
        <f>IF(AA385&lt;&gt;"",IF($H$10="raty równe",MIN(AF384*(1+L385/12), -PMT(L385/12,$H$3-AA384-SUM($AG$28:AG384),AF384,0)),AC385+AD385),"")</f>
        <v/>
      </c>
      <c r="AC385" s="12" t="str">
        <f t="shared" si="226"/>
        <v/>
      </c>
      <c r="AD385" s="12" t="str">
        <f t="shared" si="219"/>
        <v/>
      </c>
      <c r="AE385" s="53" t="str">
        <f t="shared" si="227"/>
        <v/>
      </c>
      <c r="AF385" s="10" t="str">
        <f t="shared" si="228"/>
        <v/>
      </c>
      <c r="AG385" s="54" t="str">
        <f>IF(AE385&lt;&gt;"",IF($H$10=listy!$B$4,(NPER(L385/12,-AB385,(AF385+AE385),0)-NPER(L385/12,-AB385,AF385)),AE385/($H$2/$H$3)),"")</f>
        <v/>
      </c>
      <c r="AH385" s="10">
        <f t="shared" si="220"/>
        <v>0</v>
      </c>
      <c r="AI385" s="10" t="str">
        <f t="shared" si="221"/>
        <v/>
      </c>
      <c r="AL385" s="9" t="str">
        <f t="shared" si="229"/>
        <v/>
      </c>
      <c r="AM385" s="12">
        <f t="shared" si="230"/>
        <v>0</v>
      </c>
      <c r="AN385" s="12" t="str">
        <f t="shared" si="231"/>
        <v/>
      </c>
      <c r="AO385" s="12">
        <f t="shared" si="232"/>
        <v>0</v>
      </c>
      <c r="AP385" s="53">
        <f t="shared" si="222"/>
        <v>0</v>
      </c>
      <c r="AQ385" s="10">
        <f t="shared" si="233"/>
        <v>0</v>
      </c>
      <c r="AR385" s="10" t="str">
        <f t="shared" si="234"/>
        <v/>
      </c>
      <c r="AS385" s="10">
        <f t="shared" si="223"/>
        <v>0</v>
      </c>
      <c r="AT385" s="91"/>
      <c r="AU385" s="91" t="e">
        <f t="shared" si="235"/>
        <v>#VALUE!</v>
      </c>
      <c r="AV385" s="91" t="e">
        <f t="shared" si="236"/>
        <v>#VALUE!</v>
      </c>
    </row>
    <row r="386" spans="1:48" x14ac:dyDescent="0.3">
      <c r="A386" s="9" t="str">
        <f t="shared" si="199"/>
        <v/>
      </c>
      <c r="B386" s="10" t="str">
        <f t="shared" si="200"/>
        <v/>
      </c>
      <c r="C386" s="10">
        <f t="shared" si="201"/>
        <v>0</v>
      </c>
      <c r="D386" s="10" t="str">
        <f t="shared" si="202"/>
        <v/>
      </c>
      <c r="E386" s="12" t="str">
        <f t="shared" si="203"/>
        <v/>
      </c>
      <c r="F386" s="12" t="str">
        <f t="shared" si="204"/>
        <v/>
      </c>
      <c r="G386" s="12" t="str">
        <f t="shared" si="205"/>
        <v/>
      </c>
      <c r="H386" s="10" t="str">
        <f t="shared" si="206"/>
        <v/>
      </c>
      <c r="I386" s="11" t="str">
        <f t="shared" si="207"/>
        <v/>
      </c>
      <c r="J386" s="11" t="str">
        <f t="shared" si="208"/>
        <v/>
      </c>
      <c r="K386" s="64" t="e">
        <f t="shared" si="209"/>
        <v>#VALUE!</v>
      </c>
      <c r="L386" s="50" t="str">
        <f t="shared" si="210"/>
        <v/>
      </c>
      <c r="M386" s="50"/>
      <c r="N386" s="50" t="str">
        <f t="shared" si="211"/>
        <v/>
      </c>
      <c r="O386" s="21" t="str">
        <f t="shared" si="224"/>
        <v/>
      </c>
      <c r="R386" s="9" t="str">
        <f t="shared" si="212"/>
        <v/>
      </c>
      <c r="S386" s="12">
        <f t="shared" si="213"/>
        <v>0</v>
      </c>
      <c r="T386" s="12" t="str">
        <f t="shared" si="237"/>
        <v/>
      </c>
      <c r="U386" s="12">
        <f t="shared" si="214"/>
        <v>0</v>
      </c>
      <c r="V386" s="53">
        <f t="shared" si="215"/>
        <v>0</v>
      </c>
      <c r="W386" s="10">
        <f t="shared" si="216"/>
        <v>0</v>
      </c>
      <c r="X386" s="10" t="str">
        <f t="shared" si="217"/>
        <v/>
      </c>
      <c r="Y386" s="10">
        <f t="shared" si="218"/>
        <v>0</v>
      </c>
      <c r="AA386" s="9" t="str">
        <f t="shared" si="225"/>
        <v/>
      </c>
      <c r="AB386" s="12" t="str">
        <f>IF(AA386&lt;&gt;"",IF($H$10="raty równe",MIN(AF385*(1+L386/12), -PMT(L386/12,$H$3-AA385-SUM($AG$28:AG385),AF385,0)),AC386+AD386),"")</f>
        <v/>
      </c>
      <c r="AC386" s="12" t="str">
        <f t="shared" si="226"/>
        <v/>
      </c>
      <c r="AD386" s="12" t="str">
        <f t="shared" si="219"/>
        <v/>
      </c>
      <c r="AE386" s="53" t="str">
        <f t="shared" si="227"/>
        <v/>
      </c>
      <c r="AF386" s="10" t="str">
        <f t="shared" si="228"/>
        <v/>
      </c>
      <c r="AG386" s="54" t="str">
        <f>IF(AE386&lt;&gt;"",IF($H$10=listy!$B$4,(NPER(L386/12,-AB386,(AF386+AE386),0)-NPER(L386/12,-AB386,AF386)),AE386/($H$2/$H$3)),"")</f>
        <v/>
      </c>
      <c r="AH386" s="10">
        <f t="shared" si="220"/>
        <v>0</v>
      </c>
      <c r="AI386" s="10" t="str">
        <f t="shared" si="221"/>
        <v/>
      </c>
      <c r="AL386" s="9" t="str">
        <f t="shared" si="229"/>
        <v/>
      </c>
      <c r="AM386" s="12">
        <f t="shared" si="230"/>
        <v>0</v>
      </c>
      <c r="AN386" s="12" t="str">
        <f t="shared" si="231"/>
        <v/>
      </c>
      <c r="AO386" s="12">
        <f t="shared" si="232"/>
        <v>0</v>
      </c>
      <c r="AP386" s="53">
        <f t="shared" si="222"/>
        <v>0</v>
      </c>
      <c r="AQ386" s="10">
        <f t="shared" si="233"/>
        <v>0</v>
      </c>
      <c r="AR386" s="10" t="str">
        <f t="shared" si="234"/>
        <v/>
      </c>
      <c r="AS386" s="10">
        <f t="shared" si="223"/>
        <v>0</v>
      </c>
      <c r="AT386" s="91"/>
      <c r="AU386" s="91" t="e">
        <f t="shared" si="235"/>
        <v>#VALUE!</v>
      </c>
      <c r="AV386" s="91" t="e">
        <f t="shared" si="236"/>
        <v>#VALUE!</v>
      </c>
    </row>
    <row r="387" spans="1:48" x14ac:dyDescent="0.3">
      <c r="A387" s="9" t="str">
        <f t="shared" si="199"/>
        <v/>
      </c>
      <c r="B387" s="10" t="str">
        <f t="shared" si="200"/>
        <v/>
      </c>
      <c r="C387" s="10">
        <f t="shared" si="201"/>
        <v>0</v>
      </c>
      <c r="D387" s="10" t="str">
        <f t="shared" si="202"/>
        <v/>
      </c>
      <c r="E387" s="12" t="str">
        <f t="shared" si="203"/>
        <v/>
      </c>
      <c r="F387" s="12" t="str">
        <f t="shared" si="204"/>
        <v/>
      </c>
      <c r="G387" s="12" t="str">
        <f t="shared" si="205"/>
        <v/>
      </c>
      <c r="H387" s="10" t="str">
        <f t="shared" si="206"/>
        <v/>
      </c>
      <c r="I387" s="11" t="str">
        <f t="shared" si="207"/>
        <v/>
      </c>
      <c r="J387" s="11" t="str">
        <f t="shared" si="208"/>
        <v/>
      </c>
      <c r="K387" s="64" t="e">
        <f t="shared" si="209"/>
        <v>#VALUE!</v>
      </c>
      <c r="L387" s="50" t="str">
        <f t="shared" si="210"/>
        <v/>
      </c>
      <c r="M387" s="50"/>
      <c r="N387" s="50" t="str">
        <f t="shared" si="211"/>
        <v/>
      </c>
      <c r="O387" s="21" t="str">
        <f t="shared" si="224"/>
        <v/>
      </c>
      <c r="R387" s="9" t="str">
        <f t="shared" si="212"/>
        <v/>
      </c>
      <c r="S387" s="12">
        <f t="shared" si="213"/>
        <v>0</v>
      </c>
      <c r="T387" s="12" t="str">
        <f t="shared" si="237"/>
        <v/>
      </c>
      <c r="U387" s="12">
        <f t="shared" si="214"/>
        <v>0</v>
      </c>
      <c r="V387" s="53">
        <f t="shared" si="215"/>
        <v>0</v>
      </c>
      <c r="W387" s="10">
        <f t="shared" si="216"/>
        <v>0</v>
      </c>
      <c r="X387" s="10" t="str">
        <f t="shared" si="217"/>
        <v/>
      </c>
      <c r="Y387" s="10">
        <f t="shared" si="218"/>
        <v>0</v>
      </c>
      <c r="AA387" s="9" t="str">
        <f t="shared" si="225"/>
        <v/>
      </c>
      <c r="AB387" s="12" t="str">
        <f>IF(AA387&lt;&gt;"",IF($H$10="raty równe",MIN(AF386*(1+L387/12), -PMT(L387/12,$H$3-AA386-SUM($AG$28:AG386),AF386,0)),AC387+AD387),"")</f>
        <v/>
      </c>
      <c r="AC387" s="12" t="str">
        <f t="shared" si="226"/>
        <v/>
      </c>
      <c r="AD387" s="12" t="str">
        <f t="shared" si="219"/>
        <v/>
      </c>
      <c r="AE387" s="53" t="str">
        <f t="shared" si="227"/>
        <v/>
      </c>
      <c r="AF387" s="10" t="str">
        <f t="shared" si="228"/>
        <v/>
      </c>
      <c r="AG387" s="54" t="str">
        <f>IF(AE387&lt;&gt;"",IF($H$10=listy!$B$4,(NPER(L387/12,-AB387,(AF387+AE387),0)-NPER(L387/12,-AB387,AF387)),AE387/($H$2/$H$3)),"")</f>
        <v/>
      </c>
      <c r="AH387" s="10">
        <f t="shared" si="220"/>
        <v>0</v>
      </c>
      <c r="AI387" s="10" t="str">
        <f t="shared" si="221"/>
        <v/>
      </c>
      <c r="AL387" s="9" t="str">
        <f t="shared" si="229"/>
        <v/>
      </c>
      <c r="AM387" s="12">
        <f t="shared" si="230"/>
        <v>0</v>
      </c>
      <c r="AN387" s="12" t="str">
        <f t="shared" si="231"/>
        <v/>
      </c>
      <c r="AO387" s="12">
        <f t="shared" si="232"/>
        <v>0</v>
      </c>
      <c r="AP387" s="53">
        <f t="shared" si="222"/>
        <v>0</v>
      </c>
      <c r="AQ387" s="10">
        <f t="shared" si="233"/>
        <v>0</v>
      </c>
      <c r="AR387" s="10" t="str">
        <f t="shared" si="234"/>
        <v/>
      </c>
      <c r="AS387" s="10">
        <f t="shared" si="223"/>
        <v>0</v>
      </c>
      <c r="AT387" s="91"/>
      <c r="AU387" s="91" t="e">
        <f t="shared" si="235"/>
        <v>#VALUE!</v>
      </c>
      <c r="AV387" s="91" t="e">
        <f t="shared" si="236"/>
        <v>#VALUE!</v>
      </c>
    </row>
    <row r="388" spans="1:48" s="81" customFormat="1" x14ac:dyDescent="0.3">
      <c r="A388" s="75" t="str">
        <f t="shared" si="199"/>
        <v/>
      </c>
      <c r="B388" s="76" t="str">
        <f t="shared" si="200"/>
        <v/>
      </c>
      <c r="C388" s="76">
        <f t="shared" si="201"/>
        <v>0</v>
      </c>
      <c r="D388" s="76" t="str">
        <f t="shared" si="202"/>
        <v/>
      </c>
      <c r="E388" s="77" t="str">
        <f t="shared" si="203"/>
        <v/>
      </c>
      <c r="F388" s="77" t="str">
        <f t="shared" si="204"/>
        <v/>
      </c>
      <c r="G388" s="77" t="str">
        <f t="shared" si="205"/>
        <v/>
      </c>
      <c r="H388" s="76" t="str">
        <f t="shared" si="206"/>
        <v/>
      </c>
      <c r="I388" s="78" t="str">
        <f t="shared" si="207"/>
        <v/>
      </c>
      <c r="J388" s="78" t="str">
        <f t="shared" si="208"/>
        <v/>
      </c>
      <c r="K388" s="79" t="e">
        <f t="shared" si="209"/>
        <v>#VALUE!</v>
      </c>
      <c r="L388" s="78" t="str">
        <f t="shared" si="210"/>
        <v/>
      </c>
      <c r="M388" s="78"/>
      <c r="N388" s="78" t="str">
        <f t="shared" si="211"/>
        <v/>
      </c>
      <c r="O388" s="80" t="str">
        <f t="shared" si="224"/>
        <v/>
      </c>
      <c r="R388" s="75" t="str">
        <f t="shared" si="212"/>
        <v/>
      </c>
      <c r="S388" s="77">
        <f t="shared" si="213"/>
        <v>0</v>
      </c>
      <c r="T388" s="77" t="str">
        <f t="shared" si="237"/>
        <v/>
      </c>
      <c r="U388" s="77">
        <f t="shared" si="214"/>
        <v>0</v>
      </c>
      <c r="V388" s="82">
        <f t="shared" si="215"/>
        <v>0</v>
      </c>
      <c r="W388" s="76">
        <f t="shared" si="216"/>
        <v>0</v>
      </c>
      <c r="X388" s="76" t="str">
        <f t="shared" si="217"/>
        <v/>
      </c>
      <c r="Y388" s="76">
        <f t="shared" si="218"/>
        <v>0</v>
      </c>
      <c r="AA388" s="75" t="str">
        <f t="shared" si="225"/>
        <v/>
      </c>
      <c r="AB388" s="77" t="str">
        <f>IF(AA388&lt;&gt;"",IF($H$10="raty równe",MIN(AF387*(1+L388/12), -PMT(L388/12,$H$3-AA387-SUM($AG$28:AG387),AF387,0)),AC388+AD388),"")</f>
        <v/>
      </c>
      <c r="AC388" s="77" t="str">
        <f t="shared" si="226"/>
        <v/>
      </c>
      <c r="AD388" s="77" t="str">
        <f t="shared" si="219"/>
        <v/>
      </c>
      <c r="AE388" s="82" t="str">
        <f t="shared" si="227"/>
        <v/>
      </c>
      <c r="AF388" s="76" t="str">
        <f t="shared" si="228"/>
        <v/>
      </c>
      <c r="AG388" s="83" t="str">
        <f>IF(AE388&lt;&gt;"",IF($H$10=listy!$B$4,(NPER(L388/12,-AB388,(AF388+AE388),0)-NPER(L388/12,-AB388,AF388)),AE388/($H$2/$H$3)),"")</f>
        <v/>
      </c>
      <c r="AH388" s="76">
        <f t="shared" si="220"/>
        <v>0</v>
      </c>
      <c r="AI388" s="76" t="str">
        <f t="shared" si="221"/>
        <v/>
      </c>
      <c r="AL388" s="9" t="str">
        <f t="shared" si="229"/>
        <v/>
      </c>
      <c r="AM388" s="12">
        <f t="shared" si="230"/>
        <v>0</v>
      </c>
      <c r="AN388" s="12" t="str">
        <f t="shared" si="231"/>
        <v/>
      </c>
      <c r="AO388" s="12">
        <f t="shared" si="232"/>
        <v>0</v>
      </c>
      <c r="AP388" s="53">
        <f t="shared" si="222"/>
        <v>0</v>
      </c>
      <c r="AQ388" s="10">
        <f t="shared" si="233"/>
        <v>0</v>
      </c>
      <c r="AR388" s="10" t="str">
        <f t="shared" si="234"/>
        <v/>
      </c>
      <c r="AS388" s="10">
        <f t="shared" si="223"/>
        <v>0</v>
      </c>
      <c r="AT388" s="91"/>
      <c r="AU388" s="91" t="e">
        <f t="shared" si="235"/>
        <v>#VALUE!</v>
      </c>
      <c r="AV388" s="91" t="e">
        <f t="shared" si="236"/>
        <v>#VALUE!</v>
      </c>
    </row>
    <row r="389" spans="1:48" x14ac:dyDescent="0.3">
      <c r="A389" s="9" t="str">
        <f t="shared" si="199"/>
        <v/>
      </c>
      <c r="B389" s="10" t="str">
        <f t="shared" si="200"/>
        <v/>
      </c>
      <c r="C389" s="10">
        <f t="shared" si="201"/>
        <v>0</v>
      </c>
      <c r="D389" s="10" t="str">
        <f t="shared" si="202"/>
        <v/>
      </c>
      <c r="E389" s="12" t="str">
        <f t="shared" si="203"/>
        <v/>
      </c>
      <c r="F389" s="12" t="str">
        <f t="shared" si="204"/>
        <v/>
      </c>
      <c r="G389" s="12" t="str">
        <f t="shared" si="205"/>
        <v/>
      </c>
      <c r="H389" s="10" t="str">
        <f t="shared" si="206"/>
        <v/>
      </c>
      <c r="I389" s="11" t="str">
        <f t="shared" si="207"/>
        <v/>
      </c>
      <c r="J389" s="11" t="str">
        <f t="shared" si="208"/>
        <v/>
      </c>
      <c r="K389" s="64" t="e">
        <f t="shared" si="209"/>
        <v>#VALUE!</v>
      </c>
      <c r="L389" s="50" t="str">
        <f t="shared" si="210"/>
        <v/>
      </c>
      <c r="M389" s="50"/>
      <c r="N389" s="50" t="str">
        <f t="shared" si="211"/>
        <v/>
      </c>
      <c r="O389" s="21" t="str">
        <f t="shared" si="224"/>
        <v/>
      </c>
      <c r="R389" s="9" t="str">
        <f t="shared" si="212"/>
        <v/>
      </c>
      <c r="S389" s="12">
        <f t="shared" si="213"/>
        <v>0</v>
      </c>
      <c r="T389" s="12" t="str">
        <f t="shared" si="237"/>
        <v/>
      </c>
      <c r="U389" s="12">
        <f t="shared" si="214"/>
        <v>0</v>
      </c>
      <c r="V389" s="53">
        <f t="shared" si="215"/>
        <v>0</v>
      </c>
      <c r="W389" s="10">
        <f t="shared" si="216"/>
        <v>0</v>
      </c>
      <c r="X389" s="10" t="str">
        <f t="shared" si="217"/>
        <v/>
      </c>
      <c r="Y389" s="10">
        <f t="shared" si="218"/>
        <v>0</v>
      </c>
      <c r="AA389" s="9" t="str">
        <f t="shared" si="225"/>
        <v/>
      </c>
      <c r="AB389" s="12" t="str">
        <f>IF(AA389&lt;&gt;"",IF($H$10="raty równe",MIN(AF388*(1+L389/12), -PMT(L389/12,$H$3-AA388-SUM($AG$28:AG388),AF388,0)),AC389+AD389),"")</f>
        <v/>
      </c>
      <c r="AC389" s="12" t="str">
        <f t="shared" si="226"/>
        <v/>
      </c>
      <c r="AD389" s="12" t="str">
        <f t="shared" si="219"/>
        <v/>
      </c>
      <c r="AE389" s="53" t="str">
        <f t="shared" si="227"/>
        <v/>
      </c>
      <c r="AF389" s="10" t="str">
        <f t="shared" si="228"/>
        <v/>
      </c>
      <c r="AG389" s="54" t="str">
        <f>IF(AE389&lt;&gt;"",IF($H$10=listy!$B$4,(NPER(L389/12,-AB389,(AF389+AE389),0)-NPER(L389/12,-AB389,AF389)),AE389/($H$2/$H$3)),"")</f>
        <v/>
      </c>
      <c r="AH389" s="10">
        <f t="shared" si="220"/>
        <v>0</v>
      </c>
      <c r="AI389" s="10" t="str">
        <f t="shared" si="221"/>
        <v/>
      </c>
      <c r="AL389" s="9" t="str">
        <f t="shared" si="229"/>
        <v/>
      </c>
      <c r="AM389" s="12">
        <f t="shared" si="230"/>
        <v>0</v>
      </c>
      <c r="AN389" s="12" t="str">
        <f t="shared" si="231"/>
        <v/>
      </c>
      <c r="AO389" s="12">
        <f t="shared" si="232"/>
        <v>0</v>
      </c>
      <c r="AP389" s="53">
        <f t="shared" si="222"/>
        <v>0</v>
      </c>
      <c r="AQ389" s="10">
        <f t="shared" si="233"/>
        <v>0</v>
      </c>
      <c r="AR389" s="10" t="str">
        <f t="shared" si="234"/>
        <v/>
      </c>
      <c r="AS389" s="10">
        <f t="shared" si="223"/>
        <v>0</v>
      </c>
      <c r="AT389" s="91"/>
      <c r="AU389" s="91" t="e">
        <f t="shared" si="235"/>
        <v>#VALUE!</v>
      </c>
      <c r="AV389" s="91" t="e">
        <f t="shared" si="236"/>
        <v>#VALUE!</v>
      </c>
    </row>
    <row r="390" spans="1:48" x14ac:dyDescent="0.3">
      <c r="A390" s="9" t="str">
        <f t="shared" si="199"/>
        <v/>
      </c>
      <c r="B390" s="10" t="str">
        <f t="shared" si="200"/>
        <v/>
      </c>
      <c r="C390" s="10">
        <f t="shared" si="201"/>
        <v>0</v>
      </c>
      <c r="D390" s="10" t="str">
        <f t="shared" si="202"/>
        <v/>
      </c>
      <c r="E390" s="12" t="str">
        <f t="shared" si="203"/>
        <v/>
      </c>
      <c r="F390" s="12" t="str">
        <f t="shared" si="204"/>
        <v/>
      </c>
      <c r="G390" s="12" t="str">
        <f t="shared" si="205"/>
        <v/>
      </c>
      <c r="H390" s="10" t="str">
        <f t="shared" si="206"/>
        <v/>
      </c>
      <c r="I390" s="11" t="str">
        <f t="shared" si="207"/>
        <v/>
      </c>
      <c r="J390" s="11" t="str">
        <f t="shared" si="208"/>
        <v/>
      </c>
      <c r="K390" s="64" t="e">
        <f t="shared" si="209"/>
        <v>#VALUE!</v>
      </c>
      <c r="L390" s="50" t="str">
        <f t="shared" si="210"/>
        <v/>
      </c>
      <c r="M390" s="50"/>
      <c r="N390" s="50" t="str">
        <f t="shared" si="211"/>
        <v/>
      </c>
      <c r="O390" s="21" t="str">
        <f t="shared" si="224"/>
        <v/>
      </c>
      <c r="R390" s="9" t="str">
        <f t="shared" si="212"/>
        <v/>
      </c>
      <c r="S390" s="12">
        <f t="shared" si="213"/>
        <v>0</v>
      </c>
      <c r="T390" s="12" t="str">
        <f t="shared" si="237"/>
        <v/>
      </c>
      <c r="U390" s="12">
        <f t="shared" si="214"/>
        <v>0</v>
      </c>
      <c r="V390" s="53">
        <f t="shared" si="215"/>
        <v>0</v>
      </c>
      <c r="W390" s="10">
        <f t="shared" si="216"/>
        <v>0</v>
      </c>
      <c r="X390" s="10" t="str">
        <f t="shared" si="217"/>
        <v/>
      </c>
      <c r="Y390" s="10">
        <f t="shared" si="218"/>
        <v>0</v>
      </c>
      <c r="AA390" s="9" t="str">
        <f t="shared" si="225"/>
        <v/>
      </c>
      <c r="AB390" s="12" t="str">
        <f>IF(AA390&lt;&gt;"",IF($H$10="raty równe",MIN(AF389*(1+L390/12), -PMT(L390/12,$H$3-AA389-SUM($AG$28:AG389),AF389,0)),AC390+AD390),"")</f>
        <v/>
      </c>
      <c r="AC390" s="12" t="str">
        <f t="shared" si="226"/>
        <v/>
      </c>
      <c r="AD390" s="12" t="str">
        <f t="shared" si="219"/>
        <v/>
      </c>
      <c r="AE390" s="53" t="str">
        <f t="shared" si="227"/>
        <v/>
      </c>
      <c r="AF390" s="10" t="str">
        <f t="shared" si="228"/>
        <v/>
      </c>
      <c r="AG390" s="54" t="str">
        <f>IF(AE390&lt;&gt;"",IF($H$10=listy!$B$4,(NPER(L390/12,-AB390,(AF390+AE390),0)-NPER(L390/12,-AB390,AF390)),AE390/($H$2/$H$3)),"")</f>
        <v/>
      </c>
      <c r="AH390" s="10">
        <f t="shared" si="220"/>
        <v>0</v>
      </c>
      <c r="AI390" s="10" t="str">
        <f t="shared" si="221"/>
        <v/>
      </c>
      <c r="AL390" s="9" t="str">
        <f t="shared" si="229"/>
        <v/>
      </c>
      <c r="AM390" s="12">
        <f t="shared" si="230"/>
        <v>0</v>
      </c>
      <c r="AN390" s="12" t="str">
        <f t="shared" si="231"/>
        <v/>
      </c>
      <c r="AO390" s="12">
        <f t="shared" si="232"/>
        <v>0</v>
      </c>
      <c r="AP390" s="53">
        <f t="shared" si="222"/>
        <v>0</v>
      </c>
      <c r="AQ390" s="10">
        <f t="shared" si="233"/>
        <v>0</v>
      </c>
      <c r="AR390" s="10" t="str">
        <f t="shared" si="234"/>
        <v/>
      </c>
      <c r="AS390" s="10">
        <f t="shared" si="223"/>
        <v>0</v>
      </c>
      <c r="AT390" s="91"/>
      <c r="AU390" s="91" t="e">
        <f t="shared" si="235"/>
        <v>#VALUE!</v>
      </c>
      <c r="AV390" s="91" t="e">
        <f t="shared" si="236"/>
        <v>#VALUE!</v>
      </c>
    </row>
    <row r="391" spans="1:48" x14ac:dyDescent="0.3">
      <c r="A391" s="9" t="str">
        <f t="shared" si="199"/>
        <v/>
      </c>
      <c r="B391" s="10" t="str">
        <f t="shared" si="200"/>
        <v/>
      </c>
      <c r="C391" s="10">
        <f t="shared" si="201"/>
        <v>0</v>
      </c>
      <c r="D391" s="10" t="str">
        <f t="shared" si="202"/>
        <v/>
      </c>
      <c r="E391" s="12" t="str">
        <f t="shared" si="203"/>
        <v/>
      </c>
      <c r="F391" s="12" t="str">
        <f t="shared" si="204"/>
        <v/>
      </c>
      <c r="G391" s="12" t="str">
        <f t="shared" si="205"/>
        <v/>
      </c>
      <c r="H391" s="10" t="str">
        <f t="shared" si="206"/>
        <v/>
      </c>
      <c r="I391" s="11" t="str">
        <f t="shared" si="207"/>
        <v/>
      </c>
      <c r="J391" s="11" t="str">
        <f t="shared" si="208"/>
        <v/>
      </c>
      <c r="K391" s="64" t="e">
        <f t="shared" si="209"/>
        <v>#VALUE!</v>
      </c>
      <c r="L391" s="50" t="str">
        <f t="shared" si="210"/>
        <v/>
      </c>
      <c r="M391" s="50"/>
      <c r="N391" s="50" t="str">
        <f t="shared" si="211"/>
        <v/>
      </c>
      <c r="O391" s="21" t="str">
        <f t="shared" si="224"/>
        <v/>
      </c>
      <c r="R391" s="9" t="str">
        <f t="shared" si="212"/>
        <v/>
      </c>
      <c r="S391" s="12">
        <f t="shared" si="213"/>
        <v>0</v>
      </c>
      <c r="T391" s="12" t="str">
        <f t="shared" si="237"/>
        <v/>
      </c>
      <c r="U391" s="12">
        <f t="shared" si="214"/>
        <v>0</v>
      </c>
      <c r="V391" s="53">
        <f t="shared" si="215"/>
        <v>0</v>
      </c>
      <c r="W391" s="10">
        <f t="shared" si="216"/>
        <v>0</v>
      </c>
      <c r="X391" s="10" t="str">
        <f t="shared" si="217"/>
        <v/>
      </c>
      <c r="Y391" s="10">
        <f t="shared" si="218"/>
        <v>0</v>
      </c>
      <c r="AA391" s="9" t="str">
        <f t="shared" si="225"/>
        <v/>
      </c>
      <c r="AB391" s="12" t="str">
        <f>IF(AA391&lt;&gt;"",IF($H$10="raty równe",MIN(AF390*(1+L391/12), -PMT(L391/12,$H$3-AA390-SUM($AG$28:AG390),AF390,0)),AC391+AD391),"")</f>
        <v/>
      </c>
      <c r="AC391" s="12" t="str">
        <f t="shared" si="226"/>
        <v/>
      </c>
      <c r="AD391" s="12" t="str">
        <f t="shared" si="219"/>
        <v/>
      </c>
      <c r="AE391" s="53" t="str">
        <f t="shared" si="227"/>
        <v/>
      </c>
      <c r="AF391" s="10" t="str">
        <f t="shared" si="228"/>
        <v/>
      </c>
      <c r="AG391" s="54" t="str">
        <f>IF(AE391&lt;&gt;"",IF($H$10=listy!$B$4,(NPER(L391/12,-AB391,(AF391+AE391),0)-NPER(L391/12,-AB391,AF391)),AE391/($H$2/$H$3)),"")</f>
        <v/>
      </c>
      <c r="AH391" s="10">
        <f t="shared" si="220"/>
        <v>0</v>
      </c>
      <c r="AI391" s="10" t="str">
        <f t="shared" si="221"/>
        <v/>
      </c>
      <c r="AL391" s="9" t="str">
        <f t="shared" si="229"/>
        <v/>
      </c>
      <c r="AM391" s="12">
        <f t="shared" si="230"/>
        <v>0</v>
      </c>
      <c r="AN391" s="12" t="str">
        <f t="shared" si="231"/>
        <v/>
      </c>
      <c r="AO391" s="12">
        <f t="shared" si="232"/>
        <v>0</v>
      </c>
      <c r="AP391" s="53">
        <f t="shared" si="222"/>
        <v>0</v>
      </c>
      <c r="AQ391" s="10">
        <f t="shared" si="233"/>
        <v>0</v>
      </c>
      <c r="AR391" s="10" t="str">
        <f t="shared" si="234"/>
        <v/>
      </c>
      <c r="AS391" s="10">
        <f t="shared" si="223"/>
        <v>0</v>
      </c>
      <c r="AT391" s="91"/>
      <c r="AU391" s="91" t="e">
        <f t="shared" si="235"/>
        <v>#VALUE!</v>
      </c>
      <c r="AV391" s="91" t="e">
        <f t="shared" si="236"/>
        <v>#VALUE!</v>
      </c>
    </row>
    <row r="392" spans="1:48" x14ac:dyDescent="0.3">
      <c r="A392" s="9" t="str">
        <f t="shared" si="199"/>
        <v/>
      </c>
      <c r="B392" s="10" t="str">
        <f t="shared" si="200"/>
        <v/>
      </c>
      <c r="C392" s="10">
        <f t="shared" si="201"/>
        <v>0</v>
      </c>
      <c r="D392" s="10" t="str">
        <f t="shared" si="202"/>
        <v/>
      </c>
      <c r="E392" s="12" t="str">
        <f t="shared" si="203"/>
        <v/>
      </c>
      <c r="F392" s="12" t="str">
        <f t="shared" si="204"/>
        <v/>
      </c>
      <c r="G392" s="12" t="str">
        <f t="shared" si="205"/>
        <v/>
      </c>
      <c r="H392" s="10" t="str">
        <f t="shared" si="206"/>
        <v/>
      </c>
      <c r="I392" s="11" t="str">
        <f t="shared" si="207"/>
        <v/>
      </c>
      <c r="J392" s="11" t="str">
        <f t="shared" si="208"/>
        <v/>
      </c>
      <c r="K392" s="64" t="e">
        <f t="shared" si="209"/>
        <v>#VALUE!</v>
      </c>
      <c r="L392" s="50" t="str">
        <f t="shared" si="210"/>
        <v/>
      </c>
      <c r="M392" s="50"/>
      <c r="N392" s="50" t="str">
        <f t="shared" si="211"/>
        <v/>
      </c>
      <c r="O392" s="21" t="str">
        <f t="shared" si="224"/>
        <v/>
      </c>
      <c r="R392" s="9" t="str">
        <f t="shared" si="212"/>
        <v/>
      </c>
      <c r="S392" s="12">
        <f t="shared" si="213"/>
        <v>0</v>
      </c>
      <c r="T392" s="12" t="str">
        <f t="shared" si="237"/>
        <v/>
      </c>
      <c r="U392" s="12">
        <f t="shared" si="214"/>
        <v>0</v>
      </c>
      <c r="V392" s="53">
        <f t="shared" si="215"/>
        <v>0</v>
      </c>
      <c r="W392" s="10">
        <f t="shared" si="216"/>
        <v>0</v>
      </c>
      <c r="X392" s="10" t="str">
        <f t="shared" si="217"/>
        <v/>
      </c>
      <c r="Y392" s="10">
        <f t="shared" si="218"/>
        <v>0</v>
      </c>
      <c r="AA392" s="9" t="str">
        <f t="shared" si="225"/>
        <v/>
      </c>
      <c r="AB392" s="12" t="str">
        <f>IF(AA392&lt;&gt;"",IF($H$10="raty równe",MIN(AF391*(1+L392/12), -PMT(L392/12,$H$3-AA391-SUM($AG$28:AG391),AF391,0)),AC392+AD392),"")</f>
        <v/>
      </c>
      <c r="AC392" s="12" t="str">
        <f t="shared" si="226"/>
        <v/>
      </c>
      <c r="AD392" s="12" t="str">
        <f t="shared" si="219"/>
        <v/>
      </c>
      <c r="AE392" s="53" t="str">
        <f t="shared" si="227"/>
        <v/>
      </c>
      <c r="AF392" s="10" t="str">
        <f t="shared" si="228"/>
        <v/>
      </c>
      <c r="AG392" s="54" t="str">
        <f>IF(AE392&lt;&gt;"",IF($H$10=listy!$B$4,(NPER(L392/12,-AB392,(AF392+AE392),0)-NPER(L392/12,-AB392,AF392)),AE392/($H$2/$H$3)),"")</f>
        <v/>
      </c>
      <c r="AH392" s="10">
        <f t="shared" si="220"/>
        <v>0</v>
      </c>
      <c r="AI392" s="10" t="str">
        <f t="shared" si="221"/>
        <v/>
      </c>
      <c r="AL392" s="9" t="str">
        <f t="shared" si="229"/>
        <v/>
      </c>
      <c r="AM392" s="12">
        <f t="shared" si="230"/>
        <v>0</v>
      </c>
      <c r="AN392" s="12" t="str">
        <f t="shared" si="231"/>
        <v/>
      </c>
      <c r="AO392" s="12">
        <f t="shared" si="232"/>
        <v>0</v>
      </c>
      <c r="AP392" s="53">
        <f t="shared" si="222"/>
        <v>0</v>
      </c>
      <c r="AQ392" s="10">
        <f t="shared" si="233"/>
        <v>0</v>
      </c>
      <c r="AR392" s="10" t="str">
        <f t="shared" si="234"/>
        <v/>
      </c>
      <c r="AS392" s="10">
        <f t="shared" si="223"/>
        <v>0</v>
      </c>
      <c r="AT392" s="91"/>
      <c r="AU392" s="91" t="e">
        <f t="shared" si="235"/>
        <v>#VALUE!</v>
      </c>
      <c r="AV392" s="91" t="e">
        <f t="shared" si="236"/>
        <v>#VALUE!</v>
      </c>
    </row>
    <row r="393" spans="1:48" x14ac:dyDescent="0.3">
      <c r="A393" s="9" t="str">
        <f t="shared" si="199"/>
        <v/>
      </c>
      <c r="B393" s="10" t="str">
        <f t="shared" si="200"/>
        <v/>
      </c>
      <c r="C393" s="10">
        <f t="shared" si="201"/>
        <v>0</v>
      </c>
      <c r="D393" s="10" t="str">
        <f t="shared" si="202"/>
        <v/>
      </c>
      <c r="E393" s="12" t="str">
        <f t="shared" si="203"/>
        <v/>
      </c>
      <c r="F393" s="12" t="str">
        <f t="shared" si="204"/>
        <v/>
      </c>
      <c r="G393" s="12" t="str">
        <f t="shared" si="205"/>
        <v/>
      </c>
      <c r="H393" s="10" t="str">
        <f t="shared" si="206"/>
        <v/>
      </c>
      <c r="I393" s="11" t="str">
        <f t="shared" si="207"/>
        <v/>
      </c>
      <c r="J393" s="11" t="str">
        <f t="shared" si="208"/>
        <v/>
      </c>
      <c r="K393" s="64" t="e">
        <f t="shared" si="209"/>
        <v>#VALUE!</v>
      </c>
      <c r="L393" s="50" t="str">
        <f t="shared" si="210"/>
        <v/>
      </c>
      <c r="M393" s="50"/>
      <c r="N393" s="50" t="str">
        <f t="shared" si="211"/>
        <v/>
      </c>
      <c r="O393" s="21" t="str">
        <f t="shared" si="224"/>
        <v/>
      </c>
      <c r="R393" s="9" t="str">
        <f t="shared" si="212"/>
        <v/>
      </c>
      <c r="S393" s="12">
        <f t="shared" si="213"/>
        <v>0</v>
      </c>
      <c r="T393" s="12" t="str">
        <f t="shared" si="237"/>
        <v/>
      </c>
      <c r="U393" s="12">
        <f t="shared" si="214"/>
        <v>0</v>
      </c>
      <c r="V393" s="53">
        <f t="shared" si="215"/>
        <v>0</v>
      </c>
      <c r="W393" s="10">
        <f t="shared" si="216"/>
        <v>0</v>
      </c>
      <c r="X393" s="10" t="str">
        <f t="shared" si="217"/>
        <v/>
      </c>
      <c r="Y393" s="10">
        <f t="shared" si="218"/>
        <v>0</v>
      </c>
      <c r="AA393" s="9" t="str">
        <f t="shared" si="225"/>
        <v/>
      </c>
      <c r="AB393" s="12" t="str">
        <f>IF(AA393&lt;&gt;"",IF($H$10="raty równe",MIN(AF392*(1+L393/12), -PMT(L393/12,$H$3-AA392-SUM($AG$28:AG392),AF392,0)),AC393+AD393),"")</f>
        <v/>
      </c>
      <c r="AC393" s="12" t="str">
        <f t="shared" si="226"/>
        <v/>
      </c>
      <c r="AD393" s="12" t="str">
        <f t="shared" si="219"/>
        <v/>
      </c>
      <c r="AE393" s="53" t="str">
        <f t="shared" si="227"/>
        <v/>
      </c>
      <c r="AF393" s="10" t="str">
        <f t="shared" si="228"/>
        <v/>
      </c>
      <c r="AG393" s="54" t="str">
        <f>IF(AE393&lt;&gt;"",IF($H$10=listy!$B$4,(NPER(L393/12,-AB393,(AF393+AE393),0)-NPER(L393/12,-AB393,AF393)),AE393/($H$2/$H$3)),"")</f>
        <v/>
      </c>
      <c r="AH393" s="10">
        <f t="shared" si="220"/>
        <v>0</v>
      </c>
      <c r="AI393" s="10" t="str">
        <f t="shared" si="221"/>
        <v/>
      </c>
      <c r="AL393" s="9" t="str">
        <f t="shared" si="229"/>
        <v/>
      </c>
      <c r="AM393" s="12">
        <f t="shared" si="230"/>
        <v>0</v>
      </c>
      <c r="AN393" s="12" t="str">
        <f t="shared" si="231"/>
        <v/>
      </c>
      <c r="AO393" s="12">
        <f t="shared" si="232"/>
        <v>0</v>
      </c>
      <c r="AP393" s="53">
        <f t="shared" si="222"/>
        <v>0</v>
      </c>
      <c r="AQ393" s="10">
        <f t="shared" si="233"/>
        <v>0</v>
      </c>
      <c r="AR393" s="10" t="str">
        <f t="shared" si="234"/>
        <v/>
      </c>
      <c r="AS393" s="10">
        <f t="shared" si="223"/>
        <v>0</v>
      </c>
      <c r="AT393" s="91"/>
      <c r="AU393" s="91" t="e">
        <f t="shared" si="235"/>
        <v>#VALUE!</v>
      </c>
      <c r="AV393" s="91" t="e">
        <f t="shared" si="236"/>
        <v>#VALUE!</v>
      </c>
    </row>
    <row r="394" spans="1:48" x14ac:dyDescent="0.3">
      <c r="A394" s="9" t="str">
        <f t="shared" si="199"/>
        <v/>
      </c>
      <c r="B394" s="10" t="str">
        <f t="shared" si="200"/>
        <v/>
      </c>
      <c r="C394" s="10">
        <f t="shared" si="201"/>
        <v>0</v>
      </c>
      <c r="D394" s="10" t="str">
        <f t="shared" si="202"/>
        <v/>
      </c>
      <c r="E394" s="12" t="str">
        <f t="shared" si="203"/>
        <v/>
      </c>
      <c r="F394" s="12" t="str">
        <f t="shared" si="204"/>
        <v/>
      </c>
      <c r="G394" s="12" t="str">
        <f t="shared" si="205"/>
        <v/>
      </c>
      <c r="H394" s="10" t="str">
        <f t="shared" si="206"/>
        <v/>
      </c>
      <c r="I394" s="11" t="str">
        <f t="shared" si="207"/>
        <v/>
      </c>
      <c r="J394" s="11" t="str">
        <f t="shared" si="208"/>
        <v/>
      </c>
      <c r="K394" s="64" t="e">
        <f t="shared" si="209"/>
        <v>#VALUE!</v>
      </c>
      <c r="L394" s="50" t="str">
        <f t="shared" si="210"/>
        <v/>
      </c>
      <c r="M394" s="50"/>
      <c r="N394" s="50" t="str">
        <f t="shared" si="211"/>
        <v/>
      </c>
      <c r="O394" s="21" t="str">
        <f t="shared" si="224"/>
        <v/>
      </c>
      <c r="R394" s="9" t="str">
        <f t="shared" si="212"/>
        <v/>
      </c>
      <c r="S394" s="12">
        <f t="shared" si="213"/>
        <v>0</v>
      </c>
      <c r="T394" s="12" t="str">
        <f t="shared" si="237"/>
        <v/>
      </c>
      <c r="U394" s="12">
        <f t="shared" si="214"/>
        <v>0</v>
      </c>
      <c r="V394" s="53">
        <f t="shared" si="215"/>
        <v>0</v>
      </c>
      <c r="W394" s="10">
        <f t="shared" si="216"/>
        <v>0</v>
      </c>
      <c r="X394" s="10" t="str">
        <f t="shared" si="217"/>
        <v/>
      </c>
      <c r="Y394" s="10">
        <f t="shared" si="218"/>
        <v>0</v>
      </c>
      <c r="AA394" s="9" t="str">
        <f t="shared" si="225"/>
        <v/>
      </c>
      <c r="AB394" s="12" t="str">
        <f>IF(AA394&lt;&gt;"",IF($H$10="raty równe",MIN(AF393*(1+L394/12), -PMT(L394/12,$H$3-AA393-SUM($AG$28:AG393),AF393,0)),AC394+AD394),"")</f>
        <v/>
      </c>
      <c r="AC394" s="12" t="str">
        <f t="shared" si="226"/>
        <v/>
      </c>
      <c r="AD394" s="12" t="str">
        <f t="shared" si="219"/>
        <v/>
      </c>
      <c r="AE394" s="53" t="str">
        <f t="shared" si="227"/>
        <v/>
      </c>
      <c r="AF394" s="10" t="str">
        <f t="shared" si="228"/>
        <v/>
      </c>
      <c r="AG394" s="54" t="str">
        <f>IF(AE394&lt;&gt;"",IF($H$10=listy!$B$4,(NPER(L394/12,-AB394,(AF394+AE394),0)-NPER(L394/12,-AB394,AF394)),AE394/($H$2/$H$3)),"")</f>
        <v/>
      </c>
      <c r="AH394" s="10">
        <f t="shared" si="220"/>
        <v>0</v>
      </c>
      <c r="AI394" s="10" t="str">
        <f t="shared" si="221"/>
        <v/>
      </c>
      <c r="AL394" s="9" t="str">
        <f t="shared" si="229"/>
        <v/>
      </c>
      <c r="AM394" s="12">
        <f t="shared" si="230"/>
        <v>0</v>
      </c>
      <c r="AN394" s="12" t="str">
        <f t="shared" si="231"/>
        <v/>
      </c>
      <c r="AO394" s="12">
        <f t="shared" si="232"/>
        <v>0</v>
      </c>
      <c r="AP394" s="53">
        <f t="shared" si="222"/>
        <v>0</v>
      </c>
      <c r="AQ394" s="10">
        <f t="shared" si="233"/>
        <v>0</v>
      </c>
      <c r="AR394" s="10" t="str">
        <f t="shared" si="234"/>
        <v/>
      </c>
      <c r="AS394" s="10">
        <f t="shared" si="223"/>
        <v>0</v>
      </c>
      <c r="AT394" s="91"/>
      <c r="AU394" s="91" t="e">
        <f t="shared" si="235"/>
        <v>#VALUE!</v>
      </c>
      <c r="AV394" s="91" t="e">
        <f t="shared" si="236"/>
        <v>#VALUE!</v>
      </c>
    </row>
    <row r="395" spans="1:48" x14ac:dyDescent="0.3">
      <c r="A395" s="9" t="str">
        <f t="shared" si="199"/>
        <v/>
      </c>
      <c r="B395" s="10" t="str">
        <f t="shared" si="200"/>
        <v/>
      </c>
      <c r="C395" s="10">
        <f t="shared" si="201"/>
        <v>0</v>
      </c>
      <c r="D395" s="10" t="str">
        <f t="shared" si="202"/>
        <v/>
      </c>
      <c r="E395" s="12" t="str">
        <f t="shared" si="203"/>
        <v/>
      </c>
      <c r="F395" s="12" t="str">
        <f t="shared" si="204"/>
        <v/>
      </c>
      <c r="G395" s="12" t="str">
        <f t="shared" si="205"/>
        <v/>
      </c>
      <c r="H395" s="10" t="str">
        <f t="shared" si="206"/>
        <v/>
      </c>
      <c r="I395" s="11" t="str">
        <f t="shared" si="207"/>
        <v/>
      </c>
      <c r="J395" s="11" t="str">
        <f t="shared" si="208"/>
        <v/>
      </c>
      <c r="K395" s="64" t="e">
        <f t="shared" si="209"/>
        <v>#VALUE!</v>
      </c>
      <c r="L395" s="50" t="str">
        <f t="shared" si="210"/>
        <v/>
      </c>
      <c r="M395" s="50"/>
      <c r="N395" s="50" t="str">
        <f t="shared" si="211"/>
        <v/>
      </c>
      <c r="O395" s="21" t="str">
        <f t="shared" si="224"/>
        <v/>
      </c>
      <c r="R395" s="9" t="str">
        <f t="shared" si="212"/>
        <v/>
      </c>
      <c r="S395" s="12">
        <f t="shared" si="213"/>
        <v>0</v>
      </c>
      <c r="T395" s="12" t="str">
        <f t="shared" si="237"/>
        <v/>
      </c>
      <c r="U395" s="12">
        <f t="shared" si="214"/>
        <v>0</v>
      </c>
      <c r="V395" s="53">
        <f t="shared" si="215"/>
        <v>0</v>
      </c>
      <c r="W395" s="10">
        <f t="shared" si="216"/>
        <v>0</v>
      </c>
      <c r="X395" s="10" t="str">
        <f t="shared" si="217"/>
        <v/>
      </c>
      <c r="Y395" s="10">
        <f t="shared" si="218"/>
        <v>0</v>
      </c>
      <c r="AA395" s="9" t="str">
        <f t="shared" si="225"/>
        <v/>
      </c>
      <c r="AB395" s="12" t="str">
        <f>IF(AA395&lt;&gt;"",IF($H$10="raty równe",MIN(AF394*(1+L395/12), -PMT(L395/12,$H$3-AA394-SUM($AG$28:AG394),AF394,0)),AC395+AD395),"")</f>
        <v/>
      </c>
      <c r="AC395" s="12" t="str">
        <f t="shared" si="226"/>
        <v/>
      </c>
      <c r="AD395" s="12" t="str">
        <f t="shared" si="219"/>
        <v/>
      </c>
      <c r="AE395" s="53" t="str">
        <f t="shared" si="227"/>
        <v/>
      </c>
      <c r="AF395" s="10" t="str">
        <f t="shared" si="228"/>
        <v/>
      </c>
      <c r="AG395" s="54" t="str">
        <f>IF(AE395&lt;&gt;"",IF($H$10=listy!$B$4,(NPER(L395/12,-AB395,(AF395+AE395),0)-NPER(L395/12,-AB395,AF395)),AE395/($H$2/$H$3)),"")</f>
        <v/>
      </c>
      <c r="AH395" s="10">
        <f t="shared" si="220"/>
        <v>0</v>
      </c>
      <c r="AI395" s="10" t="str">
        <f t="shared" si="221"/>
        <v/>
      </c>
      <c r="AL395" s="9" t="str">
        <f t="shared" si="229"/>
        <v/>
      </c>
      <c r="AM395" s="12">
        <f t="shared" si="230"/>
        <v>0</v>
      </c>
      <c r="AN395" s="12" t="str">
        <f t="shared" si="231"/>
        <v/>
      </c>
      <c r="AO395" s="12">
        <f t="shared" si="232"/>
        <v>0</v>
      </c>
      <c r="AP395" s="53">
        <f t="shared" si="222"/>
        <v>0</v>
      </c>
      <c r="AQ395" s="10">
        <f t="shared" si="233"/>
        <v>0</v>
      </c>
      <c r="AR395" s="10" t="str">
        <f t="shared" si="234"/>
        <v/>
      </c>
      <c r="AS395" s="10">
        <f t="shared" si="223"/>
        <v>0</v>
      </c>
      <c r="AT395" s="91"/>
      <c r="AU395" s="91" t="e">
        <f t="shared" si="235"/>
        <v>#VALUE!</v>
      </c>
      <c r="AV395" s="91" t="e">
        <f t="shared" si="236"/>
        <v>#VALUE!</v>
      </c>
    </row>
    <row r="396" spans="1:48" x14ac:dyDescent="0.3">
      <c r="A396" s="9" t="str">
        <f t="shared" si="199"/>
        <v/>
      </c>
      <c r="B396" s="10" t="str">
        <f t="shared" si="200"/>
        <v/>
      </c>
      <c r="C396" s="10">
        <f t="shared" si="201"/>
        <v>0</v>
      </c>
      <c r="D396" s="10" t="str">
        <f t="shared" si="202"/>
        <v/>
      </c>
      <c r="E396" s="12" t="str">
        <f t="shared" si="203"/>
        <v/>
      </c>
      <c r="F396" s="12" t="str">
        <f t="shared" si="204"/>
        <v/>
      </c>
      <c r="G396" s="12" t="str">
        <f t="shared" si="205"/>
        <v/>
      </c>
      <c r="H396" s="10" t="str">
        <f t="shared" si="206"/>
        <v/>
      </c>
      <c r="I396" s="11" t="str">
        <f t="shared" si="207"/>
        <v/>
      </c>
      <c r="J396" s="11" t="str">
        <f t="shared" si="208"/>
        <v/>
      </c>
      <c r="K396" s="64" t="e">
        <f t="shared" si="209"/>
        <v>#VALUE!</v>
      </c>
      <c r="L396" s="50" t="str">
        <f t="shared" si="210"/>
        <v/>
      </c>
      <c r="M396" s="50"/>
      <c r="N396" s="50" t="str">
        <f t="shared" si="211"/>
        <v/>
      </c>
      <c r="O396" s="21" t="str">
        <f t="shared" si="224"/>
        <v/>
      </c>
      <c r="R396" s="9" t="str">
        <f t="shared" si="212"/>
        <v/>
      </c>
      <c r="S396" s="12">
        <f t="shared" si="213"/>
        <v>0</v>
      </c>
      <c r="T396" s="12" t="str">
        <f t="shared" si="237"/>
        <v/>
      </c>
      <c r="U396" s="12">
        <f t="shared" si="214"/>
        <v>0</v>
      </c>
      <c r="V396" s="53">
        <f t="shared" si="215"/>
        <v>0</v>
      </c>
      <c r="W396" s="10">
        <f t="shared" si="216"/>
        <v>0</v>
      </c>
      <c r="X396" s="10" t="str">
        <f t="shared" si="217"/>
        <v/>
      </c>
      <c r="Y396" s="10">
        <f t="shared" si="218"/>
        <v>0</v>
      </c>
      <c r="AA396" s="9" t="str">
        <f t="shared" si="225"/>
        <v/>
      </c>
      <c r="AB396" s="12" t="str">
        <f>IF(AA396&lt;&gt;"",IF($H$10="raty równe",MIN(AF395*(1+L396/12), -PMT(L396/12,$H$3-AA395-SUM($AG$28:AG395),AF395,0)),AC396+AD396),"")</f>
        <v/>
      </c>
      <c r="AC396" s="12" t="str">
        <f t="shared" si="226"/>
        <v/>
      </c>
      <c r="AD396" s="12" t="str">
        <f t="shared" si="219"/>
        <v/>
      </c>
      <c r="AE396" s="53" t="str">
        <f t="shared" si="227"/>
        <v/>
      </c>
      <c r="AF396" s="10" t="str">
        <f t="shared" si="228"/>
        <v/>
      </c>
      <c r="AG396" s="54" t="str">
        <f>IF(AE396&lt;&gt;"",IF($H$10=listy!$B$4,(NPER(L396/12,-AB396,(AF396+AE396),0)-NPER(L396/12,-AB396,AF396)),AE396/($H$2/$H$3)),"")</f>
        <v/>
      </c>
      <c r="AH396" s="10">
        <f t="shared" si="220"/>
        <v>0</v>
      </c>
      <c r="AI396" s="10" t="str">
        <f t="shared" si="221"/>
        <v/>
      </c>
      <c r="AL396" s="9" t="str">
        <f t="shared" si="229"/>
        <v/>
      </c>
      <c r="AM396" s="12">
        <f t="shared" si="230"/>
        <v>0</v>
      </c>
      <c r="AN396" s="12" t="str">
        <f t="shared" si="231"/>
        <v/>
      </c>
      <c r="AO396" s="12">
        <f t="shared" si="232"/>
        <v>0</v>
      </c>
      <c r="AP396" s="53">
        <f t="shared" si="222"/>
        <v>0</v>
      </c>
      <c r="AQ396" s="10">
        <f t="shared" si="233"/>
        <v>0</v>
      </c>
      <c r="AR396" s="10" t="str">
        <f t="shared" si="234"/>
        <v/>
      </c>
      <c r="AS396" s="10">
        <f t="shared" si="223"/>
        <v>0</v>
      </c>
      <c r="AT396" s="91"/>
      <c r="AU396" s="91" t="e">
        <f t="shared" si="235"/>
        <v>#VALUE!</v>
      </c>
      <c r="AV396" s="91" t="e">
        <f t="shared" si="236"/>
        <v>#VALUE!</v>
      </c>
    </row>
    <row r="397" spans="1:48" x14ac:dyDescent="0.3">
      <c r="A397" s="9" t="str">
        <f t="shared" si="199"/>
        <v/>
      </c>
      <c r="B397" s="10" t="str">
        <f t="shared" si="200"/>
        <v/>
      </c>
      <c r="C397" s="10">
        <f t="shared" si="201"/>
        <v>0</v>
      </c>
      <c r="D397" s="10" t="str">
        <f t="shared" si="202"/>
        <v/>
      </c>
      <c r="E397" s="12" t="str">
        <f t="shared" si="203"/>
        <v/>
      </c>
      <c r="F397" s="12" t="str">
        <f t="shared" si="204"/>
        <v/>
      </c>
      <c r="G397" s="12" t="str">
        <f t="shared" si="205"/>
        <v/>
      </c>
      <c r="H397" s="10" t="str">
        <f t="shared" si="206"/>
        <v/>
      </c>
      <c r="I397" s="11" t="str">
        <f t="shared" si="207"/>
        <v/>
      </c>
      <c r="J397" s="11" t="str">
        <f t="shared" si="208"/>
        <v/>
      </c>
      <c r="K397" s="64" t="e">
        <f t="shared" si="209"/>
        <v>#VALUE!</v>
      </c>
      <c r="L397" s="50" t="str">
        <f t="shared" si="210"/>
        <v/>
      </c>
      <c r="M397" s="50"/>
      <c r="N397" s="50" t="str">
        <f t="shared" si="211"/>
        <v/>
      </c>
      <c r="O397" s="21" t="str">
        <f t="shared" si="224"/>
        <v/>
      </c>
      <c r="R397" s="9" t="str">
        <f t="shared" si="212"/>
        <v/>
      </c>
      <c r="S397" s="12">
        <f t="shared" si="213"/>
        <v>0</v>
      </c>
      <c r="T397" s="12" t="str">
        <f t="shared" si="237"/>
        <v/>
      </c>
      <c r="U397" s="12">
        <f t="shared" si="214"/>
        <v>0</v>
      </c>
      <c r="V397" s="53">
        <f t="shared" si="215"/>
        <v>0</v>
      </c>
      <c r="W397" s="10">
        <f t="shared" si="216"/>
        <v>0</v>
      </c>
      <c r="X397" s="10" t="str">
        <f t="shared" si="217"/>
        <v/>
      </c>
      <c r="Y397" s="10">
        <f t="shared" si="218"/>
        <v>0</v>
      </c>
      <c r="AA397" s="9" t="str">
        <f t="shared" si="225"/>
        <v/>
      </c>
      <c r="AB397" s="12" t="str">
        <f>IF(AA397&lt;&gt;"",IF($H$10="raty równe",MIN(AF396*(1+L397/12), -PMT(L397/12,$H$3-AA396-SUM($AG$28:AG396),AF396,0)),AC397+AD397),"")</f>
        <v/>
      </c>
      <c r="AC397" s="12" t="str">
        <f t="shared" si="226"/>
        <v/>
      </c>
      <c r="AD397" s="12" t="str">
        <f t="shared" si="219"/>
        <v/>
      </c>
      <c r="AE397" s="53" t="str">
        <f t="shared" si="227"/>
        <v/>
      </c>
      <c r="AF397" s="10" t="str">
        <f t="shared" si="228"/>
        <v/>
      </c>
      <c r="AG397" s="54" t="str">
        <f>IF(AE397&lt;&gt;"",IF($H$10=listy!$B$4,(NPER(L397/12,-AB397,(AF397+AE397),0)-NPER(L397/12,-AB397,AF397)),AE397/($H$2/$H$3)),"")</f>
        <v/>
      </c>
      <c r="AH397" s="10">
        <f t="shared" si="220"/>
        <v>0</v>
      </c>
      <c r="AI397" s="10" t="str">
        <f t="shared" si="221"/>
        <v/>
      </c>
      <c r="AL397" s="9" t="str">
        <f t="shared" si="229"/>
        <v/>
      </c>
      <c r="AM397" s="12">
        <f t="shared" si="230"/>
        <v>0</v>
      </c>
      <c r="AN397" s="12" t="str">
        <f t="shared" si="231"/>
        <v/>
      </c>
      <c r="AO397" s="12">
        <f t="shared" si="232"/>
        <v>0</v>
      </c>
      <c r="AP397" s="53">
        <f t="shared" si="222"/>
        <v>0</v>
      </c>
      <c r="AQ397" s="10">
        <f t="shared" si="233"/>
        <v>0</v>
      </c>
      <c r="AR397" s="10" t="str">
        <f t="shared" si="234"/>
        <v/>
      </c>
      <c r="AS397" s="10">
        <f t="shared" si="223"/>
        <v>0</v>
      </c>
      <c r="AT397" s="91"/>
      <c r="AU397" s="91" t="e">
        <f t="shared" si="235"/>
        <v>#VALUE!</v>
      </c>
      <c r="AV397" s="91" t="e">
        <f t="shared" si="236"/>
        <v>#VALUE!</v>
      </c>
    </row>
    <row r="398" spans="1:48" x14ac:dyDescent="0.3">
      <c r="A398" s="9" t="str">
        <f t="shared" si="199"/>
        <v/>
      </c>
      <c r="B398" s="10" t="str">
        <f t="shared" si="200"/>
        <v/>
      </c>
      <c r="C398" s="10">
        <f t="shared" si="201"/>
        <v>0</v>
      </c>
      <c r="D398" s="10" t="str">
        <f t="shared" si="202"/>
        <v/>
      </c>
      <c r="E398" s="12" t="str">
        <f t="shared" si="203"/>
        <v/>
      </c>
      <c r="F398" s="12" t="str">
        <f t="shared" si="204"/>
        <v/>
      </c>
      <c r="G398" s="12" t="str">
        <f t="shared" si="205"/>
        <v/>
      </c>
      <c r="H398" s="10" t="str">
        <f t="shared" si="206"/>
        <v/>
      </c>
      <c r="I398" s="11" t="str">
        <f t="shared" si="207"/>
        <v/>
      </c>
      <c r="J398" s="11" t="str">
        <f t="shared" si="208"/>
        <v/>
      </c>
      <c r="K398" s="64" t="e">
        <f t="shared" si="209"/>
        <v>#VALUE!</v>
      </c>
      <c r="L398" s="50" t="str">
        <f t="shared" si="210"/>
        <v/>
      </c>
      <c r="M398" s="50"/>
      <c r="N398" s="50" t="str">
        <f t="shared" si="211"/>
        <v/>
      </c>
      <c r="O398" s="21" t="str">
        <f t="shared" si="224"/>
        <v/>
      </c>
      <c r="R398" s="9" t="str">
        <f t="shared" si="212"/>
        <v/>
      </c>
      <c r="S398" s="12">
        <f t="shared" si="213"/>
        <v>0</v>
      </c>
      <c r="T398" s="12" t="str">
        <f t="shared" si="237"/>
        <v/>
      </c>
      <c r="U398" s="12">
        <f t="shared" si="214"/>
        <v>0</v>
      </c>
      <c r="V398" s="53">
        <f t="shared" si="215"/>
        <v>0</v>
      </c>
      <c r="W398" s="10">
        <f t="shared" si="216"/>
        <v>0</v>
      </c>
      <c r="X398" s="10" t="str">
        <f t="shared" si="217"/>
        <v/>
      </c>
      <c r="Y398" s="10">
        <f t="shared" si="218"/>
        <v>0</v>
      </c>
      <c r="AA398" s="9" t="str">
        <f t="shared" si="225"/>
        <v/>
      </c>
      <c r="AB398" s="12" t="str">
        <f>IF(AA398&lt;&gt;"",IF($H$10="raty równe",MIN(AF397*(1+L398/12), -PMT(L398/12,$H$3-AA397-SUM($AG$28:AG397),AF397,0)),AC398+AD398),"")</f>
        <v/>
      </c>
      <c r="AC398" s="12" t="str">
        <f t="shared" si="226"/>
        <v/>
      </c>
      <c r="AD398" s="12" t="str">
        <f t="shared" si="219"/>
        <v/>
      </c>
      <c r="AE398" s="53" t="str">
        <f t="shared" si="227"/>
        <v/>
      </c>
      <c r="AF398" s="10" t="str">
        <f t="shared" si="228"/>
        <v/>
      </c>
      <c r="AG398" s="54" t="str">
        <f>IF(AE398&lt;&gt;"",IF($H$10=listy!$B$4,(NPER(L398/12,-AB398,(AF398+AE398),0)-NPER(L398/12,-AB398,AF398)),AE398/($H$2/$H$3)),"")</f>
        <v/>
      </c>
      <c r="AH398" s="10">
        <f t="shared" si="220"/>
        <v>0</v>
      </c>
      <c r="AI398" s="10" t="str">
        <f t="shared" si="221"/>
        <v/>
      </c>
      <c r="AL398" s="9" t="str">
        <f t="shared" si="229"/>
        <v/>
      </c>
      <c r="AM398" s="12">
        <f t="shared" si="230"/>
        <v>0</v>
      </c>
      <c r="AN398" s="12" t="str">
        <f t="shared" si="231"/>
        <v/>
      </c>
      <c r="AO398" s="12">
        <f t="shared" si="232"/>
        <v>0</v>
      </c>
      <c r="AP398" s="53">
        <f t="shared" si="222"/>
        <v>0</v>
      </c>
      <c r="AQ398" s="10">
        <f t="shared" si="233"/>
        <v>0</v>
      </c>
      <c r="AR398" s="10" t="str">
        <f t="shared" si="234"/>
        <v/>
      </c>
      <c r="AS398" s="10">
        <f t="shared" si="223"/>
        <v>0</v>
      </c>
      <c r="AT398" s="91"/>
      <c r="AU398" s="91" t="e">
        <f t="shared" si="235"/>
        <v>#VALUE!</v>
      </c>
      <c r="AV398" s="91" t="e">
        <f t="shared" si="236"/>
        <v>#VALUE!</v>
      </c>
    </row>
    <row r="399" spans="1:48" x14ac:dyDescent="0.3">
      <c r="A399" s="9" t="str">
        <f t="shared" si="199"/>
        <v/>
      </c>
      <c r="B399" s="10" t="str">
        <f t="shared" si="200"/>
        <v/>
      </c>
      <c r="C399" s="10">
        <f t="shared" si="201"/>
        <v>0</v>
      </c>
      <c r="D399" s="10" t="str">
        <f t="shared" si="202"/>
        <v/>
      </c>
      <c r="E399" s="12" t="str">
        <f t="shared" si="203"/>
        <v/>
      </c>
      <c r="F399" s="12" t="str">
        <f t="shared" si="204"/>
        <v/>
      </c>
      <c r="G399" s="12" t="str">
        <f t="shared" si="205"/>
        <v/>
      </c>
      <c r="H399" s="10" t="str">
        <f t="shared" si="206"/>
        <v/>
      </c>
      <c r="I399" s="11" t="str">
        <f t="shared" si="207"/>
        <v/>
      </c>
      <c r="J399" s="11" t="str">
        <f t="shared" si="208"/>
        <v/>
      </c>
      <c r="K399" s="64" t="e">
        <f t="shared" si="209"/>
        <v>#VALUE!</v>
      </c>
      <c r="L399" s="50" t="str">
        <f t="shared" si="210"/>
        <v/>
      </c>
      <c r="M399" s="50"/>
      <c r="N399" s="50" t="str">
        <f t="shared" si="211"/>
        <v/>
      </c>
      <c r="O399" s="21" t="str">
        <f t="shared" si="224"/>
        <v/>
      </c>
      <c r="R399" s="9" t="str">
        <f t="shared" si="212"/>
        <v/>
      </c>
      <c r="S399" s="12">
        <f t="shared" si="213"/>
        <v>0</v>
      </c>
      <c r="T399" s="12" t="str">
        <f t="shared" si="237"/>
        <v/>
      </c>
      <c r="U399" s="12">
        <f t="shared" si="214"/>
        <v>0</v>
      </c>
      <c r="V399" s="53">
        <f t="shared" si="215"/>
        <v>0</v>
      </c>
      <c r="W399" s="10">
        <f t="shared" si="216"/>
        <v>0</v>
      </c>
      <c r="X399" s="10" t="str">
        <f t="shared" si="217"/>
        <v/>
      </c>
      <c r="Y399" s="10">
        <f t="shared" si="218"/>
        <v>0</v>
      </c>
      <c r="AA399" s="9" t="str">
        <f t="shared" si="225"/>
        <v/>
      </c>
      <c r="AB399" s="12" t="str">
        <f>IF(AA399&lt;&gt;"",IF($H$10="raty równe",MIN(AF398*(1+L399/12), -PMT(L399/12,$H$3-AA398-SUM($AG$28:AG398),AF398,0)),AC399+AD399),"")</f>
        <v/>
      </c>
      <c r="AC399" s="12" t="str">
        <f t="shared" si="226"/>
        <v/>
      </c>
      <c r="AD399" s="12" t="str">
        <f t="shared" si="219"/>
        <v/>
      </c>
      <c r="AE399" s="53" t="str">
        <f t="shared" si="227"/>
        <v/>
      </c>
      <c r="AF399" s="10" t="str">
        <f t="shared" si="228"/>
        <v/>
      </c>
      <c r="AG399" s="54" t="str">
        <f>IF(AE399&lt;&gt;"",IF($H$10=listy!$B$4,(NPER(L399/12,-AB399,(AF399+AE399),0)-NPER(L399/12,-AB399,AF399)),AE399/($H$2/$H$3)),"")</f>
        <v/>
      </c>
      <c r="AH399" s="10">
        <f t="shared" si="220"/>
        <v>0</v>
      </c>
      <c r="AI399" s="10" t="str">
        <f t="shared" si="221"/>
        <v/>
      </c>
      <c r="AL399" s="9" t="str">
        <f t="shared" si="229"/>
        <v/>
      </c>
      <c r="AM399" s="12">
        <f t="shared" si="230"/>
        <v>0</v>
      </c>
      <c r="AN399" s="12" t="str">
        <f t="shared" si="231"/>
        <v/>
      </c>
      <c r="AO399" s="12">
        <f t="shared" si="232"/>
        <v>0</v>
      </c>
      <c r="AP399" s="53">
        <f t="shared" si="222"/>
        <v>0</v>
      </c>
      <c r="AQ399" s="10">
        <f t="shared" si="233"/>
        <v>0</v>
      </c>
      <c r="AR399" s="10" t="str">
        <f t="shared" si="234"/>
        <v/>
      </c>
      <c r="AS399" s="10">
        <f t="shared" si="223"/>
        <v>0</v>
      </c>
      <c r="AT399" s="91"/>
      <c r="AU399" s="91" t="e">
        <f t="shared" si="235"/>
        <v>#VALUE!</v>
      </c>
      <c r="AV399" s="91" t="e">
        <f t="shared" si="236"/>
        <v>#VALUE!</v>
      </c>
    </row>
    <row r="400" spans="1:48" x14ac:dyDescent="0.3">
      <c r="AA400" s="3"/>
      <c r="AB400" s="3"/>
      <c r="AC400" s="3"/>
      <c r="AD400" s="3"/>
      <c r="AE400" s="3"/>
      <c r="AF400" s="3"/>
      <c r="AG400" s="3"/>
      <c r="AH400" s="3"/>
      <c r="AI400" s="3"/>
    </row>
    <row r="401" spans="1:1" x14ac:dyDescent="0.3">
      <c r="A401" s="33"/>
    </row>
    <row r="402" spans="1:1" x14ac:dyDescent="0.3">
      <c r="A402" s="33"/>
    </row>
    <row r="403" spans="1:1" x14ac:dyDescent="0.3">
      <c r="A403" s="33"/>
    </row>
    <row r="404" spans="1:1" x14ac:dyDescent="0.3">
      <c r="A404" s="33"/>
    </row>
    <row r="405" spans="1:1" x14ac:dyDescent="0.3">
      <c r="A405" s="33"/>
    </row>
    <row r="406" spans="1:1" x14ac:dyDescent="0.3">
      <c r="A406" s="33"/>
    </row>
    <row r="407" spans="1:1" x14ac:dyDescent="0.3">
      <c r="A407" s="33"/>
    </row>
    <row r="408" spans="1:1" x14ac:dyDescent="0.3">
      <c r="A408" s="33"/>
    </row>
    <row r="409" spans="1:1" x14ac:dyDescent="0.3">
      <c r="A409" s="33"/>
    </row>
    <row r="410" spans="1:1" x14ac:dyDescent="0.3">
      <c r="A410" s="33"/>
    </row>
    <row r="411" spans="1:1" x14ac:dyDescent="0.3">
      <c r="A411" s="33"/>
    </row>
    <row r="412" spans="1:1" x14ac:dyDescent="0.3">
      <c r="A412" s="33"/>
    </row>
    <row r="413" spans="1:1" x14ac:dyDescent="0.3">
      <c r="A413" s="33"/>
    </row>
    <row r="414" spans="1:1" x14ac:dyDescent="0.3">
      <c r="A414" s="33"/>
    </row>
    <row r="415" spans="1:1" x14ac:dyDescent="0.3">
      <c r="A415" s="33"/>
    </row>
    <row r="416" spans="1:1" x14ac:dyDescent="0.3">
      <c r="A416" s="33"/>
    </row>
    <row r="417" spans="1:1" x14ac:dyDescent="0.3">
      <c r="A417" s="33"/>
    </row>
    <row r="418" spans="1:1" x14ac:dyDescent="0.3">
      <c r="A418" s="33"/>
    </row>
    <row r="419" spans="1:1" x14ac:dyDescent="0.3">
      <c r="A419" s="33"/>
    </row>
    <row r="420" spans="1:1" x14ac:dyDescent="0.3">
      <c r="A420" s="33"/>
    </row>
    <row r="421" spans="1:1" x14ac:dyDescent="0.3">
      <c r="A421" s="33"/>
    </row>
    <row r="422" spans="1:1" x14ac:dyDescent="0.3">
      <c r="A422" s="33"/>
    </row>
    <row r="423" spans="1:1" x14ac:dyDescent="0.3">
      <c r="A423" s="33"/>
    </row>
    <row r="424" spans="1:1" x14ac:dyDescent="0.3">
      <c r="A424" s="33"/>
    </row>
    <row r="425" spans="1:1" x14ac:dyDescent="0.3">
      <c r="A425" s="33"/>
    </row>
    <row r="426" spans="1:1" x14ac:dyDescent="0.3">
      <c r="A426" s="33"/>
    </row>
    <row r="427" spans="1:1" x14ac:dyDescent="0.3">
      <c r="A427" s="33"/>
    </row>
    <row r="428" spans="1:1" x14ac:dyDescent="0.3">
      <c r="A428" s="33"/>
    </row>
    <row r="429" spans="1:1" x14ac:dyDescent="0.3">
      <c r="A429" s="33"/>
    </row>
    <row r="430" spans="1:1" x14ac:dyDescent="0.3">
      <c r="A430" s="33"/>
    </row>
    <row r="431" spans="1:1" x14ac:dyDescent="0.3">
      <c r="A431" s="33"/>
    </row>
    <row r="432" spans="1:1" x14ac:dyDescent="0.3">
      <c r="A432" s="33"/>
    </row>
    <row r="433" spans="1:1" x14ac:dyDescent="0.3">
      <c r="A433" s="33"/>
    </row>
    <row r="434" spans="1:1" x14ac:dyDescent="0.3">
      <c r="A434" s="33"/>
    </row>
    <row r="435" spans="1:1" x14ac:dyDescent="0.3">
      <c r="A435" s="33"/>
    </row>
    <row r="436" spans="1:1" x14ac:dyDescent="0.3">
      <c r="A436" s="33"/>
    </row>
    <row r="437" spans="1:1" x14ac:dyDescent="0.3">
      <c r="A437" s="33"/>
    </row>
    <row r="438" spans="1:1" x14ac:dyDescent="0.3">
      <c r="A438" s="33"/>
    </row>
    <row r="439" spans="1:1" x14ac:dyDescent="0.3">
      <c r="A439" s="33"/>
    </row>
    <row r="440" spans="1:1" x14ac:dyDescent="0.3">
      <c r="A440" s="33"/>
    </row>
    <row r="441" spans="1:1" x14ac:dyDescent="0.3">
      <c r="A441" s="33"/>
    </row>
    <row r="442" spans="1:1" x14ac:dyDescent="0.3">
      <c r="A442" s="33"/>
    </row>
    <row r="443" spans="1:1" x14ac:dyDescent="0.3">
      <c r="A443" s="33"/>
    </row>
    <row r="444" spans="1:1" x14ac:dyDescent="0.3">
      <c r="A444" s="33"/>
    </row>
    <row r="445" spans="1:1" x14ac:dyDescent="0.3">
      <c r="A445" s="33"/>
    </row>
    <row r="446" spans="1:1" x14ac:dyDescent="0.3">
      <c r="A446" s="33"/>
    </row>
    <row r="447" spans="1:1" x14ac:dyDescent="0.3">
      <c r="A447" s="33"/>
    </row>
    <row r="448" spans="1:1" x14ac:dyDescent="0.3">
      <c r="A448" s="33"/>
    </row>
    <row r="449" spans="1:1" x14ac:dyDescent="0.3">
      <c r="A449" s="33"/>
    </row>
    <row r="450" spans="1:1" x14ac:dyDescent="0.3">
      <c r="A450" s="33"/>
    </row>
    <row r="451" spans="1:1" x14ac:dyDescent="0.3">
      <c r="A451" s="33"/>
    </row>
    <row r="452" spans="1:1" x14ac:dyDescent="0.3">
      <c r="A452" s="33"/>
    </row>
    <row r="453" spans="1:1" x14ac:dyDescent="0.3">
      <c r="A453" s="33"/>
    </row>
    <row r="454" spans="1:1" x14ac:dyDescent="0.3">
      <c r="A454" s="33"/>
    </row>
    <row r="455" spans="1:1" x14ac:dyDescent="0.3">
      <c r="A455" s="33"/>
    </row>
    <row r="456" spans="1:1" x14ac:dyDescent="0.3">
      <c r="A456" s="33"/>
    </row>
    <row r="457" spans="1:1" x14ac:dyDescent="0.3">
      <c r="A457" s="33"/>
    </row>
    <row r="458" spans="1:1" x14ac:dyDescent="0.3">
      <c r="A458" s="33"/>
    </row>
    <row r="459" spans="1:1" x14ac:dyDescent="0.3">
      <c r="A459" s="33"/>
    </row>
    <row r="460" spans="1:1" x14ac:dyDescent="0.3">
      <c r="A460" s="33"/>
    </row>
    <row r="461" spans="1:1" x14ac:dyDescent="0.3">
      <c r="A461" s="33"/>
    </row>
    <row r="462" spans="1:1" x14ac:dyDescent="0.3">
      <c r="A462" s="33"/>
    </row>
    <row r="463" spans="1:1" x14ac:dyDescent="0.3">
      <c r="A463" s="33"/>
    </row>
    <row r="464" spans="1:1" x14ac:dyDescent="0.3">
      <c r="A464" s="33"/>
    </row>
    <row r="465" spans="1:1" x14ac:dyDescent="0.3">
      <c r="A465" s="33"/>
    </row>
    <row r="466" spans="1:1" x14ac:dyDescent="0.3">
      <c r="A466" s="33"/>
    </row>
    <row r="467" spans="1:1" x14ac:dyDescent="0.3">
      <c r="A467" s="33"/>
    </row>
    <row r="468" spans="1:1" x14ac:dyDescent="0.3">
      <c r="A468" s="33"/>
    </row>
    <row r="469" spans="1:1" x14ac:dyDescent="0.3">
      <c r="A469" s="33"/>
    </row>
    <row r="470" spans="1:1" x14ac:dyDescent="0.3">
      <c r="A470" s="33"/>
    </row>
    <row r="471" spans="1:1" x14ac:dyDescent="0.3">
      <c r="A471" s="33"/>
    </row>
    <row r="472" spans="1:1" x14ac:dyDescent="0.3">
      <c r="A472" s="33"/>
    </row>
    <row r="473" spans="1:1" x14ac:dyDescent="0.3">
      <c r="A473" s="33"/>
    </row>
    <row r="474" spans="1:1" x14ac:dyDescent="0.3">
      <c r="A474" s="33"/>
    </row>
    <row r="475" spans="1:1" x14ac:dyDescent="0.3">
      <c r="A475" s="33"/>
    </row>
    <row r="476" spans="1:1" x14ac:dyDescent="0.3">
      <c r="A476" s="33"/>
    </row>
    <row r="477" spans="1:1" x14ac:dyDescent="0.3">
      <c r="A477" s="33"/>
    </row>
    <row r="478" spans="1:1" x14ac:dyDescent="0.3">
      <c r="A478" s="33"/>
    </row>
    <row r="479" spans="1:1" x14ac:dyDescent="0.3">
      <c r="A479" s="33"/>
    </row>
    <row r="480" spans="1:1" x14ac:dyDescent="0.3">
      <c r="A480" s="33"/>
    </row>
    <row r="481" spans="1:1" x14ac:dyDescent="0.3">
      <c r="A481" s="33"/>
    </row>
    <row r="482" spans="1:1" x14ac:dyDescent="0.3">
      <c r="A482" s="33"/>
    </row>
    <row r="483" spans="1:1" x14ac:dyDescent="0.3">
      <c r="A483" s="33"/>
    </row>
    <row r="484" spans="1:1" x14ac:dyDescent="0.3">
      <c r="A484" s="33"/>
    </row>
    <row r="485" spans="1:1" x14ac:dyDescent="0.3">
      <c r="A485" s="33"/>
    </row>
    <row r="486" spans="1:1" x14ac:dyDescent="0.3">
      <c r="A486" s="33"/>
    </row>
    <row r="487" spans="1:1" x14ac:dyDescent="0.3">
      <c r="A487" s="33"/>
    </row>
    <row r="488" spans="1:1" x14ac:dyDescent="0.3">
      <c r="A488" s="33"/>
    </row>
    <row r="489" spans="1:1" x14ac:dyDescent="0.3">
      <c r="A489" s="33"/>
    </row>
    <row r="490" spans="1:1" x14ac:dyDescent="0.3">
      <c r="A490" s="33"/>
    </row>
    <row r="491" spans="1:1" x14ac:dyDescent="0.3">
      <c r="A491" s="33"/>
    </row>
    <row r="492" spans="1:1" x14ac:dyDescent="0.3">
      <c r="A492" s="33"/>
    </row>
    <row r="493" spans="1:1" x14ac:dyDescent="0.3">
      <c r="A493" s="33"/>
    </row>
    <row r="494" spans="1:1" x14ac:dyDescent="0.3">
      <c r="A494" s="33"/>
    </row>
    <row r="495" spans="1:1" x14ac:dyDescent="0.3">
      <c r="A495" s="33"/>
    </row>
    <row r="496" spans="1:1" x14ac:dyDescent="0.3">
      <c r="A496" s="33"/>
    </row>
    <row r="497" spans="1:1" x14ac:dyDescent="0.3">
      <c r="A497" s="33"/>
    </row>
    <row r="498" spans="1:1" x14ac:dyDescent="0.3">
      <c r="A498" s="33"/>
    </row>
    <row r="499" spans="1:1" x14ac:dyDescent="0.3">
      <c r="A499" s="33"/>
    </row>
    <row r="500" spans="1:1" x14ac:dyDescent="0.3">
      <c r="A500" s="33"/>
    </row>
    <row r="501" spans="1:1" x14ac:dyDescent="0.3">
      <c r="A501" s="33"/>
    </row>
    <row r="502" spans="1:1" x14ac:dyDescent="0.3">
      <c r="A502" s="33"/>
    </row>
    <row r="503" spans="1:1" x14ac:dyDescent="0.3">
      <c r="A503" s="33"/>
    </row>
    <row r="504" spans="1:1" x14ac:dyDescent="0.3">
      <c r="A504" s="33"/>
    </row>
    <row r="505" spans="1:1" x14ac:dyDescent="0.3">
      <c r="A505" s="33"/>
    </row>
    <row r="506" spans="1:1" x14ac:dyDescent="0.3">
      <c r="A506" s="33"/>
    </row>
    <row r="507" spans="1:1" x14ac:dyDescent="0.3">
      <c r="A507" s="33"/>
    </row>
    <row r="508" spans="1:1" x14ac:dyDescent="0.3">
      <c r="A508" s="33"/>
    </row>
    <row r="509" spans="1:1" x14ac:dyDescent="0.3">
      <c r="A509" s="33"/>
    </row>
    <row r="510" spans="1:1" x14ac:dyDescent="0.3">
      <c r="A510" s="33"/>
    </row>
    <row r="511" spans="1:1" x14ac:dyDescent="0.3">
      <c r="A511" s="33"/>
    </row>
    <row r="512" spans="1:1" x14ac:dyDescent="0.3">
      <c r="A512" s="33"/>
    </row>
    <row r="513" spans="1:1" x14ac:dyDescent="0.3">
      <c r="A513" s="33"/>
    </row>
    <row r="514" spans="1:1" x14ac:dyDescent="0.3">
      <c r="A514" s="33"/>
    </row>
    <row r="515" spans="1:1" x14ac:dyDescent="0.3">
      <c r="A515" s="33"/>
    </row>
    <row r="516" spans="1:1" x14ac:dyDescent="0.3">
      <c r="A516" s="33"/>
    </row>
    <row r="517" spans="1:1" x14ac:dyDescent="0.3">
      <c r="A517" s="33"/>
    </row>
    <row r="518" spans="1:1" x14ac:dyDescent="0.3">
      <c r="A518" s="33"/>
    </row>
    <row r="519" spans="1:1" x14ac:dyDescent="0.3">
      <c r="A519" s="33"/>
    </row>
    <row r="520" spans="1:1" x14ac:dyDescent="0.3">
      <c r="A520" s="33"/>
    </row>
    <row r="521" spans="1:1" x14ac:dyDescent="0.3">
      <c r="A521" s="33"/>
    </row>
    <row r="522" spans="1:1" x14ac:dyDescent="0.3">
      <c r="A522" s="33"/>
    </row>
    <row r="523" spans="1:1" x14ac:dyDescent="0.3">
      <c r="A523" s="33"/>
    </row>
    <row r="524" spans="1:1" x14ac:dyDescent="0.3">
      <c r="A524" s="33"/>
    </row>
    <row r="525" spans="1:1" x14ac:dyDescent="0.3">
      <c r="A525" s="33"/>
    </row>
    <row r="526" spans="1:1" x14ac:dyDescent="0.3">
      <c r="A526" s="33"/>
    </row>
    <row r="527" spans="1:1" x14ac:dyDescent="0.3">
      <c r="A527" s="33"/>
    </row>
    <row r="528" spans="1:1" x14ac:dyDescent="0.3">
      <c r="A528" s="33"/>
    </row>
    <row r="529" spans="1:1" x14ac:dyDescent="0.3">
      <c r="A529" s="33"/>
    </row>
    <row r="530" spans="1:1" x14ac:dyDescent="0.3">
      <c r="A530" s="33"/>
    </row>
    <row r="531" spans="1:1" x14ac:dyDescent="0.3">
      <c r="A531" s="33"/>
    </row>
    <row r="532" spans="1:1" x14ac:dyDescent="0.3">
      <c r="A532" s="33"/>
    </row>
    <row r="533" spans="1:1" x14ac:dyDescent="0.3">
      <c r="A533" s="33"/>
    </row>
    <row r="534" spans="1:1" x14ac:dyDescent="0.3">
      <c r="A534" s="33"/>
    </row>
    <row r="535" spans="1:1" x14ac:dyDescent="0.3">
      <c r="A535" s="33"/>
    </row>
    <row r="536" spans="1:1" x14ac:dyDescent="0.3">
      <c r="A536" s="33"/>
    </row>
    <row r="537" spans="1:1" x14ac:dyDescent="0.3">
      <c r="A537" s="33"/>
    </row>
    <row r="538" spans="1:1" x14ac:dyDescent="0.3">
      <c r="A538" s="33"/>
    </row>
    <row r="539" spans="1:1" x14ac:dyDescent="0.3">
      <c r="A539" s="33"/>
    </row>
    <row r="540" spans="1:1" x14ac:dyDescent="0.3">
      <c r="A540" s="33"/>
    </row>
    <row r="541" spans="1:1" x14ac:dyDescent="0.3">
      <c r="A541" s="33"/>
    </row>
    <row r="542" spans="1:1" x14ac:dyDescent="0.3">
      <c r="A542" s="33"/>
    </row>
    <row r="543" spans="1:1" x14ac:dyDescent="0.3">
      <c r="A543" s="33"/>
    </row>
    <row r="544" spans="1:1" x14ac:dyDescent="0.3">
      <c r="A544" s="33"/>
    </row>
    <row r="545" spans="1:1" x14ac:dyDescent="0.3">
      <c r="A545" s="33"/>
    </row>
    <row r="546" spans="1:1" x14ac:dyDescent="0.3">
      <c r="A546" s="33"/>
    </row>
    <row r="547" spans="1:1" x14ac:dyDescent="0.3">
      <c r="A547" s="33"/>
    </row>
    <row r="548" spans="1:1" x14ac:dyDescent="0.3">
      <c r="A548" s="33"/>
    </row>
    <row r="549" spans="1:1" x14ac:dyDescent="0.3">
      <c r="A549" s="33"/>
    </row>
    <row r="550" spans="1:1" x14ac:dyDescent="0.3">
      <c r="A550" s="33"/>
    </row>
    <row r="551" spans="1:1" x14ac:dyDescent="0.3">
      <c r="A551" s="33"/>
    </row>
    <row r="552" spans="1:1" x14ac:dyDescent="0.3">
      <c r="A552" s="33"/>
    </row>
    <row r="553" spans="1:1" x14ac:dyDescent="0.3">
      <c r="A553" s="33"/>
    </row>
    <row r="554" spans="1:1" x14ac:dyDescent="0.3">
      <c r="A554" s="33"/>
    </row>
    <row r="555" spans="1:1" x14ac:dyDescent="0.3">
      <c r="A555" s="33"/>
    </row>
    <row r="556" spans="1:1" x14ac:dyDescent="0.3">
      <c r="A556" s="33"/>
    </row>
    <row r="557" spans="1:1" x14ac:dyDescent="0.3">
      <c r="A557" s="33"/>
    </row>
    <row r="558" spans="1:1" x14ac:dyDescent="0.3">
      <c r="A558" s="33"/>
    </row>
    <row r="559" spans="1:1" x14ac:dyDescent="0.3">
      <c r="A559" s="33"/>
    </row>
    <row r="560" spans="1:1" x14ac:dyDescent="0.3">
      <c r="A560" s="33"/>
    </row>
    <row r="561" spans="1:1" x14ac:dyDescent="0.3">
      <c r="A561" s="33"/>
    </row>
    <row r="562" spans="1:1" x14ac:dyDescent="0.3">
      <c r="A562" s="33"/>
    </row>
    <row r="563" spans="1:1" x14ac:dyDescent="0.3">
      <c r="A563" s="33"/>
    </row>
    <row r="564" spans="1:1" x14ac:dyDescent="0.3">
      <c r="A564" s="33"/>
    </row>
    <row r="565" spans="1:1" x14ac:dyDescent="0.3">
      <c r="A565" s="33"/>
    </row>
    <row r="566" spans="1:1" x14ac:dyDescent="0.3">
      <c r="A566" s="33"/>
    </row>
    <row r="567" spans="1:1" x14ac:dyDescent="0.3">
      <c r="A567" s="33"/>
    </row>
    <row r="568" spans="1:1" x14ac:dyDescent="0.3">
      <c r="A568" s="33"/>
    </row>
    <row r="569" spans="1:1" x14ac:dyDescent="0.3">
      <c r="A569" s="33"/>
    </row>
    <row r="570" spans="1:1" x14ac:dyDescent="0.3">
      <c r="A570" s="33"/>
    </row>
    <row r="571" spans="1:1" x14ac:dyDescent="0.3">
      <c r="A571" s="33"/>
    </row>
    <row r="572" spans="1:1" x14ac:dyDescent="0.3">
      <c r="A572" s="33"/>
    </row>
    <row r="573" spans="1:1" x14ac:dyDescent="0.3">
      <c r="A573" s="33"/>
    </row>
    <row r="574" spans="1:1" x14ac:dyDescent="0.3">
      <c r="A574" s="33"/>
    </row>
    <row r="575" spans="1:1" x14ac:dyDescent="0.3">
      <c r="A575" s="33"/>
    </row>
    <row r="576" spans="1:1" x14ac:dyDescent="0.3">
      <c r="A576" s="33"/>
    </row>
    <row r="577" spans="1:1" x14ac:dyDescent="0.3">
      <c r="A577" s="33"/>
    </row>
    <row r="578" spans="1:1" x14ac:dyDescent="0.3">
      <c r="A578" s="33"/>
    </row>
    <row r="579" spans="1:1" x14ac:dyDescent="0.3">
      <c r="A579" s="33"/>
    </row>
    <row r="580" spans="1:1" x14ac:dyDescent="0.3">
      <c r="A580" s="33"/>
    </row>
    <row r="581" spans="1:1" x14ac:dyDescent="0.3">
      <c r="A581" s="33"/>
    </row>
    <row r="582" spans="1:1" x14ac:dyDescent="0.3">
      <c r="A582" s="33"/>
    </row>
    <row r="583" spans="1:1" x14ac:dyDescent="0.3">
      <c r="A583" s="33"/>
    </row>
    <row r="584" spans="1:1" x14ac:dyDescent="0.3">
      <c r="A584" s="33"/>
    </row>
    <row r="585" spans="1:1" x14ac:dyDescent="0.3">
      <c r="A585" s="33"/>
    </row>
    <row r="586" spans="1:1" x14ac:dyDescent="0.3">
      <c r="A586" s="33"/>
    </row>
    <row r="587" spans="1:1" x14ac:dyDescent="0.3">
      <c r="A587" s="33"/>
    </row>
    <row r="588" spans="1:1" x14ac:dyDescent="0.3">
      <c r="A588" s="33"/>
    </row>
    <row r="589" spans="1:1" x14ac:dyDescent="0.3">
      <c r="A589" s="33"/>
    </row>
    <row r="590" spans="1:1" x14ac:dyDescent="0.3">
      <c r="A590" s="33"/>
    </row>
    <row r="591" spans="1:1" x14ac:dyDescent="0.3">
      <c r="A591" s="33"/>
    </row>
    <row r="592" spans="1:1" x14ac:dyDescent="0.3">
      <c r="A592" s="33"/>
    </row>
    <row r="593" spans="1:9" x14ac:dyDescent="0.3">
      <c r="A593" s="33"/>
    </row>
    <row r="594" spans="1:9" x14ac:dyDescent="0.3">
      <c r="A594" s="33"/>
    </row>
    <row r="595" spans="1:9" x14ac:dyDescent="0.3">
      <c r="A595" s="33"/>
    </row>
    <row r="596" spans="1:9" x14ac:dyDescent="0.3">
      <c r="A596" s="33"/>
    </row>
    <row r="597" spans="1:9" x14ac:dyDescent="0.3">
      <c r="A597" s="33"/>
    </row>
    <row r="598" spans="1:9" x14ac:dyDescent="0.3">
      <c r="A598" s="33"/>
    </row>
    <row r="599" spans="1:9" x14ac:dyDescent="0.3">
      <c r="A599" s="33"/>
    </row>
    <row r="600" spans="1:9" x14ac:dyDescent="0.3">
      <c r="A600" s="33"/>
    </row>
    <row r="601" spans="1:9" x14ac:dyDescent="0.3">
      <c r="A601" s="33"/>
    </row>
    <row r="602" spans="1:9" x14ac:dyDescent="0.3">
      <c r="A602" s="33"/>
    </row>
    <row r="603" spans="1:9" x14ac:dyDescent="0.3">
      <c r="A603" s="33"/>
    </row>
    <row r="604" spans="1:9" x14ac:dyDescent="0.3">
      <c r="A604" s="33"/>
    </row>
    <row r="605" spans="1:9" x14ac:dyDescent="0.3">
      <c r="A605" s="34"/>
      <c r="B605" s="35"/>
      <c r="C605" s="35"/>
      <c r="D605" s="35"/>
      <c r="E605" s="35"/>
      <c r="F605" s="35"/>
      <c r="G605" s="35"/>
      <c r="H605" s="35"/>
      <c r="I605" s="35"/>
    </row>
  </sheetData>
  <mergeCells count="29">
    <mergeCell ref="A9:G9"/>
    <mergeCell ref="A10:G10"/>
    <mergeCell ref="A15:G15"/>
    <mergeCell ref="A5:G5"/>
    <mergeCell ref="I5:I6"/>
    <mergeCell ref="A6:G6"/>
    <mergeCell ref="A7:G7"/>
    <mergeCell ref="A8:G8"/>
    <mergeCell ref="J1:O1"/>
    <mergeCell ref="A2:G2"/>
    <mergeCell ref="L2:L3"/>
    <mergeCell ref="A3:G3"/>
    <mergeCell ref="A4:G4"/>
    <mergeCell ref="H26:L26"/>
    <mergeCell ref="A16:G16"/>
    <mergeCell ref="I16:J16"/>
    <mergeCell ref="A17:G17"/>
    <mergeCell ref="I17:J17"/>
    <mergeCell ref="A19:G19"/>
    <mergeCell ref="A20:G20"/>
    <mergeCell ref="AL25:AS25"/>
    <mergeCell ref="S4:S5"/>
    <mergeCell ref="S6:S7"/>
    <mergeCell ref="S8:S9"/>
    <mergeCell ref="I19:J19"/>
    <mergeCell ref="I20:J20"/>
    <mergeCell ref="R25:Y25"/>
    <mergeCell ref="AA25:AI25"/>
    <mergeCell ref="I15:J15"/>
  </mergeCells>
  <conditionalFormatting sqref="A28:E28">
    <cfRule type="expression" dxfId="5" priority="5">
      <formula>$A28&lt;&gt;""</formula>
    </cfRule>
    <cfRule type="expression" dxfId="4" priority="6">
      <formula>"jeżeli($A$44&lt;&gt;"""")"</formula>
    </cfRule>
  </conditionalFormatting>
  <conditionalFormatting sqref="H7:H9 H15 H19:H20">
    <cfRule type="expression" dxfId="3" priority="1">
      <formula>"jeżeli($D$7=""NIE')"</formula>
    </cfRule>
  </conditionalFormatting>
  <conditionalFormatting sqref="H8:H9">
    <cfRule type="expression" dxfId="2" priority="3">
      <formula>($H$7="NIE")</formula>
    </cfRule>
  </conditionalFormatting>
  <conditionalFormatting sqref="H15:H17 H19:H20">
    <cfRule type="expression" dxfId="1" priority="2">
      <formula>(#REF!="NIE")</formula>
    </cfRule>
  </conditionalFormatting>
  <conditionalFormatting sqref="H16:H17">
    <cfRule type="expression" dxfId="0" priority="4">
      <formula>(#REF!="jednorazowo")</formula>
    </cfRule>
  </conditionalFormatting>
  <dataValidations count="10">
    <dataValidation type="whole" allowBlank="1" showInputMessage="1" showErrorMessage="1" sqref="H17" xr:uid="{041A488F-D4B3-4029-9888-DD8925789B36}">
      <formula1>$H$16</formula1>
      <formula2>$H$3</formula2>
    </dataValidation>
    <dataValidation type="whole" allowBlank="1" showInputMessage="1" showErrorMessage="1" sqref="H16" xr:uid="{2A36F534-FB0D-435F-B2DE-127C7D009332}">
      <formula1>1</formula1>
      <formula2>$H$3</formula2>
    </dataValidation>
    <dataValidation type="decimal" showInputMessage="1" showErrorMessage="1" error="Wartość nie może być ujemna" sqref="H4" xr:uid="{A28026D1-3607-4867-B297-A1A318D89ACC}">
      <formula1>-1</formula1>
      <formula2>1</formula2>
    </dataValidation>
    <dataValidation type="whole" allowBlank="1" showInputMessage="1" showErrorMessage="1" sqref="H2" xr:uid="{13A7CEDE-50D6-49AC-89DA-5578D513BE91}">
      <formula1>0</formula1>
      <formula2>2000000</formula2>
    </dataValidation>
    <dataValidation type="whole" allowBlank="1" showInputMessage="1" showErrorMessage="1" error="Wprowadź liczbę miesięcy, w których jeszcze będziesz płacić kredyt. Możliwy okres wynosi od 2 do 360 miesięcy." sqref="H3" xr:uid="{473E7A0B-7BCC-401D-B667-4B74EE427ADB}">
      <formula1>2</formula1>
      <formula2>360</formula2>
    </dataValidation>
    <dataValidation type="decimal" showInputMessage="1" showErrorMessage="1" error="Wartość nie może być ujemna" sqref="H19" xr:uid="{65706D78-7522-4274-B0EF-56FF5AAD01F7}">
      <formula1>0</formula1>
      <formula2>100</formula2>
    </dataValidation>
    <dataValidation type="decimal" showInputMessage="1" showErrorMessage="1" error="Wartość nie może być ujemna" sqref="H5" xr:uid="{095AD731-8C20-40D3-B9EE-051A308B42AC}">
      <formula1>0</formula1>
      <formula2>1</formula2>
    </dataValidation>
    <dataValidation type="whole" allowBlank="1" showInputMessage="1" showErrorMessage="1" sqref="H8" xr:uid="{142AC145-9C0F-4B7F-9A0C-4C792E4C3FFE}">
      <formula1>0</formula1>
      <formula2>84</formula2>
    </dataValidation>
    <dataValidation type="decimal" allowBlank="1" showInputMessage="1" showErrorMessage="1" sqref="H15" xr:uid="{B4F74898-D7FA-4E39-9D2C-6807F66B474A}">
      <formula1>0</formula1>
      <formula2>H2</formula2>
    </dataValidation>
    <dataValidation type="decimal" allowBlank="1" showInputMessage="1" showErrorMessage="1" sqref="H20" xr:uid="{5CC59C65-7DEF-4FEF-9B99-BA8BE86F0FAF}">
      <formula1>0%</formula1>
      <formula2>30%</formula2>
    </dataValidation>
  </dataValidations>
  <pageMargins left="0.7" right="0.7" top="0.75" bottom="0.75" header="0.3" footer="0.3"/>
  <pageSetup paperSize="9" orientation="portrait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FB7139A-EFF6-4E0D-BEC9-134CB4396BE7}">
          <x14:formula1>
            <xm:f>listy!$B$4:$B$5</xm:f>
          </x14:formula1>
          <xm:sqref>H10:H13</xm:sqref>
        </x14:dataValidation>
        <x14:dataValidation type="list" allowBlank="1" showInputMessage="1" showErrorMessage="1" xr:uid="{FCCB7A82-4860-4945-992E-B9653C99DD24}">
          <x14:formula1>
            <xm:f>listy!$H$4:$H$5</xm:f>
          </x14:formula1>
          <xm:sqref>H7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B82541-4FE8-46CE-9F91-E63E0360D2DB}">
  <dimension ref="B4:O25"/>
  <sheetViews>
    <sheetView workbookViewId="0">
      <selection activeCell="L15" sqref="L15:T23"/>
    </sheetView>
  </sheetViews>
  <sheetFormatPr defaultColWidth="8.85546875" defaultRowHeight="15" x14ac:dyDescent="0.25"/>
  <cols>
    <col min="5" max="5" width="28.28515625" customWidth="1"/>
    <col min="6" max="6" width="15.7109375" customWidth="1"/>
    <col min="7" max="7" width="13.85546875" customWidth="1"/>
    <col min="12" max="15" width="19.42578125" customWidth="1"/>
  </cols>
  <sheetData>
    <row r="4" spans="2:15" x14ac:dyDescent="0.25">
      <c r="B4" t="s">
        <v>7</v>
      </c>
      <c r="H4" t="s">
        <v>12</v>
      </c>
    </row>
    <row r="5" spans="2:15" x14ac:dyDescent="0.25">
      <c r="B5" t="s">
        <v>8</v>
      </c>
      <c r="H5" t="s">
        <v>11</v>
      </c>
    </row>
    <row r="8" spans="2:15" x14ac:dyDescent="0.25">
      <c r="G8" t="s">
        <v>20</v>
      </c>
    </row>
    <row r="9" spans="2:15" x14ac:dyDescent="0.25">
      <c r="G9" t="s">
        <v>21</v>
      </c>
    </row>
    <row r="14" spans="2:15" x14ac:dyDescent="0.25">
      <c r="G14" t="s">
        <v>22</v>
      </c>
    </row>
    <row r="15" spans="2:15" x14ac:dyDescent="0.25">
      <c r="G15" t="s">
        <v>20</v>
      </c>
    </row>
    <row r="16" spans="2:15" x14ac:dyDescent="0.25">
      <c r="M16" s="56"/>
      <c r="N16" s="56"/>
      <c r="O16" s="56"/>
    </row>
    <row r="17" spans="5:15" x14ac:dyDescent="0.25">
      <c r="M17" s="56"/>
      <c r="N17" s="56"/>
      <c r="O17" s="56"/>
    </row>
    <row r="18" spans="5:15" x14ac:dyDescent="0.25">
      <c r="M18" s="56"/>
      <c r="N18" s="56"/>
      <c r="O18" s="56"/>
    </row>
    <row r="19" spans="5:15" x14ac:dyDescent="0.25">
      <c r="M19" s="56"/>
      <c r="N19" s="56"/>
      <c r="O19" s="56"/>
    </row>
    <row r="20" spans="5:15" ht="16.5" x14ac:dyDescent="0.3">
      <c r="E20" s="3"/>
      <c r="F20" s="3"/>
      <c r="G20" s="3"/>
      <c r="H20" s="3"/>
      <c r="M20" s="56"/>
      <c r="N20" s="56"/>
      <c r="O20" s="56"/>
    </row>
    <row r="21" spans="5:15" ht="16.5" x14ac:dyDescent="0.3">
      <c r="E21" s="3"/>
      <c r="F21" s="23"/>
      <c r="G21" s="23"/>
      <c r="H21" s="3"/>
      <c r="M21" s="56"/>
      <c r="N21" s="56"/>
      <c r="O21" s="56"/>
    </row>
    <row r="22" spans="5:15" ht="16.5" x14ac:dyDescent="0.3">
      <c r="E22" s="3"/>
      <c r="F22" s="23"/>
      <c r="G22" s="23"/>
      <c r="H22" s="3"/>
      <c r="M22" s="56"/>
      <c r="N22" s="56"/>
      <c r="O22" s="56"/>
    </row>
    <row r="23" spans="5:15" ht="16.5" x14ac:dyDescent="0.3">
      <c r="E23" s="3"/>
      <c r="F23" s="23"/>
      <c r="G23" s="23"/>
      <c r="H23" s="3"/>
    </row>
    <row r="24" spans="5:15" ht="16.5" x14ac:dyDescent="0.3">
      <c r="E24" s="3"/>
      <c r="F24" s="23"/>
      <c r="G24" s="23"/>
      <c r="H24" s="3"/>
    </row>
    <row r="25" spans="5:15" ht="16.5" x14ac:dyDescent="0.3">
      <c r="E25" s="3"/>
      <c r="F25" s="23"/>
      <c r="G25" s="23"/>
      <c r="H25" s="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H g E A A B Q S w M E F A A C A A g A U G o x V M v G / w u k A A A A 9 g A A A B I A H A B D b 2 5 m a W c v U G F j a 2 F n Z S 5 4 b W w g o h g A K K A U A A A A A A A A A A A A A A A A A A A A A A A A A A A A h Y 8 x D o I w G I W v Q r r T l m q M I T 9 l c I W E x M S 4 N q V C I x R C i + V u D h 7 J K 4 h R 1 M 3 x f e 8 b 3 r t f b 5 B O b R N c 1 G B 1 Z x I U Y Y o C Z W R X a l M l a H S n c I t S D o W Q Z 1 G p Y J a N j S d b J q h 2 r o 8 J 8 d 5 j v 8 L d U B F G a U S O e b a X t W o F + s j 6 v x x q Y 5 0 w U i E O h 9 c Y z n B E K d 6 s 5 0 1 A F g i 5 N l + B z d 2 z / Y G w G x s 3 D o r 3 T V h k Q J Y I 5 P 2 B P w B Q S w M E F A A C A A g A U G o x V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F B q M V S N H M Q + c g E A A G Y D A A A T A B w A R m 9 y b X V s Y X M v U 2 V j d G l v b j E u b S C i G A A o o B Q A A A A A A A A A A A A A A A A A A A A A A A A A A A B 1 k s 1 K A z E Q g O + F v s M Q L y 0 s y 6 b + K 7 3 Y I p Y e L F o R 7 J Y S d 6 c a 3 U 2 W J N X W 0 o u v 1 J P g r f S 9 T F u r C E 4 O E / g y M 8 w 3 x G L i p F Z w v b n 5 a b l U L t l H Y T C F H d Y V 9 x l G E Y d K R z w g 8 C q D O m T o y i X w Z / l h F v N 0 + a 4 9 7 K T D c J 1 t K + c y w 7 C h l U P l b I U 1 T u I b i 8 b G z 8 I J E 1 8 q b B r 5 g n F n l B X S x e 2 R N d C + A N 9 q + a k Q c J x g h i D B F s K 8 p m + o p A C d J l I 9 L + a v c d s P N n H w K A v t M H l T E x A g 1 T A T y Z O I b 1 t n r e b A x 8 u r w b k c S / U w q E X R g Q + 1 K C z S I a s G 0 G v l R Y a 5 n 0 2 s h O u M h 7 u s X w 0 2 S j / C 9 V + 7 a a + V 1 n 9 W w f q z X t O b 9 L 8 r d t h d L v 2 Q W m l w k 2 K 1 o H V q 2 D V C 2 a E 2 e U N n o 1 x 1 J 4 X f z b Z L M J 2 y D e c s W N U h O B y 7 W Q B b X i P 4 L s H 3 C L 5 P 8 A O C H x L 8 i O D H B O c R 9 U A Z c 0 q Z U 8 6 c k u a U N a e 0 O e X N K X H + 1 3 x W L Z e k + v 9 P n H 4 B U E s B A i 0 A F A A C A A g A U G o x V M v G / w u k A A A A 9 g A A A B I A A A A A A A A A A A A A A A A A A A A A A E N v b m Z p Z y 9 Q Y W N r Y W d l L n h t b F B L A Q I t A B Q A A g A I A F B q M V Q P y u m r p A A A A O k A A A A T A A A A A A A A A A A A A A A A A P A A A A B b Q 2 9 u d G V u d F 9 U e X B l c 1 0 u e G 1 s U E s B A i 0 A F A A C A A g A U G o x V I 0 c x D 5 y A Q A A Z g M A A B M A A A A A A A A A A A A A A A A A 4 Q E A A E Z v c m 1 1 b G F z L 1 N l Y 3 R p b 2 4 x L m 1 Q S w U G A A A A A A M A A w D C A A A A o A M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R Q A A A A A A A B z F A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V G F i b G U w M D E l M j A o U G F n Z S U y M D E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d p Z 2 F j a m E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T c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E t M T d U M T E 6 M j Q 6 M j c u N j M x O D Y 4 N V o i I C 8 + P E V u d H J 5 I F R 5 c G U 9 I k Z p b G x D b 2 x 1 b W 5 U e X B l c y I g V m F s d W U 9 I n N C Z 1 l H Q m d Z R 0 J n W U d C Z 1 l H Q m d Z R 0 J n W U d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L C Z x d W 9 0 O 0 N v b H V t b j E y J n F 1 b 3 Q 7 L C Z x d W 9 0 O 0 N v b H V t b j E z J n F 1 b 3 Q 7 L C Z x d W 9 0 O 0 N v b H V t b j E 0 J n F 1 b 3 Q 7 L C Z x d W 9 0 O 0 N v b H V t b j E 1 J n F 1 b 3 Q 7 L C Z x d W 9 0 O 0 N v b H V t b j E 2 J n F 1 b 3 Q 7 L C Z x d W 9 0 O 0 N v b H V t b j E 3 J n F 1 b 3 Q 7 L C Z x d W 9 0 O 0 N v b H V t b j E 4 J n F 1 b 3 Q 7 L C Z x d W 9 0 O 0 N v b H V t b j E 5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k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A x I C h Q Y W d l I D E p L 0 F 1 d G 9 S Z W 1 v d m V k Q 2 9 s d W 1 u c z E u e 0 N v b H V t b j E s M H 0 m c X V v d D s s J n F 1 b 3 Q 7 U 2 V j d G l v b j E v V G F i b G U w M D E g K F B h Z 2 U g M S k v Q X V 0 b 1 J l b W 9 2 Z W R D b 2 x 1 b W 5 z M S 5 7 Q 2 9 s d W 1 u M i w x f S Z x d W 9 0 O y w m c X V v d D t T Z W N 0 a W 9 u M S 9 U Y W J s Z T A w M S A o U G F n Z S A x K S 9 B d X R v U m V t b 3 Z l Z E N v b H V t b n M x L n t D b 2 x 1 b W 4 z L D J 9 J n F 1 b 3 Q 7 L C Z x d W 9 0 O 1 N l Y 3 R p b 2 4 x L 1 R h Y m x l M D A x I C h Q Y W d l I D E p L 0 F 1 d G 9 S Z W 1 v d m V k Q 2 9 s d W 1 u c z E u e 0 N v b H V t b j Q s M 3 0 m c X V v d D s s J n F 1 b 3 Q 7 U 2 V j d G l v b j E v V G F i b G U w M D E g K F B h Z 2 U g M S k v Q X V 0 b 1 J l b W 9 2 Z W R D b 2 x 1 b W 5 z M S 5 7 Q 2 9 s d W 1 u N S w 0 f S Z x d W 9 0 O y w m c X V v d D t T Z W N 0 a W 9 u M S 9 U Y W J s Z T A w M S A o U G F n Z S A x K S 9 B d X R v U m V t b 3 Z l Z E N v b H V t b n M x L n t D b 2 x 1 b W 4 2 L D V 9 J n F 1 b 3 Q 7 L C Z x d W 9 0 O 1 N l Y 3 R p b 2 4 x L 1 R h Y m x l M D A x I C h Q Y W d l I D E p L 0 F 1 d G 9 S Z W 1 v d m V k Q 2 9 s d W 1 u c z E u e 0 N v b H V t b j c s N n 0 m c X V v d D s s J n F 1 b 3 Q 7 U 2 V j d G l v b j E v V G F i b G U w M D E g K F B h Z 2 U g M S k v Q X V 0 b 1 J l b W 9 2 Z W R D b 2 x 1 b W 5 z M S 5 7 Q 2 9 s d W 1 u O C w 3 f S Z x d W 9 0 O y w m c X V v d D t T Z W N 0 a W 9 u M S 9 U Y W J s Z T A w M S A o U G F n Z S A x K S 9 B d X R v U m V t b 3 Z l Z E N v b H V t b n M x L n t D b 2 x 1 b W 4 5 L D h 9 J n F 1 b 3 Q 7 L C Z x d W 9 0 O 1 N l Y 3 R p b 2 4 x L 1 R h Y m x l M D A x I C h Q Y W d l I D E p L 0 F 1 d G 9 S Z W 1 v d m V k Q 2 9 s d W 1 u c z E u e 0 N v b H V t b j E w L D l 9 J n F 1 b 3 Q 7 L C Z x d W 9 0 O 1 N l Y 3 R p b 2 4 x L 1 R h Y m x l M D A x I C h Q Y W d l I D E p L 0 F 1 d G 9 S Z W 1 v d m V k Q 2 9 s d W 1 u c z E u e 0 N v b H V t b j E x L D E w f S Z x d W 9 0 O y w m c X V v d D t T Z W N 0 a W 9 u M S 9 U Y W J s Z T A w M S A o U G F n Z S A x K S 9 B d X R v U m V t b 3 Z l Z E N v b H V t b n M x L n t D b 2 x 1 b W 4 x M i w x M X 0 m c X V v d D s s J n F 1 b 3 Q 7 U 2 V j d G l v b j E v V G F i b G U w M D E g K F B h Z 2 U g M S k v Q X V 0 b 1 J l b W 9 2 Z W R D b 2 x 1 b W 5 z M S 5 7 Q 2 9 s d W 1 u M T M s M T J 9 J n F 1 b 3 Q 7 L C Z x d W 9 0 O 1 N l Y 3 R p b 2 4 x L 1 R h Y m x l M D A x I C h Q Y W d l I D E p L 0 F 1 d G 9 S Z W 1 v d m V k Q 2 9 s d W 1 u c z E u e 0 N v b H V t b j E 0 L D E z f S Z x d W 9 0 O y w m c X V v d D t T Z W N 0 a W 9 u M S 9 U Y W J s Z T A w M S A o U G F n Z S A x K S 9 B d X R v U m V t b 3 Z l Z E N v b H V t b n M x L n t D b 2 x 1 b W 4 x N S w x N H 0 m c X V v d D s s J n F 1 b 3 Q 7 U 2 V j d G l v b j E v V G F i b G U w M D E g K F B h Z 2 U g M S k v Q X V 0 b 1 J l b W 9 2 Z W R D b 2 x 1 b W 5 z M S 5 7 Q 2 9 s d W 1 u M T Y s M T V 9 J n F 1 b 3 Q 7 L C Z x d W 9 0 O 1 N l Y 3 R p b 2 4 x L 1 R h Y m x l M D A x I C h Q Y W d l I D E p L 0 F 1 d G 9 S Z W 1 v d m V k Q 2 9 s d W 1 u c z E u e 0 N v b H V t b j E 3 L D E 2 f S Z x d W 9 0 O y w m c X V v d D t T Z W N 0 a W 9 u M S 9 U Y W J s Z T A w M S A o U G F n Z S A x K S 9 B d X R v U m V t b 3 Z l Z E N v b H V t b n M x L n t D b 2 x 1 b W 4 x O C w x N 3 0 m c X V v d D s s J n F 1 b 3 Q 7 U 2 V j d G l v b j E v V G F i b G U w M D E g K F B h Z 2 U g M S k v Q X V 0 b 1 J l b W 9 2 Z W R D b 2 x 1 b W 5 z M S 5 7 Q 2 9 s d W 1 u M T k s M T h 9 J n F 1 b 3 Q 7 X S w m c X V v d D t D b 2 x 1 b W 5 D b 3 V u d C Z x d W 9 0 O z o x O S w m c X V v d D t L Z X l D b 2 x 1 b W 5 O Y W 1 l c y Z x d W 9 0 O z p b X S w m c X V v d D t D b 2 x 1 b W 5 J Z G V u d G l 0 a W V z J n F 1 b 3 Q 7 O l s m c X V v d D t T Z W N 0 a W 9 u M S 9 U Y W J s Z T A w M S A o U G F n Z S A x K S 9 B d X R v U m V t b 3 Z l Z E N v b H V t b n M x L n t D b 2 x 1 b W 4 x L D B 9 J n F 1 b 3 Q 7 L C Z x d W 9 0 O 1 N l Y 3 R p b 2 4 x L 1 R h Y m x l M D A x I C h Q Y W d l I D E p L 0 F 1 d G 9 S Z W 1 v d m V k Q 2 9 s d W 1 u c z E u e 0 N v b H V t b j I s M X 0 m c X V v d D s s J n F 1 b 3 Q 7 U 2 V j d G l v b j E v V G F i b G U w M D E g K F B h Z 2 U g M S k v Q X V 0 b 1 J l b W 9 2 Z W R D b 2 x 1 b W 5 z M S 5 7 Q 2 9 s d W 1 u M y w y f S Z x d W 9 0 O y w m c X V v d D t T Z W N 0 a W 9 u M S 9 U Y W J s Z T A w M S A o U G F n Z S A x K S 9 B d X R v U m V t b 3 Z l Z E N v b H V t b n M x L n t D b 2 x 1 b W 4 0 L D N 9 J n F 1 b 3 Q 7 L C Z x d W 9 0 O 1 N l Y 3 R p b 2 4 x L 1 R h Y m x l M D A x I C h Q Y W d l I D E p L 0 F 1 d G 9 S Z W 1 v d m V k Q 2 9 s d W 1 u c z E u e 0 N v b H V t b j U s N H 0 m c X V v d D s s J n F 1 b 3 Q 7 U 2 V j d G l v b j E v V G F i b G U w M D E g K F B h Z 2 U g M S k v Q X V 0 b 1 J l b W 9 2 Z W R D b 2 x 1 b W 5 z M S 5 7 Q 2 9 s d W 1 u N i w 1 f S Z x d W 9 0 O y w m c X V v d D t T Z W N 0 a W 9 u M S 9 U Y W J s Z T A w M S A o U G F n Z S A x K S 9 B d X R v U m V t b 3 Z l Z E N v b H V t b n M x L n t D b 2 x 1 b W 4 3 L D Z 9 J n F 1 b 3 Q 7 L C Z x d W 9 0 O 1 N l Y 3 R p b 2 4 x L 1 R h Y m x l M D A x I C h Q Y W d l I D E p L 0 F 1 d G 9 S Z W 1 v d m V k Q 2 9 s d W 1 u c z E u e 0 N v b H V t b j g s N 3 0 m c X V v d D s s J n F 1 b 3 Q 7 U 2 V j d G l v b j E v V G F i b G U w M D E g K F B h Z 2 U g M S k v Q X V 0 b 1 J l b W 9 2 Z W R D b 2 x 1 b W 5 z M S 5 7 Q 2 9 s d W 1 u O S w 4 f S Z x d W 9 0 O y w m c X V v d D t T Z W N 0 a W 9 u M S 9 U Y W J s Z T A w M S A o U G F n Z S A x K S 9 B d X R v U m V t b 3 Z l Z E N v b H V t b n M x L n t D b 2 x 1 b W 4 x M C w 5 f S Z x d W 9 0 O y w m c X V v d D t T Z W N 0 a W 9 u M S 9 U Y W J s Z T A w M S A o U G F n Z S A x K S 9 B d X R v U m V t b 3 Z l Z E N v b H V t b n M x L n t D b 2 x 1 b W 4 x M S w x M H 0 m c X V v d D s s J n F 1 b 3 Q 7 U 2 V j d G l v b j E v V G F i b G U w M D E g K F B h Z 2 U g M S k v Q X V 0 b 1 J l b W 9 2 Z W R D b 2 x 1 b W 5 z M S 5 7 Q 2 9 s d W 1 u M T I s M T F 9 J n F 1 b 3 Q 7 L C Z x d W 9 0 O 1 N l Y 3 R p b 2 4 x L 1 R h Y m x l M D A x I C h Q Y W d l I D E p L 0 F 1 d G 9 S Z W 1 v d m V k Q 2 9 s d W 1 u c z E u e 0 N v b H V t b j E z L D E y f S Z x d W 9 0 O y w m c X V v d D t T Z W N 0 a W 9 u M S 9 U Y W J s Z T A w M S A o U G F n Z S A x K S 9 B d X R v U m V t b 3 Z l Z E N v b H V t b n M x L n t D b 2 x 1 b W 4 x N C w x M 3 0 m c X V v d D s s J n F 1 b 3 Q 7 U 2 V j d G l v b j E v V G F i b G U w M D E g K F B h Z 2 U g M S k v Q X V 0 b 1 J l b W 9 2 Z W R D b 2 x 1 b W 5 z M S 5 7 Q 2 9 s d W 1 u M T U s M T R 9 J n F 1 b 3 Q 7 L C Z x d W 9 0 O 1 N l Y 3 R p b 2 4 x L 1 R h Y m x l M D A x I C h Q Y W d l I D E p L 0 F 1 d G 9 S Z W 1 v d m V k Q 2 9 s d W 1 u c z E u e 0 N v b H V t b j E 2 L D E 1 f S Z x d W 9 0 O y w m c X V v d D t T Z W N 0 a W 9 u M S 9 U Y W J s Z T A w M S A o U G F n Z S A x K S 9 B d X R v U m V t b 3 Z l Z E N v b H V t b n M x L n t D b 2 x 1 b W 4 x N y w x N n 0 m c X V v d D s s J n F 1 b 3 Q 7 U 2 V j d G l v b j E v V G F i b G U w M D E g K F B h Z 2 U g M S k v Q X V 0 b 1 J l b W 9 2 Z W R D b 2 x 1 b W 5 z M S 5 7 Q 2 9 s d W 1 u M T g s M T d 9 J n F 1 b 3 Q 7 L C Z x d W 9 0 O 1 N l Y 3 R p b 2 4 x L 1 R h Y m x l M D A x I C h Q Y W d l I D E p L 0 F 1 d G 9 S Z W 1 v d m V k Q 2 9 s d W 1 u c z E u e 0 N v b H V t b j E 5 L D E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D E l M j A o U G F n Z S U y M D E p L y V D N S V C O X I l Q z M l Q j N k J U M 1 J T g y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x J T I w K F B h Z 2 U l M j A x K S 9 U Y W J s Z T A w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x J T I w K F B h Z 2 U l M j A x K S 9 a b W l l b m l v b m 8 l M j B 0 e X A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8 L w 4 6 u G 0 i 0 e t k 5 E E Y V 4 Z u A A A A A A C A A A A A A A Q Z g A A A A E A A C A A A A C o y u 1 T H U s M t s H F Z x O i G F B L K 7 Z 8 V F e 8 F b a u C 0 6 i X R Z Y 4 g A A A A A O g A A A A A I A A C A A A A D l N i w G q J 9 D 2 f 0 l R 8 U e 1 C a i / c y e 2 f S 9 G d W r P N / L o 7 n f Y l A A A A C B 4 8 X V q 0 1 Y Y J c a k Y 6 o 9 H a U m q h r g U k w n v O w D + R O h 1 3 w 2 H 6 T c m p s C k I J Y R h K A N n r A 1 X 9 U Q T I P n F P j u 4 d 5 D W + R m 8 X P 2 u g x U 8 s D n Y X 8 p e Y 3 s n r s 0 A A A A D 7 K D t 8 W R z S s 7 P X w m 3 7 R b C 1 8 M e S v f k B L 5 K r j f H Q j f + 5 5 N X x S A e Y q j d 3 m 0 c V j P V H Z w z C X y / k k 0 T X U R 0 o T j 8 F e J V w < / D a t a M a s h u p > 
</file>

<file path=customXml/itemProps1.xml><?xml version="1.0" encoding="utf-8"?>
<ds:datastoreItem xmlns:ds="http://schemas.openxmlformats.org/officeDocument/2006/customXml" ds:itemID="{9B69B891-8686-489F-A04D-AFF210BB8586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Nadpłata lub Inwestycja</vt:lpstr>
      <vt:lpstr>listy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Katarzyna Iwuc</dc:creator>
  <cp:lastModifiedBy>Katarzyna Iwuc</cp:lastModifiedBy>
  <dcterms:created xsi:type="dcterms:W3CDTF">2015-06-05T18:19:34Z</dcterms:created>
  <dcterms:modified xsi:type="dcterms:W3CDTF">2026-06-23T11:40:24Z</dcterms:modified>
</cp:coreProperties>
</file>