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9CE744C4-318F-4448-893C-0669BEFF6122}" xr6:coauthVersionLast="47" xr6:coauthVersionMax="47" xr10:uidLastSave="{00000000-0000-0000-0000-000000000000}"/>
  <bookViews>
    <workbookView xWindow="0" yWindow="600" windowWidth="51200" windowHeight="2820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1" i="5" l="1"/>
  <c r="CF44" i="5" l="1"/>
  <c r="CI44" i="5" s="1"/>
  <c r="CD44" i="5"/>
  <c r="BZ44" i="5"/>
  <c r="BA44" i="5"/>
  <c r="AY44" i="5"/>
  <c r="AU44" i="5"/>
  <c r="AS45" i="5"/>
  <c r="BI45" i="5"/>
  <c r="BI46" i="5"/>
  <c r="BI47" i="5" s="1"/>
  <c r="BI48" i="5" s="1"/>
  <c r="BI49" i="5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Z50" i="5" s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CB50" i="5" l="1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AV53" i="5" s="1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CE52" i="5" l="1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AZ58" i="5" s="1"/>
  <c r="BD58" i="5" s="1"/>
  <c r="BL58" i="5"/>
  <c r="BT57" i="5" s="1"/>
  <c r="BG56" i="5"/>
  <c r="CL57" i="5"/>
  <c r="AU58" i="5"/>
  <c r="BB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D57" i="5"/>
  <c r="P57" i="5" s="1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A62" i="5" s="1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BV59" i="5" l="1"/>
  <c r="AU61" i="5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AU64" i="5" l="1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CA67" i="5" s="1"/>
  <c r="AU66" i="5"/>
  <c r="BB66" i="5" s="1"/>
  <c r="AW66" i="5"/>
  <c r="AX66" i="5" s="1"/>
  <c r="AV66" i="5"/>
  <c r="AV67" i="5" s="1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AZ66" i="5" l="1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CA69" i="5" s="1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BD67" i="5" l="1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V71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U69" i="5" l="1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BZ101" i="5" s="1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AV101" i="5" l="1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CA110" i="5" s="1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AV110" i="5" l="1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AV122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CA122" i="5" s="1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K118" i="5" l="1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CA126" i="5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DQ125" i="5" l="1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BE131" i="5"/>
  <c r="AY131" i="5"/>
  <c r="BD122" i="5"/>
  <c r="BF122" i="5" s="1"/>
  <c r="BC122" i="5"/>
  <c r="BG122" i="5" s="1"/>
  <c r="D123" i="5" s="1"/>
  <c r="P123" i="5" s="1"/>
  <c r="BB124" i="5"/>
  <c r="AU125" i="5"/>
  <c r="AV132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V136" i="5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AV139" i="5" s="1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CL134" i="5" l="1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G115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BE154" i="5"/>
  <c r="BZ154" i="5"/>
  <c r="CG154" i="5" s="1"/>
  <c r="CA154" i="5"/>
  <c r="AV155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A175" i="5" s="1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AA147" i="4" l="1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T147" i="4"/>
  <c r="AW147" i="4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AW152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A184" i="5" s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K177" i="5" l="1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l="1"/>
  <c r="BD93" i="4" s="1"/>
  <c r="D112" i="4" s="1"/>
  <c r="BD92" i="4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<sst xmlns="http://schemas.openxmlformats.org/spreadsheetml/2006/main" count="359" uniqueCount="131">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</sst>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2.8622532892175423E-2</c:v>
                </c:pt>
                <c:pt idx="2">
                  <c:v>6.9538962674604798E-2</c:v>
                </c:pt>
                <c:pt idx="3">
                  <c:v>0.10427279606514217</c:v>
                </c:pt>
                <c:pt idx="4">
                  <c:v>0.14819456800910591</c:v>
                </c:pt>
                <c:pt idx="5">
                  <c:v>0.18628227908264661</c:v>
                </c:pt>
                <c:pt idx="6">
                  <c:v>0.23346814695947371</c:v>
                </c:pt>
                <c:pt idx="7">
                  <c:v>0.27408143383374384</c:v>
                </c:pt>
                <c:pt idx="8">
                  <c:v>0.32475724220846747</c:v>
                </c:pt>
                <c:pt idx="9">
                  <c:v>0.36806821892020825</c:v>
                </c:pt>
                <c:pt idx="10">
                  <c:v>0.42248707875792424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3.3059326766664343E-2</c:v>
                </c:pt>
                <c:pt idx="2">
                  <c:v>7.1347931155869571E-2</c:v>
                </c:pt>
                <c:pt idx="3">
                  <c:v>0.11094049762426872</c:v>
                </c:pt>
                <c:pt idx="4">
                  <c:v>0.15188128815815705</c:v>
                </c:pt>
                <c:pt idx="5">
                  <c:v>0.19524993870341101</c:v>
                </c:pt>
                <c:pt idx="6">
                  <c:v>0.24009667763227194</c:v>
                </c:pt>
                <c:pt idx="7">
                  <c:v>0.28647046027554368</c:v>
                </c:pt>
                <c:pt idx="8">
                  <c:v>0.33442374382530682</c:v>
                </c:pt>
                <c:pt idx="9">
                  <c:v>0.38400985149904776</c:v>
                </c:pt>
                <c:pt idx="10">
                  <c:v>0.43528489296024064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2.9565000000000063E-2</c:v>
                </c:pt>
                <c:pt idx="2">
                  <c:v>6.8981422499999834E-2</c:v>
                </c:pt>
                <c:pt idx="3">
                  <c:v>0.11833070864624995</c:v>
                </c:pt>
                <c:pt idx="4">
                  <c:v>0.15254773253844323</c:v>
                </c:pt>
                <c:pt idx="5">
                  <c:v>0.19666998454820184</c:v>
                </c:pt>
                <c:pt idx="6">
                  <c:v>0.25190761331171374</c:v>
                </c:pt>
                <c:pt idx="7">
                  <c:v>0.2902131277714266</c:v>
                </c:pt>
                <c:pt idx="8">
                  <c:v>0.3396018772717877</c:v>
                </c:pt>
                <c:pt idx="9">
                  <c:v>0.401427867368638</c:v>
                </c:pt>
                <c:pt idx="10">
                  <c:v>0.4443095755804185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5.7221862615553176E-2</c:v>
                </c:pt>
                <c:pt idx="3">
                  <c:v>9.1226377034860695E-2</c:v>
                </c:pt>
                <c:pt idx="4">
                  <c:v>0.14254914680022024</c:v>
                </c:pt>
                <c:pt idx="5">
                  <c:v>0.17137515810138981</c:v>
                </c:pt>
                <c:pt idx="6">
                  <c:v>0.20902458685676795</c:v>
                </c:pt>
                <c:pt idx="7">
                  <c:v>0.24791213577649751</c:v>
                </c:pt>
                <c:pt idx="8">
                  <c:v>0.30659512105713271</c:v>
                </c:pt>
                <c:pt idx="9">
                  <c:v>0.33956071129808407</c:v>
                </c:pt>
                <c:pt idx="10">
                  <c:v>0.38261591423679753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2.1060000000000079E-2</c:v>
                </c:pt>
                <c:pt idx="2">
                  <c:v>5.8695839999999944E-2</c:v>
                </c:pt>
                <c:pt idx="3">
                  <c:v>9.7987656960000002E-2</c:v>
                </c:pt>
                <c:pt idx="4">
                  <c:v>0.13900831386624013</c:v>
                </c:pt>
                <c:pt idx="5">
                  <c:v>0.18183387967635478</c:v>
                </c:pt>
                <c:pt idx="6">
                  <c:v>0.22654377038211426</c:v>
                </c:pt>
                <c:pt idx="7">
                  <c:v>0.27322089627892732</c:v>
                </c:pt>
                <c:pt idx="8">
                  <c:v>0.32195181571520015</c:v>
                </c:pt>
                <c:pt idx="9">
                  <c:v>0.37282689560666915</c:v>
                </c:pt>
                <c:pt idx="10">
                  <c:v>0.4502404790133625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2.5919999999999943E-2</c:v>
                </c:pt>
                <c:pt idx="2">
                  <c:v>6.3413280000000016E-2</c:v>
                </c:pt>
                <c:pt idx="3">
                  <c:v>0.10255626431999998</c:v>
                </c:pt>
                <c:pt idx="4">
                  <c:v>0.14342153995008</c:v>
                </c:pt>
                <c:pt idx="5">
                  <c:v>0.18608488770788356</c:v>
                </c:pt>
                <c:pt idx="6">
                  <c:v>0.24682542276703057</c:v>
                </c:pt>
                <c:pt idx="7">
                  <c:v>0.27914888720469588</c:v>
                </c:pt>
                <c:pt idx="8">
                  <c:v>0.32589355118067553</c:v>
                </c:pt>
                <c:pt idx="9">
                  <c:v>0.37469466875320179</c:v>
                </c:pt>
                <c:pt idx="10">
                  <c:v>0.4256427136327976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2.3085000000000022E-2</c:v>
                </c:pt>
                <c:pt idx="2">
                  <c:v>6.5096864999999893E-2</c:v>
                </c:pt>
                <c:pt idx="3">
                  <c:v>0.10916731138500002</c:v>
                </c:pt>
                <c:pt idx="4">
                  <c:v>0.15539720964286485</c:v>
                </c:pt>
                <c:pt idx="5">
                  <c:v>0.20389237291536522</c:v>
                </c:pt>
                <c:pt idx="6">
                  <c:v>0.2547637991882179</c:v>
                </c:pt>
                <c:pt idx="7">
                  <c:v>0.30812792534844036</c:v>
                </c:pt>
                <c:pt idx="8">
                  <c:v>0.36410689369051363</c:v>
                </c:pt>
                <c:pt idx="9">
                  <c:v>0.42282883148134887</c:v>
                </c:pt>
                <c:pt idx="10">
                  <c:v>0.4844281442239351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3.2885496680331583E-2</c:v>
                </c:pt>
                <c:pt idx="2">
                  <c:v>6.6852449252575274E-2</c:v>
                </c:pt>
                <c:pt idx="3">
                  <c:v>0.10193642193087449</c:v>
                </c:pt>
                <c:pt idx="4">
                  <c:v>0.13817414847621867</c:v>
                </c:pt>
                <c:pt idx="5">
                  <c:v>0.17560357065757248</c:v>
                </c:pt>
                <c:pt idx="6">
                  <c:v>0.2142638779778181</c:v>
                </c:pt>
                <c:pt idx="7">
                  <c:v>0.25419554870610428</c:v>
                </c:pt>
                <c:pt idx="8">
                  <c:v>0.29544039225956564</c:v>
                </c:pt>
                <c:pt idx="9">
                  <c:v>0.338041592978785</c:v>
                </c:pt>
                <c:pt idx="10">
                  <c:v>0.38204375534283441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2.4000000000000021E-2</c:v>
                </c:pt>
                <c:pt idx="2">
                  <c:v>4.8575999999999953E-2</c:v>
                </c:pt>
                <c:pt idx="3">
                  <c:v>7.3741824000000067E-2</c:v>
                </c:pt>
                <c:pt idx="4">
                  <c:v>9.95116277760002E-2</c:v>
                </c:pt>
                <c:pt idx="5">
                  <c:v>0.12589990684262431</c:v>
                </c:pt>
                <c:pt idx="6">
                  <c:v>0.15292150460684728</c:v>
                </c:pt>
                <c:pt idx="7">
                  <c:v>0.18059162071741164</c:v>
                </c:pt>
                <c:pt idx="8">
                  <c:v>0.20892581961462953</c:v>
                </c:pt>
                <c:pt idx="9">
                  <c:v>0.23794003928538077</c:v>
                </c:pt>
                <c:pt idx="10">
                  <c:v>0.26765060022822995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103305.93267666643</c:v>
                </c:pt>
                <c:pt idx="2">
                  <c:v>107134.79311558696</c:v>
                </c:pt>
                <c:pt idx="3">
                  <c:v>111094.04976242688</c:v>
                </c:pt>
                <c:pt idx="4">
                  <c:v>115188.1288158157</c:v>
                </c:pt>
                <c:pt idx="5">
                  <c:v>119524.9938703411</c:v>
                </c:pt>
                <c:pt idx="6">
                  <c:v>124009.66776322719</c:v>
                </c:pt>
                <c:pt idx="7">
                  <c:v>128647.04602755437</c:v>
                </c:pt>
                <c:pt idx="8">
                  <c:v>133442.37438253069</c:v>
                </c:pt>
                <c:pt idx="9">
                  <c:v>138400.98514990477</c:v>
                </c:pt>
                <c:pt idx="10">
                  <c:v>143528.48929602405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102862.25328921754</c:v>
                </c:pt>
                <c:pt idx="2">
                  <c:v>106953.89626746048</c:v>
                </c:pt>
                <c:pt idx="3">
                  <c:v>110427.27960651422</c:v>
                </c:pt>
                <c:pt idx="4">
                  <c:v>114819.45680091059</c:v>
                </c:pt>
                <c:pt idx="5">
                  <c:v>118628.22790826466</c:v>
                </c:pt>
                <c:pt idx="6">
                  <c:v>123346.81469594737</c:v>
                </c:pt>
                <c:pt idx="7">
                  <c:v>127408.14338337439</c:v>
                </c:pt>
                <c:pt idx="8">
                  <c:v>132475.72422084675</c:v>
                </c:pt>
                <c:pt idx="9">
                  <c:v>136806.82189202082</c:v>
                </c:pt>
                <c:pt idx="10">
                  <c:v>142248.70787579243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102956.5</c:v>
                </c:pt>
                <c:pt idx="2">
                  <c:v>106898.14224999999</c:v>
                </c:pt>
                <c:pt idx="3">
                  <c:v>111833.070864625</c:v>
                </c:pt>
                <c:pt idx="4">
                  <c:v>115254.77325384432</c:v>
                </c:pt>
                <c:pt idx="5">
                  <c:v>119666.99845482018</c:v>
                </c:pt>
                <c:pt idx="6">
                  <c:v>125190.76133117136</c:v>
                </c:pt>
                <c:pt idx="7">
                  <c:v>129021.31277714265</c:v>
                </c:pt>
                <c:pt idx="8">
                  <c:v>133960.18772717877</c:v>
                </c:pt>
                <c:pt idx="9">
                  <c:v>140142.78673686381</c:v>
                </c:pt>
                <c:pt idx="10">
                  <c:v>144430.95755804185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105722.18626155533</c:v>
                </c:pt>
                <c:pt idx="3">
                  <c:v>109122.63770348606</c:v>
                </c:pt>
                <c:pt idx="4">
                  <c:v>114254.91468002203</c:v>
                </c:pt>
                <c:pt idx="5">
                  <c:v>117137.51581013898</c:v>
                </c:pt>
                <c:pt idx="6">
                  <c:v>120902.4586856768</c:v>
                </c:pt>
                <c:pt idx="7">
                  <c:v>124791.21357764975</c:v>
                </c:pt>
                <c:pt idx="8">
                  <c:v>130659.51210571326</c:v>
                </c:pt>
                <c:pt idx="9">
                  <c:v>133956.07112980841</c:v>
                </c:pt>
                <c:pt idx="10">
                  <c:v>138261.59142367975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102106</c:v>
                </c:pt>
                <c:pt idx="2">
                  <c:v>105869.584</c:v>
                </c:pt>
                <c:pt idx="3">
                  <c:v>109798.765696</c:v>
                </c:pt>
                <c:pt idx="4">
                  <c:v>113900.83138662401</c:v>
                </c:pt>
                <c:pt idx="5">
                  <c:v>118183.38796763547</c:v>
                </c:pt>
                <c:pt idx="6">
                  <c:v>122654.37703821143</c:v>
                </c:pt>
                <c:pt idx="7">
                  <c:v>127322.08962789272</c:v>
                </c:pt>
                <c:pt idx="8">
                  <c:v>132195.18157152002</c:v>
                </c:pt>
                <c:pt idx="9">
                  <c:v>137282.68956066691</c:v>
                </c:pt>
                <c:pt idx="10">
                  <c:v>145024.04790133625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102592</c:v>
                </c:pt>
                <c:pt idx="2">
                  <c:v>106341.32800000001</c:v>
                </c:pt>
                <c:pt idx="3">
                  <c:v>110255.626432</c:v>
                </c:pt>
                <c:pt idx="4">
                  <c:v>114342.153995008</c:v>
                </c:pt>
                <c:pt idx="5">
                  <c:v>118608.48877078836</c:v>
                </c:pt>
                <c:pt idx="6">
                  <c:v>124682.54227670305</c:v>
                </c:pt>
                <c:pt idx="7">
                  <c:v>127914.88872046958</c:v>
                </c:pt>
                <c:pt idx="8">
                  <c:v>132589.35511806756</c:v>
                </c:pt>
                <c:pt idx="9">
                  <c:v>137469.46687532018</c:v>
                </c:pt>
                <c:pt idx="10">
                  <c:v>142564.27136327975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102308.5</c:v>
                </c:pt>
                <c:pt idx="2">
                  <c:v>106509.6865</c:v>
                </c:pt>
                <c:pt idx="3">
                  <c:v>110916.73113849999</c:v>
                </c:pt>
                <c:pt idx="4">
                  <c:v>115539.72096428648</c:v>
                </c:pt>
                <c:pt idx="5">
                  <c:v>120389.23729153651</c:v>
                </c:pt>
                <c:pt idx="6">
                  <c:v>125476.37991882178</c:v>
                </c:pt>
                <c:pt idx="7">
                  <c:v>130812.79253484403</c:v>
                </c:pt>
                <c:pt idx="8">
                  <c:v>136410.68936905137</c:v>
                </c:pt>
                <c:pt idx="9">
                  <c:v>142282.88314813489</c:v>
                </c:pt>
                <c:pt idx="10">
                  <c:v>148442.81442239351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103288.54966803316</c:v>
                </c:pt>
                <c:pt idx="2">
                  <c:v>106685.24492525753</c:v>
                </c:pt>
                <c:pt idx="3">
                  <c:v>110193.64219308745</c:v>
                </c:pt>
                <c:pt idx="4">
                  <c:v>113817.41484762187</c:v>
                </c:pt>
                <c:pt idx="5">
                  <c:v>117560.35706575726</c:v>
                </c:pt>
                <c:pt idx="6">
                  <c:v>121426.38779778182</c:v>
                </c:pt>
                <c:pt idx="7">
                  <c:v>125419.55487061043</c:v>
                </c:pt>
                <c:pt idx="8">
                  <c:v>129544.03922595656</c:v>
                </c:pt>
                <c:pt idx="9">
                  <c:v>133804.1592978785</c:v>
                </c:pt>
                <c:pt idx="10">
                  <c:v>138204.37553428343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102400</c:v>
                </c:pt>
                <c:pt idx="2">
                  <c:v>104857.59999999999</c:v>
                </c:pt>
                <c:pt idx="3">
                  <c:v>107374.18240000001</c:v>
                </c:pt>
                <c:pt idx="4">
                  <c:v>109951.16277760002</c:v>
                </c:pt>
                <c:pt idx="5">
                  <c:v>112589.99068426243</c:v>
                </c:pt>
                <c:pt idx="6">
                  <c:v>115292.15046068473</c:v>
                </c:pt>
                <c:pt idx="7">
                  <c:v>118059.16207174116</c:v>
                </c:pt>
                <c:pt idx="8">
                  <c:v>120892.58196146296</c:v>
                </c:pt>
                <c:pt idx="9">
                  <c:v>123794.00392853808</c:v>
                </c:pt>
                <c:pt idx="10">
                  <c:v>126765.06002282299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104650</c:v>
                </c:pt>
                <c:pt idx="1">
                  <c:v>109340.99904</c:v>
                </c:pt>
                <c:pt idx="2">
                  <c:v>113343.03402274124</c:v>
                </c:pt>
                <c:pt idx="3">
                  <c:v>118581.80201229973</c:v>
                </c:pt>
                <c:pt idx="4">
                  <c:v>123957.54438791047</c:v>
                </c:pt>
                <c:pt idx="5">
                  <c:v>128550.67044045212</c:v>
                </c:pt>
                <c:pt idx="6">
                  <c:v>134552.835581669</c:v>
                </c:pt>
                <c:pt idx="7">
                  <c:v>140712.7635054912</c:v>
                </c:pt>
                <c:pt idx="8">
                  <c:v>145969.00236191752</c:v>
                </c:pt>
                <c:pt idx="9">
                  <c:v>152811.5186849563</c:v>
                </c:pt>
                <c:pt idx="10">
                  <c:v>159818.06648357012</c:v>
                </c:pt>
                <c:pt idx="11">
                  <c:v>165796.71158235834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102956.5</c:v>
                </c:pt>
                <c:pt idx="1">
                  <c:v>106722.91628999999</c:v>
                </c:pt>
                <c:pt idx="2">
                  <c:v>110742.16331996623</c:v>
                </c:pt>
                <c:pt idx="3">
                  <c:v>114032.10630952472</c:v>
                </c:pt>
                <c:pt idx="4">
                  <c:v>118355.67351563547</c:v>
                </c:pt>
                <c:pt idx="5">
                  <c:v>122968.38687791917</c:v>
                </c:pt>
                <c:pt idx="6">
                  <c:v>126752.86451913606</c:v>
                </c:pt>
                <c:pt idx="7">
                  <c:v>131715.45778170825</c:v>
                </c:pt>
                <c:pt idx="8">
                  <c:v>136993.98623929094</c:v>
                </c:pt>
                <c:pt idx="9">
                  <c:v>141313.99006232974</c:v>
                </c:pt>
                <c:pt idx="10">
                  <c:v>146958.62747019355</c:v>
                </c:pt>
                <c:pt idx="11">
                  <c:v>152962.62591454422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105000</c:v>
                </c:pt>
                <c:pt idx="1">
                  <c:v>108975.35999999999</c:v>
                </c:pt>
                <c:pt idx="2">
                  <c:v>113105.18499999997</c:v>
                </c:pt>
                <c:pt idx="3">
                  <c:v>117409.99713999995</c:v>
                </c:pt>
                <c:pt idx="4">
                  <c:v>123105.68768999996</c:v>
                </c:pt>
                <c:pt idx="5">
                  <c:v>127898.21948999994</c:v>
                </c:pt>
                <c:pt idx="6">
                  <c:v>132874.48778999996</c:v>
                </c:pt>
                <c:pt idx="7">
                  <c:v>138061.21488999992</c:v>
                </c:pt>
                <c:pt idx="8">
                  <c:v>144662.79448999988</c:v>
                </c:pt>
                <c:pt idx="9">
                  <c:v>150403.18188999989</c:v>
                </c:pt>
                <c:pt idx="10">
                  <c:v>156339.57498999988</c:v>
                </c:pt>
                <c:pt idx="11">
                  <c:v>162513.33008999986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102430</c:v>
                </c:pt>
                <c:pt idx="1">
                  <c:v>105535.85999999999</c:v>
                </c:pt>
                <c:pt idx="2">
                  <c:v>108782.26499999997</c:v>
                </c:pt>
                <c:pt idx="3">
                  <c:v>113788.13613999996</c:v>
                </c:pt>
                <c:pt idx="4">
                  <c:v>116676.55268999997</c:v>
                </c:pt>
                <c:pt idx="5">
                  <c:v>120436.81448999996</c:v>
                </c:pt>
                <c:pt idx="6">
                  <c:v>124358.61778999996</c:v>
                </c:pt>
                <c:pt idx="7">
                  <c:v>130135.60388999994</c:v>
                </c:pt>
                <c:pt idx="8">
                  <c:v>133682.87848999992</c:v>
                </c:pt>
                <c:pt idx="9">
                  <c:v>138195.2078899999</c:v>
                </c:pt>
                <c:pt idx="10">
                  <c:v>142878.10398999989</c:v>
                </c:pt>
                <c:pt idx="11">
                  <c:v>149500.03908999989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105600</c:v>
                </c:pt>
                <c:pt idx="1">
                  <c:v>110070.00576000001</c:v>
                </c:pt>
                <c:pt idx="2">
                  <c:v>114748.20149760001</c:v>
                </c:pt>
                <c:pt idx="3">
                  <c:v>119644.25399967746</c:v>
                </c:pt>
                <c:pt idx="4">
                  <c:v>124768.27767455835</c:v>
                </c:pt>
                <c:pt idx="5">
                  <c:v>130130.8552278054</c:v>
                </c:pt>
                <c:pt idx="6">
                  <c:v>135743.05929088025</c:v>
                </c:pt>
                <c:pt idx="7">
                  <c:v>141616.47504650464</c:v>
                </c:pt>
                <c:pt idx="8">
                  <c:v>147748.32109537654</c:v>
                </c:pt>
                <c:pt idx="9">
                  <c:v>154149.96837039877</c:v>
                </c:pt>
                <c:pt idx="10">
                  <c:v>162860.40822607614</c:v>
                </c:pt>
                <c:pt idx="11">
                  <c:v>169923.1584369535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102106</c:v>
                </c:pt>
                <c:pt idx="1">
                  <c:v>105693.18976000001</c:v>
                </c:pt>
                <c:pt idx="2">
                  <c:v>109449.7255936</c:v>
                </c:pt>
                <c:pt idx="3">
                  <c:v>113383.56515590145</c:v>
                </c:pt>
                <c:pt idx="4">
                  <c:v>117503.03852165621</c:v>
                </c:pt>
                <c:pt idx="5">
                  <c:v>121816.86555217556</c:v>
                </c:pt>
                <c:pt idx="6">
                  <c:v>126334.17406952269</c:v>
                </c:pt>
                <c:pt idx="7">
                  <c:v>131064.51887540735</c:v>
                </c:pt>
                <c:pt idx="8">
                  <c:v>136002.99885275096</c:v>
                </c:pt>
                <c:pt idx="9">
                  <c:v>143588.77194909766</c:v>
                </c:pt>
                <c:pt idx="10">
                  <c:v>146837.25022607614</c:v>
                </c:pt>
                <c:pt idx="11">
                  <c:v>152525.45592495351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103288.54966803316</c:v>
                </c:pt>
                <c:pt idx="1">
                  <c:v>106685.24492525753</c:v>
                </c:pt>
                <c:pt idx="2">
                  <c:v>110193.64219308745</c:v>
                </c:pt>
                <c:pt idx="3">
                  <c:v>113817.41484762187</c:v>
                </c:pt>
                <c:pt idx="4">
                  <c:v>117560.35706575726</c:v>
                </c:pt>
                <c:pt idx="5">
                  <c:v>121426.38779778182</c:v>
                </c:pt>
                <c:pt idx="6">
                  <c:v>125419.55487061043</c:v>
                </c:pt>
                <c:pt idx="7">
                  <c:v>129544.03922595656</c:v>
                </c:pt>
                <c:pt idx="8">
                  <c:v>133804.1592978785</c:v>
                </c:pt>
                <c:pt idx="9">
                  <c:v>138204.37553428343</c:v>
                </c:pt>
                <c:pt idx="10">
                  <c:v>142749.2950671234</c:v>
                </c:pt>
                <c:pt idx="11">
                  <c:v>147443.67653617295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102400</c:v>
                </c:pt>
                <c:pt idx="1">
                  <c:v>104857.59999999999</c:v>
                </c:pt>
                <c:pt idx="2">
                  <c:v>107374.18240000001</c:v>
                </c:pt>
                <c:pt idx="3">
                  <c:v>109951.16277760002</c:v>
                </c:pt>
                <c:pt idx="4">
                  <c:v>112589.99068426243</c:v>
                </c:pt>
                <c:pt idx="5">
                  <c:v>115292.15046068473</c:v>
                </c:pt>
                <c:pt idx="6">
                  <c:v>118059.16207174116</c:v>
                </c:pt>
                <c:pt idx="7">
                  <c:v>120892.58196146296</c:v>
                </c:pt>
                <c:pt idx="8">
                  <c:v>123794.00392853808</c:v>
                </c:pt>
                <c:pt idx="9">
                  <c:v>126765.06002282299</c:v>
                </c:pt>
                <c:pt idx="10">
                  <c:v>129807.42146337075</c:v>
                </c:pt>
                <c:pt idx="11">
                  <c:v>132922.79957849166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5.0000000000000044E-2</c:v>
                </c:pt>
                <c:pt idx="2">
                  <c:v>8.9753599999999878E-2</c:v>
                </c:pt>
                <c:pt idx="3">
                  <c:v>0.13105184999999975</c:v>
                </c:pt>
                <c:pt idx="4">
                  <c:v>0.17409997139999955</c:v>
                </c:pt>
                <c:pt idx="5">
                  <c:v>0.23105687689999965</c:v>
                </c:pt>
                <c:pt idx="6">
                  <c:v>0.27898219489999954</c:v>
                </c:pt>
                <c:pt idx="7">
                  <c:v>0.32874487789999951</c:v>
                </c:pt>
                <c:pt idx="8">
                  <c:v>0.38061214889999917</c:v>
                </c:pt>
                <c:pt idx="9">
                  <c:v>0.4466279448999988</c:v>
                </c:pt>
                <c:pt idx="10">
                  <c:v>0.50403181889999882</c:v>
                </c:pt>
                <c:pt idx="11">
                  <c:v>0.56339574989999885</c:v>
                </c:pt>
                <c:pt idx="12">
                  <c:v>0.62513330089999863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2.4299999999999988E-2</c:v>
                </c:pt>
                <c:pt idx="2">
                  <c:v>5.5358599999999925E-2</c:v>
                </c:pt>
                <c:pt idx="3">
                  <c:v>8.7822649999999669E-2</c:v>
                </c:pt>
                <c:pt idx="4">
                  <c:v>0.13788136139999962</c:v>
                </c:pt>
                <c:pt idx="5">
                  <c:v>0.16676552689999968</c:v>
                </c:pt>
                <c:pt idx="6">
                  <c:v>0.20436814489999966</c:v>
                </c:pt>
                <c:pt idx="7">
                  <c:v>0.2435861778999997</c:v>
                </c:pt>
                <c:pt idx="8">
                  <c:v>0.3013560388999994</c:v>
                </c:pt>
                <c:pt idx="9">
                  <c:v>0.33682878489999912</c:v>
                </c:pt>
                <c:pt idx="10">
                  <c:v>0.38195207889999905</c:v>
                </c:pt>
                <c:pt idx="11">
                  <c:v>0.42878103989999894</c:v>
                </c:pt>
                <c:pt idx="12">
                  <c:v>0.49500039089999892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5.600000000000005E-2</c:v>
                </c:pt>
                <c:pt idx="2">
                  <c:v>0.10070005760000011</c:v>
                </c:pt>
                <c:pt idx="3">
                  <c:v>0.14748201497600011</c:v>
                </c:pt>
                <c:pt idx="4">
                  <c:v>0.19644253999677463</c:v>
                </c:pt>
                <c:pt idx="5">
                  <c:v>0.24768277674558359</c:v>
                </c:pt>
                <c:pt idx="6">
                  <c:v>0.30130855227805386</c:v>
                </c:pt>
                <c:pt idx="7">
                  <c:v>0.35743059290880241</c:v>
                </c:pt>
                <c:pt idx="8">
                  <c:v>0.41616475046504631</c:v>
                </c:pt>
                <c:pt idx="9">
                  <c:v>0.47748321095376545</c:v>
                </c:pt>
                <c:pt idx="10">
                  <c:v>0.5414996837039876</c:v>
                </c:pt>
                <c:pt idx="11">
                  <c:v>0.62860408226076125</c:v>
                </c:pt>
                <c:pt idx="12">
                  <c:v>0.69923158436953492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2.1060000000000079E-2</c:v>
                </c:pt>
                <c:pt idx="2">
                  <c:v>5.693189760000017E-2</c:v>
                </c:pt>
                <c:pt idx="3">
                  <c:v>9.4497255936000002E-2</c:v>
                </c:pt>
                <c:pt idx="4">
                  <c:v>0.13383565155901445</c:v>
                </c:pt>
                <c:pt idx="5">
                  <c:v>0.17503038521656222</c:v>
                </c:pt>
                <c:pt idx="6">
                  <c:v>0.21816865552175568</c:v>
                </c:pt>
                <c:pt idx="7">
                  <c:v>0.26334174069522698</c:v>
                </c:pt>
                <c:pt idx="8">
                  <c:v>0.31064518875407354</c:v>
                </c:pt>
                <c:pt idx="9">
                  <c:v>0.36002998852750956</c:v>
                </c:pt>
                <c:pt idx="10">
                  <c:v>0.43588771949097649</c:v>
                </c:pt>
                <c:pt idx="11">
                  <c:v>0.46837250226076144</c:v>
                </c:pt>
                <c:pt idx="12">
                  <c:v>0.52525455924953501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3.2885496680331583E-2</c:v>
                </c:pt>
                <c:pt idx="2">
                  <c:v>6.6852449252575274E-2</c:v>
                </c:pt>
                <c:pt idx="3">
                  <c:v>0.10193642193087449</c:v>
                </c:pt>
                <c:pt idx="4">
                  <c:v>0.13817414847621867</c:v>
                </c:pt>
                <c:pt idx="5">
                  <c:v>0.17560357065757248</c:v>
                </c:pt>
                <c:pt idx="6">
                  <c:v>0.2142638779778181</c:v>
                </c:pt>
                <c:pt idx="7">
                  <c:v>0.25419554870610428</c:v>
                </c:pt>
                <c:pt idx="8">
                  <c:v>0.29544039225956564</c:v>
                </c:pt>
                <c:pt idx="9">
                  <c:v>0.338041592978785</c:v>
                </c:pt>
                <c:pt idx="10">
                  <c:v>0.38204375534283441</c:v>
                </c:pt>
                <c:pt idx="11">
                  <c:v>0.42749295067123394</c:v>
                </c:pt>
                <c:pt idx="12">
                  <c:v>0.47443676536172941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2.4000000000000021E-2</c:v>
                </c:pt>
                <c:pt idx="2">
                  <c:v>4.8575999999999953E-2</c:v>
                </c:pt>
                <c:pt idx="3">
                  <c:v>7.3741824000000067E-2</c:v>
                </c:pt>
                <c:pt idx="4">
                  <c:v>9.95116277760002E-2</c:v>
                </c:pt>
                <c:pt idx="5">
                  <c:v>0.12589990684262431</c:v>
                </c:pt>
                <c:pt idx="6">
                  <c:v>0.15292150460684728</c:v>
                </c:pt>
                <c:pt idx="7">
                  <c:v>0.18059162071741164</c:v>
                </c:pt>
                <c:pt idx="8">
                  <c:v>0.20892581961462953</c:v>
                </c:pt>
                <c:pt idx="9">
                  <c:v>0.23794003928538077</c:v>
                </c:pt>
                <c:pt idx="10">
                  <c:v>0.26765060022822995</c:v>
                </c:pt>
                <c:pt idx="11">
                  <c:v>0.29807421463370742</c:v>
                </c:pt>
                <c:pt idx="12">
                  <c:v>0.32922799578491646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topLeftCell="A10" zoomScaleNormal="100" workbookViewId="0">
      <selection activeCell="B11" sqref="B11"/>
    </sheetView>
  </sheetViews>
  <sheetFormatPr baseColWidth="10" defaultColWidth="8.6640625" defaultRowHeight="16"/>
  <cols>
    <col min="1" max="1" width="52" style="78" customWidth="1"/>
    <col min="2" max="2" width="15.5" style="78" customWidth="1"/>
    <col min="3" max="3" width="16.83203125" style="78" customWidth="1"/>
    <col min="4" max="4" width="14.1640625" style="78" customWidth="1"/>
    <col min="5" max="5" width="16.5" style="78" customWidth="1"/>
    <col min="6" max="6" width="10.1640625" style="78" customWidth="1"/>
    <col min="7" max="7" width="16.33203125" style="78" customWidth="1"/>
    <col min="8" max="8" width="12.83203125" style="78" customWidth="1"/>
    <col min="9" max="9" width="12.5" style="78" customWidth="1"/>
    <col min="10" max="10" width="20.5" style="78" customWidth="1"/>
    <col min="11" max="11" width="16.6640625" style="78" customWidth="1"/>
    <col min="12" max="12" width="17.1640625" style="78" customWidth="1"/>
    <col min="13" max="13" width="18.5" style="78" customWidth="1"/>
    <col min="14" max="14" width="24.83203125" style="78" customWidth="1"/>
    <col min="15" max="15" width="16.5" style="78" customWidth="1"/>
    <col min="16" max="16" width="15" style="78" customWidth="1"/>
    <col min="17" max="17" width="16.5" style="78" customWidth="1"/>
    <col min="18" max="18" width="13.33203125" style="78" customWidth="1"/>
    <col min="19" max="19" width="18.5" style="78" customWidth="1"/>
    <col min="20" max="20" width="19.5" style="78" customWidth="1"/>
    <col min="21" max="23" width="8.6640625" style="78"/>
    <col min="24" max="24" width="11.33203125" style="78" customWidth="1"/>
    <col min="25" max="25" width="11.5" style="78" customWidth="1"/>
    <col min="26" max="26" width="8.6640625" style="78" customWidth="1"/>
    <col min="27" max="16384" width="8.6640625" style="78"/>
  </cols>
  <sheetData>
    <row r="4" spans="1:20" ht="21" customHeight="1">
      <c r="R4" s="79"/>
    </row>
    <row r="5" spans="1:20" ht="41.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1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2.4E-2</v>
      </c>
      <c r="C12" s="106">
        <v>0.04</v>
      </c>
      <c r="D12" s="106">
        <v>3.8100000000000002E-2</v>
      </c>
      <c r="E12" s="204">
        <v>0.04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7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>
      <c r="A28" s="117" t="s">
        <v>128</v>
      </c>
      <c r="B28" s="87"/>
      <c r="C28" s="87"/>
      <c r="D28" s="87"/>
      <c r="E28" s="87"/>
      <c r="F28" s="87"/>
    </row>
    <row r="29" spans="1:20" ht="102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34">
      <c r="A30" s="108" t="s">
        <v>89</v>
      </c>
      <c r="B30" s="95">
        <v>12</v>
      </c>
      <c r="C30" s="96">
        <v>4.2500000000000003E-2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34">
      <c r="A31" s="109" t="s">
        <v>96</v>
      </c>
      <c r="B31" s="95">
        <v>24</v>
      </c>
      <c r="C31" s="96">
        <v>4.3999999999999997E-2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7">
      <c r="A32" s="110" t="s">
        <v>103</v>
      </c>
      <c r="B32" s="95">
        <v>36</v>
      </c>
      <c r="C32" s="96">
        <v>4.65E-2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7">
      <c r="A33" s="111" t="s">
        <v>54</v>
      </c>
      <c r="B33" s="95">
        <v>48</v>
      </c>
      <c r="C33" s="96">
        <v>0.05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7">
      <c r="A34" s="112" t="s">
        <v>55</v>
      </c>
      <c r="B34" s="95">
        <v>120</v>
      </c>
      <c r="C34" s="96">
        <v>5.6000000000000001E-2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7">
      <c r="A35" s="113" t="s">
        <v>56</v>
      </c>
      <c r="B35" s="95">
        <v>72</v>
      </c>
      <c r="C35" s="96">
        <v>5.1999999999999998E-2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>
        <v>99.9</v>
      </c>
      <c r="J35" s="98">
        <v>2</v>
      </c>
      <c r="K35" s="95" t="s">
        <v>101</v>
      </c>
      <c r="L35" s="82"/>
    </row>
    <row r="36" spans="1:12" ht="17">
      <c r="A36" s="114" t="s">
        <v>57</v>
      </c>
      <c r="B36" s="95">
        <v>144</v>
      </c>
      <c r="C36" s="96">
        <v>5.8500000000000003E-2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 t="s">
        <v>5</v>
      </c>
      <c r="J36" s="98">
        <v>3</v>
      </c>
      <c r="K36" s="95" t="s">
        <v>101</v>
      </c>
      <c r="L36" s="82"/>
    </row>
    <row r="40" spans="1:12">
      <c r="A40" s="117" t="s">
        <v>127</v>
      </c>
    </row>
    <row r="41" spans="1:12" ht="17" thickBot="1"/>
    <row r="42" spans="1:12" ht="51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7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baseColWidth="10" defaultColWidth="8.6640625" defaultRowHeight="15"/>
  <cols>
    <col min="1" max="1" width="2.5" style="19" customWidth="1"/>
    <col min="2" max="2" width="28.83203125" style="19" customWidth="1"/>
    <col min="3" max="11" width="15.1640625" style="19" customWidth="1"/>
    <col min="12" max="12" width="3" style="19" customWidth="1"/>
    <col min="13" max="13" width="4.33203125" style="19" hidden="1" customWidth="1"/>
    <col min="14" max="25" width="20.33203125" style="19" customWidth="1"/>
    <col min="26" max="26" width="8.6640625" style="19"/>
    <col min="27" max="27" width="8.33203125" style="19" bestFit="1" customWidth="1"/>
    <col min="28" max="28" width="14.5" style="19" bestFit="1" customWidth="1"/>
    <col min="29" max="29" width="22.5" style="19" customWidth="1"/>
    <col min="30" max="30" width="15.33203125" style="19" bestFit="1" customWidth="1"/>
    <col min="31" max="31" width="10.1640625" style="19" bestFit="1" customWidth="1"/>
    <col min="32" max="33" width="13.5" style="19" bestFit="1" customWidth="1"/>
    <col min="34" max="34" width="13.83203125" style="19" bestFit="1" customWidth="1"/>
    <col min="35" max="36" width="13.5" style="19" bestFit="1" customWidth="1"/>
    <col min="37" max="37" width="14.33203125" style="19" bestFit="1" customWidth="1"/>
    <col min="38" max="38" width="12.1640625" style="19" bestFit="1" customWidth="1"/>
    <col min="39" max="39" width="13.5" style="19" bestFit="1" customWidth="1"/>
    <col min="40" max="40" width="11.5" style="19" bestFit="1" customWidth="1"/>
    <col min="41" max="41" width="17.6640625" style="19" bestFit="1" customWidth="1"/>
    <col min="42" max="43" width="13.5" style="19" bestFit="1" customWidth="1"/>
    <col min="44" max="44" width="3.83203125" style="19" customWidth="1"/>
    <col min="45" max="45" width="16.1640625" style="19" customWidth="1"/>
    <col min="46" max="46" width="15.33203125" style="19" bestFit="1" customWidth="1"/>
    <col min="47" max="47" width="10.1640625" style="19" bestFit="1" customWidth="1"/>
    <col min="48" max="49" width="13.5" style="19" bestFit="1" customWidth="1"/>
    <col min="50" max="50" width="13.83203125" style="19" bestFit="1" customWidth="1"/>
    <col min="51" max="52" width="13.5" style="19" bestFit="1" customWidth="1"/>
    <col min="53" max="53" width="14.33203125" style="19" bestFit="1" customWidth="1"/>
    <col min="54" max="54" width="12.1640625" style="19" bestFit="1" customWidth="1"/>
    <col min="55" max="55" width="13.5" style="19" bestFit="1" customWidth="1"/>
    <col min="56" max="56" width="11.5" style="19" bestFit="1" customWidth="1"/>
    <col min="57" max="57" width="17.6640625" style="19" bestFit="1" customWidth="1"/>
    <col min="58" max="58" width="12.1640625" style="19" bestFit="1" customWidth="1"/>
    <col min="59" max="59" width="13.5" style="19" bestFit="1" customWidth="1"/>
    <col min="60" max="60" width="3.83203125" style="19" customWidth="1"/>
    <col min="61" max="61" width="22.5" style="19" customWidth="1"/>
    <col min="62" max="62" width="15.33203125" style="19" bestFit="1" customWidth="1"/>
    <col min="63" max="63" width="10.1640625" style="19" bestFit="1" customWidth="1"/>
    <col min="64" max="65" width="13.5" style="19" bestFit="1" customWidth="1"/>
    <col min="66" max="66" width="13.83203125" style="19" bestFit="1" customWidth="1"/>
    <col min="67" max="68" width="13.5" style="19" bestFit="1" customWidth="1"/>
    <col min="69" max="69" width="14.33203125" style="19" bestFit="1" customWidth="1"/>
    <col min="70" max="70" width="12.1640625" style="19" bestFit="1" customWidth="1"/>
    <col min="71" max="71" width="13.5" style="19" bestFit="1" customWidth="1"/>
    <col min="72" max="72" width="11.5" style="19" bestFit="1" customWidth="1"/>
    <col min="73" max="73" width="17.6640625" style="19" bestFit="1" customWidth="1"/>
    <col min="74" max="74" width="12.1640625" style="19" bestFit="1" customWidth="1"/>
    <col min="75" max="75" width="13.5" style="19" bestFit="1" customWidth="1"/>
    <col min="76" max="76" width="3.83203125" style="19" customWidth="1"/>
    <col min="77" max="77" width="15.5" style="19" bestFit="1" customWidth="1"/>
    <col min="78" max="78" width="8.83203125" style="19" bestFit="1" customWidth="1"/>
    <col min="79" max="83" width="13.5" style="19" bestFit="1" customWidth="1"/>
    <col min="84" max="84" width="12.6640625" style="19" bestFit="1" customWidth="1"/>
    <col min="85" max="85" width="12.83203125" style="19" bestFit="1" customWidth="1"/>
    <col min="86" max="86" width="13.5" style="19" bestFit="1" customWidth="1"/>
    <col min="87" max="88" width="18" style="19" customWidth="1"/>
    <col min="89" max="89" width="13.5" style="19" bestFit="1" customWidth="1"/>
    <col min="90" max="90" width="14.83203125" style="19" bestFit="1" customWidth="1"/>
    <col min="91" max="91" width="3.83203125" style="19" customWidth="1"/>
    <col min="92" max="92" width="21.5" style="19" customWidth="1"/>
    <col min="93" max="95" width="13.5" style="19" bestFit="1" customWidth="1"/>
    <col min="96" max="96" width="10.1640625" style="19" bestFit="1" customWidth="1"/>
    <col min="97" max="97" width="13.5" style="19" bestFit="1" customWidth="1"/>
    <col min="98" max="98" width="14.33203125" style="19" bestFit="1" customWidth="1"/>
    <col min="99" max="99" width="12.1640625" style="19" bestFit="1" customWidth="1"/>
    <col min="100" max="100" width="13.5" style="19" bestFit="1" customWidth="1"/>
    <col min="101" max="101" width="9.33203125" style="19" bestFit="1" customWidth="1"/>
    <col min="102" max="102" width="9.5" style="19" customWidth="1"/>
    <col min="103" max="103" width="9.5" style="19" bestFit="1" customWidth="1"/>
    <col min="104" max="104" width="14.83203125" style="19" bestFit="1" customWidth="1"/>
    <col min="105" max="105" width="3.1640625" style="19" customWidth="1"/>
    <col min="106" max="106" width="9.1640625" style="19" bestFit="1" customWidth="1"/>
    <col min="107" max="109" width="12.5" style="19" bestFit="1" customWidth="1"/>
    <col min="110" max="110" width="10.83203125" style="19" bestFit="1" customWidth="1"/>
    <col min="111" max="111" width="12.5" style="19" bestFit="1" customWidth="1"/>
    <col min="112" max="112" width="12.6640625" style="19" bestFit="1" customWidth="1"/>
    <col min="113" max="113" width="12.83203125" style="19" bestFit="1" customWidth="1"/>
    <col min="114" max="114" width="12.5" style="19" bestFit="1" customWidth="1"/>
    <col min="115" max="115" width="9.5" style="19" bestFit="1" customWidth="1"/>
    <col min="116" max="116" width="9.5" style="19" customWidth="1"/>
    <col min="117" max="117" width="9.5" style="19" bestFit="1" customWidth="1"/>
    <col min="118" max="118" width="14.83203125" style="19" bestFit="1" customWidth="1"/>
    <col min="119" max="119" width="3.5" style="19" customWidth="1"/>
    <col min="120" max="120" width="9.1640625" style="19" bestFit="1" customWidth="1"/>
    <col min="121" max="123" width="12.5" style="19" bestFit="1" customWidth="1"/>
    <col min="124" max="124" width="12.33203125" style="19" bestFit="1" customWidth="1"/>
    <col min="125" max="125" width="12.83203125" style="19" bestFit="1" customWidth="1"/>
    <col min="126" max="126" width="12.6640625" style="19" bestFit="1" customWidth="1"/>
    <col min="127" max="127" width="12.33203125" style="19" bestFit="1" customWidth="1"/>
    <col min="128" max="128" width="12.6640625" style="19" customWidth="1"/>
    <col min="129" max="129" width="9.5" style="19" bestFit="1" customWidth="1"/>
    <col min="130" max="130" width="9.5" style="19" customWidth="1"/>
    <col min="131" max="131" width="14.83203125" style="19" bestFit="1" customWidth="1"/>
    <col min="132" max="132" width="13.1640625" style="19" customWidth="1"/>
    <col min="133" max="133" width="9.83203125" style="19" bestFit="1" customWidth="1"/>
    <col min="134" max="134" width="11.1640625" style="19" bestFit="1" customWidth="1"/>
    <col min="135" max="140" width="15.1640625" style="19" customWidth="1"/>
    <col min="141" max="16384" width="8.6640625" style="19"/>
  </cols>
  <sheetData>
    <row r="1" spans="1:11" ht="14.25" customHeight="1" thickBot="1">
      <c r="A1" s="154"/>
    </row>
    <row r="2" spans="1:11" ht="30" customHeight="1" thickBot="1">
      <c r="A2" s="154"/>
      <c r="B2" s="218" t="s">
        <v>113</v>
      </c>
      <c r="C2" s="219"/>
      <c r="D2" s="219"/>
      <c r="E2" s="219"/>
      <c r="F2" s="219"/>
      <c r="G2" s="219"/>
      <c r="H2" s="219"/>
      <c r="I2" s="219"/>
      <c r="J2" s="219"/>
      <c r="K2" s="220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115876.64451544368</v>
      </c>
      <c r="D4" s="191">
        <f>INDEX(wyniki_DOR_obl,MATCH(zakup_domyslny_mc,wyniki_mc,0))</f>
        <v>115339.90236130857</v>
      </c>
      <c r="E4" s="191">
        <f>INDEX(wyniki_TOS_obl,MATCH(zakup_domyslny_mc,wyniki_mc,0))</f>
        <v>115990.1407007588</v>
      </c>
      <c r="F4" s="191">
        <f>INDEX(wyniki_COI_obl,MATCH(zakup_domyslny_mc,wyniki_mc,0))</f>
        <v>114358.42892295017</v>
      </c>
      <c r="G4" s="191">
        <f>INDEX(wyniki_EDO_obl,MATCH(zakup_domyslny_mc,wyniki_mc,0))</f>
        <v>114614.5908167926</v>
      </c>
      <c r="H4" s="191">
        <f>INDEX(wyniki_ROS_obl,MATCH(zakup_domyslny_mc,wyniki_mc,0))</f>
        <v>115053.20979097141</v>
      </c>
      <c r="I4" s="191">
        <f>INDEX(wyniki_ROD_obl,MATCH(zakup_domyslny_mc,wyniki_mc,0))</f>
        <v>116347.97368549481</v>
      </c>
      <c r="J4" s="191">
        <f>INDEX(J44:J188,MATCH(zakup_domyslny_mc,B44:B188,0))</f>
        <v>114432.85861675288</v>
      </c>
      <c r="K4" s="192">
        <f>INDEX(wyniki_skumulowana_inflacja,MATCH(zakup_domyslny_mc,wyniki_mc,0))</f>
        <v>110390.96742871043</v>
      </c>
    </row>
    <row r="5" spans="1:11" ht="31.5" customHeight="1" thickBot="1"/>
    <row r="6" spans="1:11" ht="26.25" customHeight="1">
      <c r="B6" s="215" t="s">
        <v>110</v>
      </c>
      <c r="C6" s="216"/>
      <c r="D6" s="216"/>
      <c r="E6" s="216"/>
      <c r="F6" s="216"/>
      <c r="G6" s="216"/>
      <c r="H6" s="216"/>
      <c r="I6" s="216"/>
      <c r="J6" s="216"/>
      <c r="K6" s="217"/>
    </row>
    <row r="7" spans="1:11" ht="51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>
      <c r="B9" s="169">
        <v>1</v>
      </c>
      <c r="C9" s="152">
        <f t="shared" ref="C9:C20" si="2">INDEX(wyniki_ROR_obl,MATCH(B9*12,wyniki_mc,0))</f>
        <v>103305.93267666643</v>
      </c>
      <c r="D9" s="152">
        <f t="shared" ref="D9:D20" si="3">INDEX(wyniki_DOR_obl,MATCH(B9*12,wyniki_mc,0))</f>
        <v>102862.25328921754</v>
      </c>
      <c r="E9" s="152">
        <f t="shared" ref="E9:E20" si="4">INDEX(wyniki_TOS_obl,MATCH(B9*12,wyniki_mc,0))</f>
        <v>102956.5</v>
      </c>
      <c r="F9" s="152">
        <f t="shared" ref="F9:F20" si="5">INDEX(wyniki_COI_obl,MATCH(B9*12,wyniki_mc,0))</f>
        <v>102430</v>
      </c>
      <c r="G9" s="152">
        <f t="shared" ref="G9:G20" si="6">INDEX(wyniki_EDO_obl,MATCH(B9*12,wyniki_mc,0))</f>
        <v>102106</v>
      </c>
      <c r="H9" s="152">
        <f t="shared" ref="H9:H20" si="7">INDEX(wyniki_ROS_obl,MATCH(B9*12,wyniki_mc,0))</f>
        <v>102592</v>
      </c>
      <c r="I9" s="152">
        <f t="shared" ref="I9:I20" si="8">INDEX(wyniki_ROD_obl,MATCH(B9*12,wyniki_mc,0))</f>
        <v>102308.5</v>
      </c>
      <c r="J9" s="152">
        <f t="shared" ref="J9:J20" si="9">FV(INDEX(scenariusz_I_konto,MATCH(B9,scenariusz_I_rok,0))/12*(1-podatek_Belki),12,0,-J8,1)</f>
        <v>103288.54966803316</v>
      </c>
      <c r="K9" s="168">
        <f t="shared" ref="K9:K20" si="10">INDEX(wyniki_skumulowana_inflacja,MATCH(B9*12,wyniki_mc,0))</f>
        <v>102400</v>
      </c>
    </row>
    <row r="10" spans="1:11">
      <c r="B10" s="169">
        <v>2</v>
      </c>
      <c r="C10" s="152">
        <f t="shared" si="2"/>
        <v>107134.79311558696</v>
      </c>
      <c r="D10" s="152">
        <f t="shared" si="3"/>
        <v>106953.89626746048</v>
      </c>
      <c r="E10" s="152">
        <f t="shared" si="4"/>
        <v>106898.14224999999</v>
      </c>
      <c r="F10" s="152">
        <f t="shared" si="5"/>
        <v>105722.18626155533</v>
      </c>
      <c r="G10" s="152">
        <f t="shared" si="6"/>
        <v>105869.584</v>
      </c>
      <c r="H10" s="152">
        <f t="shared" si="7"/>
        <v>106341.32800000001</v>
      </c>
      <c r="I10" s="152">
        <f t="shared" si="8"/>
        <v>106509.6865</v>
      </c>
      <c r="J10" s="152">
        <f t="shared" si="9"/>
        <v>106685.24492525753</v>
      </c>
      <c r="K10" s="168">
        <f t="shared" si="10"/>
        <v>104857.59999999999</v>
      </c>
    </row>
    <row r="11" spans="1:11">
      <c r="B11" s="169">
        <v>3</v>
      </c>
      <c r="C11" s="152">
        <f t="shared" si="2"/>
        <v>111094.04976242688</v>
      </c>
      <c r="D11" s="152">
        <f t="shared" si="3"/>
        <v>110427.27960651422</v>
      </c>
      <c r="E11" s="152">
        <f t="shared" si="4"/>
        <v>111833.070864625</v>
      </c>
      <c r="F11" s="152">
        <f t="shared" si="5"/>
        <v>109122.63770348606</v>
      </c>
      <c r="G11" s="152">
        <f t="shared" si="6"/>
        <v>109798.765696</v>
      </c>
      <c r="H11" s="152">
        <f t="shared" si="7"/>
        <v>110255.626432</v>
      </c>
      <c r="I11" s="152">
        <f t="shared" si="8"/>
        <v>110916.73113849999</v>
      </c>
      <c r="J11" s="152">
        <f t="shared" si="9"/>
        <v>110193.64219308745</v>
      </c>
      <c r="K11" s="168">
        <f t="shared" si="10"/>
        <v>107374.18240000001</v>
      </c>
    </row>
    <row r="12" spans="1:11">
      <c r="B12" s="169">
        <v>4</v>
      </c>
      <c r="C12" s="152">
        <f t="shared" si="2"/>
        <v>115188.1288158157</v>
      </c>
      <c r="D12" s="152">
        <f t="shared" si="3"/>
        <v>114819.45680091059</v>
      </c>
      <c r="E12" s="152">
        <f t="shared" si="4"/>
        <v>115254.77325384432</v>
      </c>
      <c r="F12" s="152">
        <f t="shared" si="5"/>
        <v>114254.91468002203</v>
      </c>
      <c r="G12" s="152">
        <f t="shared" si="6"/>
        <v>113900.83138662401</v>
      </c>
      <c r="H12" s="152">
        <f t="shared" si="7"/>
        <v>114342.153995008</v>
      </c>
      <c r="I12" s="152">
        <f t="shared" si="8"/>
        <v>115539.72096428648</v>
      </c>
      <c r="J12" s="152">
        <f t="shared" si="9"/>
        <v>113817.41484762187</v>
      </c>
      <c r="K12" s="168">
        <f t="shared" si="10"/>
        <v>109951.16277760002</v>
      </c>
    </row>
    <row r="13" spans="1:11">
      <c r="B13" s="169">
        <v>5</v>
      </c>
      <c r="C13" s="152">
        <f t="shared" si="2"/>
        <v>119524.9938703411</v>
      </c>
      <c r="D13" s="152">
        <f t="shared" si="3"/>
        <v>118628.22790826466</v>
      </c>
      <c r="E13" s="152">
        <f t="shared" si="4"/>
        <v>119666.99845482018</v>
      </c>
      <c r="F13" s="152">
        <f t="shared" si="5"/>
        <v>117137.51581013898</v>
      </c>
      <c r="G13" s="152">
        <f t="shared" si="6"/>
        <v>118183.38796763547</v>
      </c>
      <c r="H13" s="152">
        <f t="shared" si="7"/>
        <v>118608.48877078836</v>
      </c>
      <c r="I13" s="152">
        <f t="shared" si="8"/>
        <v>120389.23729153651</v>
      </c>
      <c r="J13" s="152">
        <f t="shared" si="9"/>
        <v>117560.35706575726</v>
      </c>
      <c r="K13" s="168">
        <f t="shared" si="10"/>
        <v>112589.99068426243</v>
      </c>
    </row>
    <row r="14" spans="1:11">
      <c r="B14" s="169">
        <v>6</v>
      </c>
      <c r="C14" s="152">
        <f t="shared" si="2"/>
        <v>124009.66776322719</v>
      </c>
      <c r="D14" s="152">
        <f t="shared" si="3"/>
        <v>123346.81469594737</v>
      </c>
      <c r="E14" s="152">
        <f t="shared" si="4"/>
        <v>125190.76133117136</v>
      </c>
      <c r="F14" s="152">
        <f t="shared" si="5"/>
        <v>120902.4586856768</v>
      </c>
      <c r="G14" s="152">
        <f t="shared" si="6"/>
        <v>122654.37703821143</v>
      </c>
      <c r="H14" s="152">
        <f t="shared" si="7"/>
        <v>124682.54227670305</v>
      </c>
      <c r="I14" s="152">
        <f t="shared" si="8"/>
        <v>125476.37991882178</v>
      </c>
      <c r="J14" s="152">
        <f t="shared" si="9"/>
        <v>121426.38779778182</v>
      </c>
      <c r="K14" s="168">
        <f t="shared" si="10"/>
        <v>115292.15046068473</v>
      </c>
    </row>
    <row r="15" spans="1:11">
      <c r="B15" s="169">
        <v>7</v>
      </c>
      <c r="C15" s="152">
        <f t="shared" si="2"/>
        <v>128647.04602755437</v>
      </c>
      <c r="D15" s="152">
        <f t="shared" si="3"/>
        <v>127408.14338337439</v>
      </c>
      <c r="E15" s="152">
        <f t="shared" si="4"/>
        <v>129021.31277714265</v>
      </c>
      <c r="F15" s="152">
        <f t="shared" si="5"/>
        <v>124791.21357764975</v>
      </c>
      <c r="G15" s="152">
        <f t="shared" si="6"/>
        <v>127322.08962789272</v>
      </c>
      <c r="H15" s="152">
        <f t="shared" si="7"/>
        <v>127914.88872046958</v>
      </c>
      <c r="I15" s="152">
        <f t="shared" si="8"/>
        <v>130812.79253484403</v>
      </c>
      <c r="J15" s="152">
        <f t="shared" si="9"/>
        <v>125419.55487061043</v>
      </c>
      <c r="K15" s="168">
        <f t="shared" si="10"/>
        <v>118059.16207174116</v>
      </c>
    </row>
    <row r="16" spans="1:11">
      <c r="B16" s="169">
        <v>8</v>
      </c>
      <c r="C16" s="152">
        <f t="shared" si="2"/>
        <v>133442.37438253069</v>
      </c>
      <c r="D16" s="152">
        <f t="shared" si="3"/>
        <v>132475.72422084675</v>
      </c>
      <c r="E16" s="152">
        <f t="shared" si="4"/>
        <v>133960.18772717877</v>
      </c>
      <c r="F16" s="152">
        <f t="shared" si="5"/>
        <v>130659.51210571326</v>
      </c>
      <c r="G16" s="152">
        <f t="shared" si="6"/>
        <v>132195.18157152002</v>
      </c>
      <c r="H16" s="152">
        <f t="shared" si="7"/>
        <v>132589.35511806756</v>
      </c>
      <c r="I16" s="152">
        <f t="shared" si="8"/>
        <v>136410.68936905137</v>
      </c>
      <c r="J16" s="152">
        <f t="shared" si="9"/>
        <v>129544.03922595656</v>
      </c>
      <c r="K16" s="168">
        <f t="shared" si="10"/>
        <v>120892.58196146296</v>
      </c>
    </row>
    <row r="17" spans="1:140">
      <c r="B17" s="169">
        <v>9</v>
      </c>
      <c r="C17" s="152">
        <f t="shared" si="2"/>
        <v>138400.98514990477</v>
      </c>
      <c r="D17" s="152">
        <f t="shared" si="3"/>
        <v>136806.82189202082</v>
      </c>
      <c r="E17" s="152">
        <f t="shared" si="4"/>
        <v>140142.78673686381</v>
      </c>
      <c r="F17" s="152">
        <f t="shared" si="5"/>
        <v>133956.07112980841</v>
      </c>
      <c r="G17" s="152">
        <f t="shared" si="6"/>
        <v>137282.68956066691</v>
      </c>
      <c r="H17" s="152">
        <f t="shared" si="7"/>
        <v>137469.46687532018</v>
      </c>
      <c r="I17" s="152">
        <f t="shared" si="8"/>
        <v>142282.88314813489</v>
      </c>
      <c r="J17" s="152">
        <f t="shared" si="9"/>
        <v>133804.1592978785</v>
      </c>
      <c r="K17" s="168">
        <f t="shared" si="10"/>
        <v>123794.00392853808</v>
      </c>
    </row>
    <row r="18" spans="1:140">
      <c r="B18" s="170">
        <v>10</v>
      </c>
      <c r="C18" s="153">
        <f t="shared" si="2"/>
        <v>143528.48929602405</v>
      </c>
      <c r="D18" s="153">
        <f t="shared" si="3"/>
        <v>142248.70787579243</v>
      </c>
      <c r="E18" s="153">
        <f t="shared" si="4"/>
        <v>144430.95755804185</v>
      </c>
      <c r="F18" s="153">
        <f t="shared" si="5"/>
        <v>138261.59142367975</v>
      </c>
      <c r="G18" s="153">
        <f t="shared" si="6"/>
        <v>145024.04790133625</v>
      </c>
      <c r="H18" s="153">
        <f t="shared" si="7"/>
        <v>142564.27136327975</v>
      </c>
      <c r="I18" s="153">
        <f t="shared" si="8"/>
        <v>148442.81442239351</v>
      </c>
      <c r="J18" s="153">
        <f t="shared" si="9"/>
        <v>138204.37553428343</v>
      </c>
      <c r="K18" s="171">
        <f t="shared" si="10"/>
        <v>126765.06002282299</v>
      </c>
    </row>
    <row r="19" spans="1:140" ht="21">
      <c r="A19" s="155"/>
      <c r="B19" s="169">
        <v>11</v>
      </c>
      <c r="C19" s="152">
        <f t="shared" si="2"/>
        <v>148934.07414486905</v>
      </c>
      <c r="D19" s="152">
        <f t="shared" si="3"/>
        <v>146972.20901962166</v>
      </c>
      <c r="E19" s="152">
        <f t="shared" si="4"/>
        <v>149959.41045540897</v>
      </c>
      <c r="F19" s="152">
        <f t="shared" si="5"/>
        <v>142708.70089088232</v>
      </c>
      <c r="G19" s="152">
        <f t="shared" si="6"/>
        <v>148227.22786441611</v>
      </c>
      <c r="H19" s="152">
        <f t="shared" si="7"/>
        <v>147883.21400362463</v>
      </c>
      <c r="I19" s="152">
        <f t="shared" si="8"/>
        <v>154904.58232909077</v>
      </c>
      <c r="J19" s="152">
        <f t="shared" si="9"/>
        <v>142749.2950671234</v>
      </c>
      <c r="K19" s="172">
        <f t="shared" si="10"/>
        <v>129807.42146337075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6" thickBot="1">
      <c r="A20" s="155"/>
      <c r="B20" s="173">
        <v>12</v>
      </c>
      <c r="C20" s="174">
        <f t="shared" si="2"/>
        <v>154523.7340233649</v>
      </c>
      <c r="D20" s="174">
        <f t="shared" si="3"/>
        <v>152817.86754357081</v>
      </c>
      <c r="E20" s="174">
        <f t="shared" si="4"/>
        <v>156879.66183777797</v>
      </c>
      <c r="F20" s="174">
        <f t="shared" si="5"/>
        <v>149419.39576170561</v>
      </c>
      <c r="G20" s="174">
        <f t="shared" si="6"/>
        <v>153690.53699190126</v>
      </c>
      <c r="H20" s="174">
        <f t="shared" si="7"/>
        <v>155454.67578177858</v>
      </c>
      <c r="I20" s="174">
        <f t="shared" si="8"/>
        <v>164112.97686321623</v>
      </c>
      <c r="J20" s="174">
        <f t="shared" si="9"/>
        <v>147443.67653617295</v>
      </c>
      <c r="K20" s="175">
        <f t="shared" si="10"/>
        <v>132922.79957849166</v>
      </c>
    </row>
    <row r="21" spans="1:140" ht="31.5" customHeight="1" thickBot="1"/>
    <row r="22" spans="1:140" ht="31.5" customHeight="1">
      <c r="B22" s="221" t="s">
        <v>114</v>
      </c>
      <c r="C22" s="222"/>
      <c r="D22" s="222"/>
      <c r="E22" s="222"/>
      <c r="F22" s="222"/>
      <c r="G22" s="222"/>
      <c r="H22" s="222"/>
      <c r="I22" s="222"/>
      <c r="J22" s="222"/>
      <c r="K22" s="223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1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3.3059326766664343E-2</v>
      </c>
      <c r="D25" s="149">
        <f t="shared" si="12"/>
        <v>2.8622532892175423E-2</v>
      </c>
      <c r="E25" s="149">
        <f t="shared" si="12"/>
        <v>2.9565000000000063E-2</v>
      </c>
      <c r="F25" s="149">
        <f t="shared" si="12"/>
        <v>2.4299999999999988E-2</v>
      </c>
      <c r="G25" s="149">
        <f t="shared" si="12"/>
        <v>2.1060000000000079E-2</v>
      </c>
      <c r="H25" s="149">
        <f t="shared" si="12"/>
        <v>2.5919999999999943E-2</v>
      </c>
      <c r="I25" s="149">
        <f t="shared" si="12"/>
        <v>2.3085000000000022E-2</v>
      </c>
      <c r="J25" s="149">
        <f t="shared" si="12"/>
        <v>3.2885496680331583E-2</v>
      </c>
      <c r="K25" s="178">
        <f t="shared" si="12"/>
        <v>2.4000000000000021E-2</v>
      </c>
    </row>
    <row r="26" spans="1:140" ht="19">
      <c r="B26" s="179">
        <v>2</v>
      </c>
      <c r="C26" s="149">
        <f t="shared" ref="C26:K26" si="13">C10/zakup_domyslny_wartosc-1</f>
        <v>7.1347931155869571E-2</v>
      </c>
      <c r="D26" s="149">
        <f t="shared" si="13"/>
        <v>6.9538962674604798E-2</v>
      </c>
      <c r="E26" s="149">
        <f t="shared" si="13"/>
        <v>6.8981422499999834E-2</v>
      </c>
      <c r="F26" s="149">
        <f t="shared" si="13"/>
        <v>5.7221862615553176E-2</v>
      </c>
      <c r="G26" s="149">
        <f t="shared" si="13"/>
        <v>5.8695839999999944E-2</v>
      </c>
      <c r="H26" s="149">
        <f t="shared" si="13"/>
        <v>6.3413280000000016E-2</v>
      </c>
      <c r="I26" s="149">
        <f t="shared" si="13"/>
        <v>6.5096864999999893E-2</v>
      </c>
      <c r="J26" s="149">
        <f t="shared" si="13"/>
        <v>6.6852449252575274E-2</v>
      </c>
      <c r="K26" s="178">
        <f t="shared" si="13"/>
        <v>4.8575999999999953E-2</v>
      </c>
      <c r="M26" s="34"/>
      <c r="T26" s="75"/>
    </row>
    <row r="27" spans="1:140" ht="51">
      <c r="B27" s="179">
        <v>3</v>
      </c>
      <c r="C27" s="149">
        <f t="shared" ref="C27:K27" si="14">C11/zakup_domyslny_wartosc-1</f>
        <v>0.11094049762426872</v>
      </c>
      <c r="D27" s="149">
        <f t="shared" si="14"/>
        <v>0.10427279606514217</v>
      </c>
      <c r="E27" s="149">
        <f t="shared" si="14"/>
        <v>0.11833070864624995</v>
      </c>
      <c r="F27" s="149">
        <f t="shared" si="14"/>
        <v>9.1226377034860695E-2</v>
      </c>
      <c r="G27" s="149">
        <f t="shared" si="14"/>
        <v>9.7987656960000002E-2</v>
      </c>
      <c r="H27" s="149">
        <f t="shared" si="14"/>
        <v>0.10255626431999998</v>
      </c>
      <c r="I27" s="149">
        <f t="shared" si="14"/>
        <v>0.10916731138500002</v>
      </c>
      <c r="J27" s="149">
        <f t="shared" si="14"/>
        <v>0.10193642193087449</v>
      </c>
      <c r="K27" s="178">
        <f t="shared" si="14"/>
        <v>7.3741824000000067E-2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6">
      <c r="B28" s="179">
        <v>4</v>
      </c>
      <c r="C28" s="149">
        <f t="shared" ref="C28:K28" si="15">C12/zakup_domyslny_wartosc-1</f>
        <v>0.15188128815815705</v>
      </c>
      <c r="D28" s="149">
        <f t="shared" si="15"/>
        <v>0.14819456800910591</v>
      </c>
      <c r="E28" s="149">
        <f t="shared" si="15"/>
        <v>0.15254773253844323</v>
      </c>
      <c r="F28" s="149">
        <f t="shared" si="15"/>
        <v>0.14254914680022024</v>
      </c>
      <c r="G28" s="149">
        <f t="shared" si="15"/>
        <v>0.13900831386624013</v>
      </c>
      <c r="H28" s="149">
        <f t="shared" si="15"/>
        <v>0.14342153995008</v>
      </c>
      <c r="I28" s="149">
        <f t="shared" si="15"/>
        <v>0.15539720964286485</v>
      </c>
      <c r="J28" s="149">
        <f t="shared" si="15"/>
        <v>0.13817414847621867</v>
      </c>
      <c r="K28" s="178">
        <f t="shared" si="15"/>
        <v>9.95116277760002E-2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2.4E-2</v>
      </c>
      <c r="EG28" s="103">
        <f>EF28</f>
        <v>2.4E-2</v>
      </c>
      <c r="EH28" s="103">
        <f>IF(trigger_inflacja="chcę taki sam w kazdym roku",'WPISZ ZAŁOŻENIA'!$C$12,'WPISZ ZAŁOŻENIA'!C13)</f>
        <v>0.04</v>
      </c>
      <c r="EI28" s="103">
        <f>IF(trigger_inflacja="chcę taki sam w kazdym roku",'WPISZ ZAŁOŻENIA'!$D$12,'WPISZ ZAŁOŻENIA'!D13)</f>
        <v>3.8100000000000002E-2</v>
      </c>
      <c r="EJ28" s="103">
        <f>IF(trigger_inflacja="chcę taki sam w kazdym roku",'WPISZ ZAŁOŻENIA'!$E$12,'WPISZ ZAŁOŻENIA'!E13)</f>
        <v>0.04</v>
      </c>
    </row>
    <row r="29" spans="1:140" ht="16">
      <c r="B29" s="179">
        <v>5</v>
      </c>
      <c r="C29" s="149">
        <f t="shared" ref="C29:K29" si="16">C13/zakup_domyslny_wartosc-1</f>
        <v>0.19524993870341101</v>
      </c>
      <c r="D29" s="149">
        <f t="shared" si="16"/>
        <v>0.18628227908264661</v>
      </c>
      <c r="E29" s="149">
        <f t="shared" si="16"/>
        <v>0.19666998454820184</v>
      </c>
      <c r="F29" s="149">
        <f t="shared" si="16"/>
        <v>0.17137515810138981</v>
      </c>
      <c r="G29" s="149">
        <f t="shared" si="16"/>
        <v>0.18183387967635478</v>
      </c>
      <c r="H29" s="149">
        <f t="shared" si="16"/>
        <v>0.18608488770788356</v>
      </c>
      <c r="I29" s="149">
        <f t="shared" si="16"/>
        <v>0.20389237291536522</v>
      </c>
      <c r="J29" s="149">
        <f t="shared" si="16"/>
        <v>0.17560357065757248</v>
      </c>
      <c r="K29" s="178">
        <f t="shared" si="16"/>
        <v>0.12589990684262431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2.4E-2</v>
      </c>
      <c r="EG29" s="103">
        <f t="shared" ref="EG29:EG39" si="17">(1+EG28)*(1+EF29)-1</f>
        <v>4.8575999999999953E-2</v>
      </c>
      <c r="EH29" s="103">
        <f>IF(trigger_inflacja="chcę taki sam w kazdym roku",'WPISZ ZAŁOŻENIA'!$C$12,'WPISZ ZAŁOŻENIA'!C14)</f>
        <v>0.04</v>
      </c>
      <c r="EI29" s="103">
        <f>IF(trigger_inflacja="chcę taki sam w kazdym roku",'WPISZ ZAŁOŻENIA'!$D$12,'WPISZ ZAŁOŻENIA'!D14)</f>
        <v>3.8100000000000002E-2</v>
      </c>
      <c r="EJ29" s="103">
        <f>IF(trigger_inflacja="chcę taki sam w kazdym roku",'WPISZ ZAŁOŻENIA'!$E$12,'WPISZ ZAŁOŻENIA'!E14)</f>
        <v>0.04</v>
      </c>
    </row>
    <row r="30" spans="1:140" ht="16">
      <c r="B30" s="179">
        <v>6</v>
      </c>
      <c r="C30" s="149">
        <f t="shared" ref="C30:K30" si="18">C14/zakup_domyslny_wartosc-1</f>
        <v>0.24009667763227194</v>
      </c>
      <c r="D30" s="149">
        <f t="shared" si="18"/>
        <v>0.23346814695947371</v>
      </c>
      <c r="E30" s="149">
        <f t="shared" si="18"/>
        <v>0.25190761331171374</v>
      </c>
      <c r="F30" s="149">
        <f t="shared" si="18"/>
        <v>0.20902458685676795</v>
      </c>
      <c r="G30" s="149">
        <f t="shared" si="18"/>
        <v>0.22654377038211426</v>
      </c>
      <c r="H30" s="149">
        <f t="shared" si="18"/>
        <v>0.24682542276703057</v>
      </c>
      <c r="I30" s="149">
        <f t="shared" si="18"/>
        <v>0.2547637991882179</v>
      </c>
      <c r="J30" s="149">
        <f t="shared" si="18"/>
        <v>0.2142638779778181</v>
      </c>
      <c r="K30" s="178">
        <f t="shared" si="18"/>
        <v>0.15292150460684728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2.4E-2</v>
      </c>
      <c r="EG30" s="103">
        <f t="shared" si="17"/>
        <v>7.3741824000000067E-2</v>
      </c>
      <c r="EH30" s="103">
        <f>IF(trigger_inflacja="chcę taki sam w kazdym roku",'WPISZ ZAŁOŻENIA'!$C$12,'WPISZ ZAŁOŻENIA'!C15)</f>
        <v>0.04</v>
      </c>
      <c r="EI30" s="103">
        <f>IF(trigger_inflacja="chcę taki sam w kazdym roku",'WPISZ ZAŁOŻENIA'!$D$12,'WPISZ ZAŁOŻENIA'!D15)</f>
        <v>3.8100000000000002E-2</v>
      </c>
      <c r="EJ30" s="103">
        <f>IF(trigger_inflacja="chcę taki sam w kazdym roku",'WPISZ ZAŁOŻENIA'!$E$12,'WPISZ ZAŁOŻENIA'!E15)</f>
        <v>0.04</v>
      </c>
    </row>
    <row r="31" spans="1:140" ht="16">
      <c r="B31" s="179">
        <v>7</v>
      </c>
      <c r="C31" s="149">
        <f t="shared" ref="C31:K31" si="19">C15/zakup_domyslny_wartosc-1</f>
        <v>0.28647046027554368</v>
      </c>
      <c r="D31" s="149">
        <f t="shared" si="19"/>
        <v>0.27408143383374384</v>
      </c>
      <c r="E31" s="149">
        <f t="shared" si="19"/>
        <v>0.2902131277714266</v>
      </c>
      <c r="F31" s="149">
        <f t="shared" si="19"/>
        <v>0.24791213577649751</v>
      </c>
      <c r="G31" s="149">
        <f t="shared" si="19"/>
        <v>0.27322089627892732</v>
      </c>
      <c r="H31" s="149">
        <f t="shared" si="19"/>
        <v>0.27914888720469588</v>
      </c>
      <c r="I31" s="149">
        <f t="shared" si="19"/>
        <v>0.30812792534844036</v>
      </c>
      <c r="J31" s="149">
        <f t="shared" si="19"/>
        <v>0.25419554870610428</v>
      </c>
      <c r="K31" s="178">
        <f t="shared" si="19"/>
        <v>0.18059162071741164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2.4E-2</v>
      </c>
      <c r="EG31" s="103">
        <f t="shared" si="17"/>
        <v>9.95116277760002E-2</v>
      </c>
      <c r="EH31" s="103">
        <f>IF(trigger_inflacja="chcę taki sam w kazdym roku",'WPISZ ZAŁOŻENIA'!$C$12,'WPISZ ZAŁOŻENIA'!C16)</f>
        <v>0.04</v>
      </c>
      <c r="EI31" s="103">
        <f>IF(trigger_inflacja="chcę taki sam w kazdym roku",'WPISZ ZAŁOŻENIA'!$D$12,'WPISZ ZAŁOŻENIA'!D16)</f>
        <v>3.8100000000000002E-2</v>
      </c>
      <c r="EJ31" s="103">
        <f>IF(trigger_inflacja="chcę taki sam w kazdym roku",'WPISZ ZAŁOŻENIA'!$E$12,'WPISZ ZAŁOŻENIA'!E16)</f>
        <v>0.04</v>
      </c>
    </row>
    <row r="32" spans="1:140" ht="16">
      <c r="B32" s="179">
        <v>8</v>
      </c>
      <c r="C32" s="149">
        <f t="shared" ref="C32:K32" si="20">C16/zakup_domyslny_wartosc-1</f>
        <v>0.33442374382530682</v>
      </c>
      <c r="D32" s="149">
        <f t="shared" si="20"/>
        <v>0.32475724220846747</v>
      </c>
      <c r="E32" s="149">
        <f t="shared" si="20"/>
        <v>0.3396018772717877</v>
      </c>
      <c r="F32" s="149">
        <f t="shared" si="20"/>
        <v>0.30659512105713271</v>
      </c>
      <c r="G32" s="149">
        <f t="shared" si="20"/>
        <v>0.32195181571520015</v>
      </c>
      <c r="H32" s="149">
        <f t="shared" si="20"/>
        <v>0.32589355118067553</v>
      </c>
      <c r="I32" s="149">
        <f t="shared" si="20"/>
        <v>0.36410689369051363</v>
      </c>
      <c r="J32" s="149">
        <f t="shared" si="20"/>
        <v>0.29544039225956564</v>
      </c>
      <c r="K32" s="178">
        <f t="shared" si="20"/>
        <v>0.20892581961462953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2.4E-2</v>
      </c>
      <c r="EG32" s="103">
        <f t="shared" si="17"/>
        <v>0.12589990684262431</v>
      </c>
      <c r="EH32" s="103">
        <f>IF(trigger_inflacja="chcę taki sam w kazdym roku",'WPISZ ZAŁOŻENIA'!$C$12,'WPISZ ZAŁOŻENIA'!C17)</f>
        <v>0.04</v>
      </c>
      <c r="EI32" s="103">
        <f>IF(trigger_inflacja="chcę taki sam w kazdym roku",'WPISZ ZAŁOŻENIA'!$D$12,'WPISZ ZAŁOŻENIA'!D17)</f>
        <v>3.8100000000000002E-2</v>
      </c>
      <c r="EJ32" s="103">
        <f>IF(trigger_inflacja="chcę taki sam w kazdym roku",'WPISZ ZAŁOŻENIA'!$E$12,'WPISZ ZAŁOŻENIA'!E17)</f>
        <v>0.04</v>
      </c>
    </row>
    <row r="33" spans="1:140" ht="16">
      <c r="B33" s="179">
        <v>9</v>
      </c>
      <c r="C33" s="149">
        <f t="shared" ref="C33:K33" si="21">C17/zakup_domyslny_wartosc-1</f>
        <v>0.38400985149904776</v>
      </c>
      <c r="D33" s="149">
        <f t="shared" si="21"/>
        <v>0.36806821892020825</v>
      </c>
      <c r="E33" s="149">
        <f t="shared" si="21"/>
        <v>0.401427867368638</v>
      </c>
      <c r="F33" s="149">
        <f t="shared" si="21"/>
        <v>0.33956071129808407</v>
      </c>
      <c r="G33" s="149">
        <f t="shared" si="21"/>
        <v>0.37282689560666915</v>
      </c>
      <c r="H33" s="149">
        <f t="shared" si="21"/>
        <v>0.37469466875320179</v>
      </c>
      <c r="I33" s="149">
        <f t="shared" si="21"/>
        <v>0.42282883148134887</v>
      </c>
      <c r="J33" s="149">
        <f t="shared" si="21"/>
        <v>0.338041592978785</v>
      </c>
      <c r="K33" s="178">
        <f t="shared" si="21"/>
        <v>0.23794003928538077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2.4E-2</v>
      </c>
      <c r="EG33" s="103">
        <f t="shared" si="17"/>
        <v>0.15292150460684728</v>
      </c>
      <c r="EH33" s="103">
        <f>IF(trigger_inflacja="chcę taki sam w kazdym roku",'WPISZ ZAŁOŻENIA'!$C$12,'WPISZ ZAŁOŻENIA'!C18)</f>
        <v>0.04</v>
      </c>
      <c r="EI33" s="103">
        <f>IF(trigger_inflacja="chcę taki sam w kazdym roku",'WPISZ ZAŁOŻENIA'!$D$12,'WPISZ ZAŁOŻENIA'!D18)</f>
        <v>3.8100000000000002E-2</v>
      </c>
      <c r="EJ33" s="103">
        <f>IF(trigger_inflacja="chcę taki sam w kazdym roku",'WPISZ ZAŁOŻENIA'!$E$12,'WPISZ ZAŁOŻENIA'!E18)</f>
        <v>0.04</v>
      </c>
    </row>
    <row r="34" spans="1:140" ht="16">
      <c r="B34" s="180">
        <v>10</v>
      </c>
      <c r="C34" s="150">
        <f t="shared" ref="C34:K34" si="22">C18/zakup_domyslny_wartosc-1</f>
        <v>0.43528489296024064</v>
      </c>
      <c r="D34" s="150">
        <f t="shared" si="22"/>
        <v>0.42248707875792424</v>
      </c>
      <c r="E34" s="150">
        <f t="shared" si="22"/>
        <v>0.4443095755804185</v>
      </c>
      <c r="F34" s="150">
        <f t="shared" si="22"/>
        <v>0.38261591423679753</v>
      </c>
      <c r="G34" s="150">
        <f t="shared" si="22"/>
        <v>0.4502404790133625</v>
      </c>
      <c r="H34" s="150">
        <f t="shared" si="22"/>
        <v>0.4256427136327976</v>
      </c>
      <c r="I34" s="150">
        <f t="shared" si="22"/>
        <v>0.4844281442239351</v>
      </c>
      <c r="J34" s="150">
        <f t="shared" si="22"/>
        <v>0.38204375534283441</v>
      </c>
      <c r="K34" s="181">
        <f t="shared" si="22"/>
        <v>0.26765060022822995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2.4E-2</v>
      </c>
      <c r="EG34" s="103">
        <f t="shared" si="17"/>
        <v>0.18059162071741164</v>
      </c>
      <c r="EH34" s="103">
        <f>IF(trigger_inflacja="chcę taki sam w kazdym roku",'WPISZ ZAŁOŻENIA'!$C$12,'WPISZ ZAŁOŻENIA'!C19)</f>
        <v>0.04</v>
      </c>
      <c r="EI34" s="103">
        <f>IF(trigger_inflacja="chcę taki sam w kazdym roku",'WPISZ ZAŁOŻENIA'!$D$12,'WPISZ ZAŁOŻENIA'!D19)</f>
        <v>3.8100000000000002E-2</v>
      </c>
      <c r="EJ34" s="103">
        <f>IF(trigger_inflacja="chcę taki sam w kazdym roku",'WPISZ ZAŁOŻENIA'!$E$12,'WPISZ ZAŁOŻENIA'!E19)</f>
        <v>0.04</v>
      </c>
    </row>
    <row r="35" spans="1:140" ht="16">
      <c r="B35" s="179">
        <v>11</v>
      </c>
      <c r="C35" s="149">
        <f t="shared" ref="C35:K35" si="23">C19/zakup_domyslny_wartosc-1</f>
        <v>0.48934074144869055</v>
      </c>
      <c r="D35" s="149">
        <f t="shared" si="23"/>
        <v>0.46972209019621669</v>
      </c>
      <c r="E35" s="149">
        <f t="shared" si="23"/>
        <v>0.4995941045540897</v>
      </c>
      <c r="F35" s="149">
        <f t="shared" si="23"/>
        <v>0.42708700890882323</v>
      </c>
      <c r="G35" s="149">
        <f t="shared" si="23"/>
        <v>0.48227227864416111</v>
      </c>
      <c r="H35" s="149">
        <f t="shared" si="23"/>
        <v>0.4788321400362463</v>
      </c>
      <c r="I35" s="149">
        <f t="shared" si="23"/>
        <v>0.54904582329090768</v>
      </c>
      <c r="J35" s="149">
        <f t="shared" si="23"/>
        <v>0.42749295067123394</v>
      </c>
      <c r="K35" s="178">
        <f t="shared" si="23"/>
        <v>0.29807421463370742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2.4E-2</v>
      </c>
      <c r="EG35" s="103">
        <f t="shared" si="17"/>
        <v>0.20892581961462953</v>
      </c>
      <c r="EH35" s="103">
        <f>IF(trigger_inflacja="chcę taki sam w kazdym roku",'WPISZ ZAŁOŻENIA'!$C$12,'WPISZ ZAŁOŻENIA'!C20)</f>
        <v>0.04</v>
      </c>
      <c r="EI35" s="103">
        <f>IF(trigger_inflacja="chcę taki sam w kazdym roku",'WPISZ ZAŁOŻENIA'!$D$12,'WPISZ ZAŁOŻENIA'!D20)</f>
        <v>3.8100000000000002E-2</v>
      </c>
      <c r="EJ35" s="103">
        <f>IF(trigger_inflacja="chcę taki sam w kazdym roku",'WPISZ ZAŁOŻENIA'!$E$12,'WPISZ ZAŁOŻENIA'!E20)</f>
        <v>0.04</v>
      </c>
    </row>
    <row r="36" spans="1:140" ht="17" thickBot="1">
      <c r="B36" s="182">
        <v>12</v>
      </c>
      <c r="C36" s="183">
        <f t="shared" ref="C36:K36" si="24">C20/zakup_domyslny_wartosc-1</f>
        <v>0.545237340233649</v>
      </c>
      <c r="D36" s="183">
        <f t="shared" si="24"/>
        <v>0.52817867543570807</v>
      </c>
      <c r="E36" s="183">
        <f t="shared" si="24"/>
        <v>0.56879661837777973</v>
      </c>
      <c r="F36" s="183">
        <f t="shared" si="24"/>
        <v>0.4941939576170562</v>
      </c>
      <c r="G36" s="183">
        <f t="shared" si="24"/>
        <v>0.5369053699190125</v>
      </c>
      <c r="H36" s="183">
        <f t="shared" si="24"/>
        <v>0.55454675781778584</v>
      </c>
      <c r="I36" s="183">
        <f t="shared" si="24"/>
        <v>0.6411297686321622</v>
      </c>
      <c r="J36" s="183">
        <f t="shared" si="24"/>
        <v>0.47443676536172941</v>
      </c>
      <c r="K36" s="184">
        <f t="shared" si="24"/>
        <v>0.32922799578491646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2.4E-2</v>
      </c>
      <c r="EG36" s="103">
        <f t="shared" si="17"/>
        <v>0.23794003928538077</v>
      </c>
      <c r="EH36" s="103">
        <f>IF(trigger_inflacja="chcę taki sam w kazdym roku",'WPISZ ZAŁOŻENIA'!$C$12,'WPISZ ZAŁOŻENIA'!C21)</f>
        <v>0.04</v>
      </c>
      <c r="EI36" s="103">
        <f>IF(trigger_inflacja="chcę taki sam w kazdym roku",'WPISZ ZAŁOŻENIA'!$D$12,'WPISZ ZAŁOŻENIA'!D21)</f>
        <v>3.8100000000000002E-2</v>
      </c>
      <c r="EJ36" s="103">
        <f>IF(trigger_inflacja="chcę taki sam w kazdym roku",'WPISZ ZAŁOŻENIA'!$E$12,'WPISZ ZAŁOŻENIA'!E21)</f>
        <v>0.04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2.4E-2</v>
      </c>
      <c r="EG37" s="103">
        <f t="shared" si="17"/>
        <v>0.26765060022822995</v>
      </c>
      <c r="EH37" s="103">
        <f>IF(trigger_inflacja="chcę taki sam w kazdym roku",'WPISZ ZAŁOŻENIA'!$C$12,'WPISZ ZAŁOŻENIA'!C22)</f>
        <v>0.04</v>
      </c>
      <c r="EI37" s="103">
        <f>IF(trigger_inflacja="chcę taki sam w kazdym roku",'WPISZ ZAŁOŻENIA'!$D$12,'WPISZ ZAŁOŻENIA'!D22)</f>
        <v>3.8100000000000002E-2</v>
      </c>
      <c r="EJ37" s="103">
        <f>IF(trigger_inflacja="chcę taki sam w kazdym roku",'WPISZ ZAŁOŻENIA'!$E$12,'WPISZ ZAŁOŻENIA'!E22)</f>
        <v>0.04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2.4E-2</v>
      </c>
      <c r="EG38" s="103">
        <f t="shared" si="17"/>
        <v>0.29807421463370742</v>
      </c>
      <c r="EH38" s="103">
        <f>IF(trigger_inflacja="chcę taki sam w kazdym roku",'WPISZ ZAŁOŻENIA'!$C$12,'WPISZ ZAŁOŻENIA'!C23)</f>
        <v>0.04</v>
      </c>
      <c r="EI38" s="103">
        <f>IF(trigger_inflacja="chcę taki sam w kazdym roku",'WPISZ ZAŁOŻENIA'!$D$12,'WPISZ ZAŁOŻENIA'!D23)</f>
        <v>3.8100000000000002E-2</v>
      </c>
      <c r="EJ38" s="103">
        <f>IF(trigger_inflacja="chcę taki sam w kazdym roku",'WPISZ ZAŁOŻENIA'!$E$12,'WPISZ ZAŁOŻENIA'!E23)</f>
        <v>0.04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2.4E-2</v>
      </c>
      <c r="EG39" s="103">
        <f t="shared" si="17"/>
        <v>0.32922799578491646</v>
      </c>
      <c r="EH39" s="103">
        <f>IF(trigger_inflacja="chcę taki sam w kazdym roku",'WPISZ ZAŁOŻENIA'!$C$12,'WPISZ ZAŁOŻENIA'!C24)</f>
        <v>0.04</v>
      </c>
      <c r="EI39" s="103">
        <f>IF(trigger_inflacja="chcę taki sam w kazdym roku",'WPISZ ZAŁOŻENIA'!$D$12,'WPISZ ZAŁOŻENIA'!D24)</f>
        <v>3.8100000000000002E-2</v>
      </c>
      <c r="EJ39" s="103">
        <f>IF(trigger_inflacja="chcę taki sam w kazdym roku",'WPISZ ZAŁOŻENIA'!$E$12,'WPISZ ZAŁOŻENIA'!E24)</f>
        <v>0.04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2" t="s">
        <v>119</v>
      </c>
      <c r="O42" s="213"/>
      <c r="P42" s="213"/>
      <c r="Q42" s="213"/>
      <c r="R42" s="213"/>
      <c r="S42" s="213"/>
      <c r="T42" s="213"/>
      <c r="U42" s="213"/>
      <c r="V42" s="213"/>
      <c r="W42" s="214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100200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4.2500000000000003E-2</v>
      </c>
      <c r="AJ44" s="128">
        <f t="shared" ref="AJ44:AJ75" si="37">AH44*(1+AI44*IF(MOD($AA44,wyplata_odsetek_ROR)&lt;&gt;0,MOD($AA44,wyplata_odsetek_ROR),wyplata_odsetek_ROR)/12)</f>
        <v>100354.16666666667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354.16666666667152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286.87500000000392</v>
      </c>
      <c r="AO44" s="130">
        <f t="shared" ref="AO44:AO75" si="42">INDEX(scenariusz_I_konto,MATCH(ROUNDUP($AA44/12,0),scenariusz_I_rok,0))</f>
        <v>0.04</v>
      </c>
      <c r="AP44" s="128">
        <f t="shared" ref="AP44:AP75" si="43">(AP43-IF(AK43="tak",ROUNDDOWN(AP43/100,0)*100,0))*
(1+AO44/12*(1-podatek_Belki))+AN44</f>
        <v>286.87500000000392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4.3999999999999997E-2</v>
      </c>
      <c r="AZ44" s="128">
        <f t="shared" ref="AZ44:AZ75" si="46">AX44*(1+AY44*IF(MOD($AA44,wyplata_odsetek_DOR)&lt;&gt;0,MOD($AA44,wyplata_odsetek_DOR),wyplata_odsetek_DOR)/12)</f>
        <v>100366.66666666667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366.66666666667152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297.00000000000392</v>
      </c>
      <c r="BE44" s="130">
        <f t="shared" ref="BE44:BE107" si="51">INDEX(scenariusz_I_konto,MATCH(ROUNDUP($AA44/12,0),scenariusz_I_rok,0))</f>
        <v>0.04</v>
      </c>
      <c r="BF44" s="128">
        <f t="shared" ref="BF44:BF75" si="52">(BF43-IF(BA43="tak",ROUNDDOWN(BF43/100,0)*100,0))*
(1+BE44/12*(1-podatek_Belki))+BD44</f>
        <v>297.00000000000392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4.65E-2</v>
      </c>
      <c r="BP44" s="128">
        <f t="shared" ref="BP44:BP75" si="55">BN44*(1+BO44*IF(MOD($AA44,12)&lt;&gt;0,MOD($AA44,12),12)/12)</f>
        <v>100387.50000000001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387.50000000001455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0.04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0.05</v>
      </c>
      <c r="CE44" s="128">
        <f t="shared" ref="CE44:CE75" si="63">CC44*(1+CD44*IF(MOD($AA44,wyplata_odsetek_COI)&lt;&gt;0,MOD($AA44,wyplata_odsetek_COI),wyplata_odsetek_COI)/12)</f>
        <v>100416.66666666667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416.66666666667152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0.04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5.6000000000000001E-2</v>
      </c>
      <c r="CS44" s="128">
        <f t="shared" ref="CS44:CS75" si="72">CQ44*(1+CR44*IF(MOD($AA44,12)&lt;&gt;0,MOD($AA44,12),12)/12)</f>
        <v>100466.66666666666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466.66666666665697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0.04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5.1999999999999998E-2</v>
      </c>
      <c r="DG44" s="128">
        <f t="shared" ref="DG44:DG75" si="81">DE44*(1+DF44*IF(MOD($AA44,12)&lt;&gt;0,MOD($AA44,12),12)/12)</f>
        <v>100433.33333333333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433.33333333332848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0.04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5.8500000000000003E-2</v>
      </c>
      <c r="DU44" s="128">
        <f t="shared" ref="DU44:DU75" si="90">DS44*(1+DT44*IF(MOD($AA44,12)&lt;&gt;0,MOD($AA44,12),12)/12)</f>
        <v>100487.5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487.5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0.04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5" customHeight="1">
      <c r="A45" s="224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100269.99999999999</v>
      </c>
      <c r="K45" s="128">
        <f t="shared" ref="K45:K76" si="107">AB44</f>
        <v>100200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2.6999999999999247E-3</v>
      </c>
      <c r="W45" s="25">
        <f t="shared" ref="W45:W75" si="112">K45/zakup_domyslny_wartosc-1</f>
        <v>2.0000000000000018E-3</v>
      </c>
      <c r="X45" s="36"/>
      <c r="AA45" s="124">
        <f t="shared" ref="AA45:AA108" si="113">AA44+1</f>
        <v>2</v>
      </c>
      <c r="AB45" s="128">
        <f t="shared" si="35"/>
        <v>100400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0.04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0.04</v>
      </c>
      <c r="AJ45" s="128">
        <f t="shared" si="37"/>
        <v>100333.33333333334</v>
      </c>
      <c r="AK45" s="128" t="str">
        <f t="shared" si="38"/>
        <v>nie</v>
      </c>
      <c r="AL45" s="128">
        <f t="shared" si="39"/>
        <v>500</v>
      </c>
      <c r="AM45" s="128">
        <f t="shared" si="40"/>
        <v>99865.000000000015</v>
      </c>
      <c r="AN45" s="128">
        <f t="shared" si="41"/>
        <v>270.0000000000079</v>
      </c>
      <c r="AO45" s="130">
        <f t="shared" si="42"/>
        <v>0.04</v>
      </c>
      <c r="AP45" s="128">
        <f t="shared" si="43"/>
        <v>557.64956250001183</v>
      </c>
      <c r="AQ45" s="128">
        <f t="shared" si="44"/>
        <v>100152.64956250002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0.04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4.1500000000000002E-2</v>
      </c>
      <c r="AZ45" s="128">
        <f t="shared" si="46"/>
        <v>100345.83333333333</v>
      </c>
      <c r="BA45" s="128" t="str">
        <f t="shared" si="47"/>
        <v>nie</v>
      </c>
      <c r="BB45" s="128">
        <f t="shared" si="48"/>
        <v>700</v>
      </c>
      <c r="BC45" s="128">
        <f t="shared" si="49"/>
        <v>99713.125</v>
      </c>
      <c r="BD45" s="128">
        <f t="shared" si="50"/>
        <v>280.12499999999608</v>
      </c>
      <c r="BE45" s="130">
        <f t="shared" si="51"/>
        <v>0.04</v>
      </c>
      <c r="BF45" s="128">
        <f t="shared" si="52"/>
        <v>577.92689999999993</v>
      </c>
      <c r="BG45" s="128">
        <f t="shared" si="53"/>
        <v>100010.92690000001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4.65E-2</v>
      </c>
      <c r="BP45" s="128">
        <f t="shared" si="55"/>
        <v>100774.99999999999</v>
      </c>
      <c r="BQ45" s="128" t="str">
        <f t="shared" si="56"/>
        <v>nie</v>
      </c>
      <c r="BR45" s="128">
        <f t="shared" si="57"/>
        <v>774.99999999998545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0.04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0.05</v>
      </c>
      <c r="CE45" s="128">
        <f t="shared" si="63"/>
        <v>100833.33333333333</v>
      </c>
      <c r="CF45" s="128" t="str">
        <f t="shared" si="64"/>
        <v>nie</v>
      </c>
      <c r="CG45" s="128">
        <f t="shared" si="65"/>
        <v>833.33333333332848</v>
      </c>
      <c r="CH45" s="128">
        <f t="shared" si="66"/>
        <v>100000</v>
      </c>
      <c r="CI45" s="128">
        <f t="shared" si="67"/>
        <v>0</v>
      </c>
      <c r="CJ45" s="130">
        <f t="shared" si="68"/>
        <v>0.04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5.6000000000000001E-2</v>
      </c>
      <c r="CS45" s="128">
        <f t="shared" si="72"/>
        <v>100933.33333333334</v>
      </c>
      <c r="CT45" s="128" t="str">
        <f t="shared" si="73"/>
        <v>nie</v>
      </c>
      <c r="CU45" s="128">
        <f t="shared" si="74"/>
        <v>933.33333333334303</v>
      </c>
      <c r="CV45" s="128">
        <f t="shared" si="75"/>
        <v>100000</v>
      </c>
      <c r="CW45" s="128">
        <f t="shared" si="76"/>
        <v>0</v>
      </c>
      <c r="CX45" s="130">
        <f t="shared" si="77"/>
        <v>0.04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5.1999999999999998E-2</v>
      </c>
      <c r="DG45" s="128">
        <f t="shared" si="81"/>
        <v>100866.66666666666</v>
      </c>
      <c r="DH45" s="128" t="str">
        <f t="shared" si="82"/>
        <v>nie</v>
      </c>
      <c r="DI45" s="128">
        <f t="shared" si="83"/>
        <v>866.66666666665697</v>
      </c>
      <c r="DJ45" s="128">
        <f t="shared" si="84"/>
        <v>100000</v>
      </c>
      <c r="DK45" s="128">
        <f t="shared" si="85"/>
        <v>0</v>
      </c>
      <c r="DL45" s="130">
        <f t="shared" si="86"/>
        <v>0.04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5.8500000000000003E-2</v>
      </c>
      <c r="DU45" s="128">
        <f t="shared" si="90"/>
        <v>100974.99999999999</v>
      </c>
      <c r="DV45" s="128" t="str">
        <f t="shared" si="91"/>
        <v>nie</v>
      </c>
      <c r="DW45" s="128">
        <f t="shared" si="92"/>
        <v>974.99999999998545</v>
      </c>
      <c r="DX45" s="128">
        <f t="shared" si="93"/>
        <v>100000</v>
      </c>
      <c r="DY45" s="128">
        <f t="shared" si="94"/>
        <v>0</v>
      </c>
      <c r="DZ45" s="130">
        <f t="shared" si="95"/>
        <v>0.04</v>
      </c>
      <c r="EA45" s="128">
        <f t="shared" si="96"/>
        <v>0</v>
      </c>
      <c r="EB45" s="128">
        <f t="shared" si="97"/>
        <v>100000</v>
      </c>
    </row>
    <row r="46" spans="1:140">
      <c r="A46" s="224"/>
      <c r="B46" s="188">
        <f t="shared" si="98"/>
        <v>2</v>
      </c>
      <c r="C46" s="128">
        <f t="shared" si="99"/>
        <v>100152.64956250002</v>
      </c>
      <c r="D46" s="128">
        <f t="shared" si="100"/>
        <v>100010.92690000001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100540.72899999998</v>
      </c>
      <c r="K46" s="128">
        <f t="shared" si="107"/>
        <v>100400</v>
      </c>
      <c r="M46" s="36"/>
      <c r="N46" s="32">
        <f t="shared" si="108"/>
        <v>2</v>
      </c>
      <c r="O46" s="25">
        <f t="shared" si="109"/>
        <v>1.5264956250002903E-3</v>
      </c>
      <c r="P46" s="25">
        <f t="shared" si="110"/>
        <v>1.0926899999996742E-4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5.4072899999997315E-3</v>
      </c>
      <c r="W46" s="25">
        <f t="shared" si="112"/>
        <v>4.0000000000000036E-3</v>
      </c>
      <c r="X46" s="36"/>
      <c r="AA46" s="124">
        <f t="shared" si="113"/>
        <v>3</v>
      </c>
      <c r="AB46" s="128">
        <f t="shared" si="35"/>
        <v>100600</v>
      </c>
      <c r="AC46" s="124">
        <f t="shared" si="114"/>
        <v>3</v>
      </c>
      <c r="AD46" s="130">
        <f t="shared" si="115"/>
        <v>0.04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0.04</v>
      </c>
      <c r="AJ46" s="128">
        <f t="shared" si="37"/>
        <v>100333.33333333334</v>
      </c>
      <c r="AK46" s="128" t="str">
        <f t="shared" si="38"/>
        <v>nie</v>
      </c>
      <c r="AL46" s="128">
        <f t="shared" si="39"/>
        <v>500</v>
      </c>
      <c r="AM46" s="128">
        <f t="shared" si="40"/>
        <v>99865.000000000015</v>
      </c>
      <c r="AN46" s="128">
        <f t="shared" si="41"/>
        <v>270.0000000000079</v>
      </c>
      <c r="AO46" s="130">
        <f t="shared" si="42"/>
        <v>0.04</v>
      </c>
      <c r="AP46" s="128">
        <f t="shared" si="43"/>
        <v>829.15521631876982</v>
      </c>
      <c r="AQ46" s="128">
        <f t="shared" si="44"/>
        <v>100424.15521631877</v>
      </c>
      <c r="AS46" s="124">
        <f t="shared" si="119"/>
        <v>3</v>
      </c>
      <c r="AT46" s="130">
        <f t="shared" si="120"/>
        <v>0.04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4.1500000000000002E-2</v>
      </c>
      <c r="AZ46" s="128">
        <f t="shared" si="46"/>
        <v>100345.83333333333</v>
      </c>
      <c r="BA46" s="128" t="str">
        <f t="shared" si="47"/>
        <v>nie</v>
      </c>
      <c r="BB46" s="128">
        <f t="shared" si="48"/>
        <v>700</v>
      </c>
      <c r="BC46" s="128">
        <f t="shared" si="49"/>
        <v>99713.125</v>
      </c>
      <c r="BD46" s="128">
        <f t="shared" si="50"/>
        <v>280.12499999999608</v>
      </c>
      <c r="BE46" s="130">
        <f t="shared" si="51"/>
        <v>0.04</v>
      </c>
      <c r="BF46" s="128">
        <f t="shared" si="52"/>
        <v>859.61230262999607</v>
      </c>
      <c r="BG46" s="128">
        <f t="shared" si="53"/>
        <v>100292.61230263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4.65E-2</v>
      </c>
      <c r="BP46" s="128">
        <f t="shared" si="55"/>
        <v>101162.5</v>
      </c>
      <c r="BQ46" s="128" t="str">
        <f t="shared" si="56"/>
        <v>nie</v>
      </c>
      <c r="BR46" s="128">
        <f t="shared" si="57"/>
        <v>1000</v>
      </c>
      <c r="BS46" s="128">
        <f t="shared" si="58"/>
        <v>100131.625</v>
      </c>
      <c r="BT46" s="128">
        <f t="shared" si="128"/>
        <v>0</v>
      </c>
      <c r="BU46" s="130">
        <f t="shared" si="59"/>
        <v>0.04</v>
      </c>
      <c r="BV46" s="128">
        <f t="shared" si="60"/>
        <v>0</v>
      </c>
      <c r="BW46" s="128">
        <f t="shared" si="61"/>
        <v>100131.625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0.05</v>
      </c>
      <c r="CE46" s="128">
        <f t="shared" si="63"/>
        <v>101250</v>
      </c>
      <c r="CF46" s="128" t="str">
        <f t="shared" si="64"/>
        <v>nie</v>
      </c>
      <c r="CG46" s="128">
        <f t="shared" si="65"/>
        <v>1250</v>
      </c>
      <c r="CH46" s="128">
        <f t="shared" si="66"/>
        <v>100000</v>
      </c>
      <c r="CI46" s="128">
        <f t="shared" si="67"/>
        <v>0</v>
      </c>
      <c r="CJ46" s="130">
        <f t="shared" si="68"/>
        <v>0.04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5.6000000000000001E-2</v>
      </c>
      <c r="CS46" s="128">
        <f t="shared" si="72"/>
        <v>101400</v>
      </c>
      <c r="CT46" s="128" t="str">
        <f t="shared" si="73"/>
        <v>nie</v>
      </c>
      <c r="CU46" s="128">
        <f t="shared" si="74"/>
        <v>1400</v>
      </c>
      <c r="CV46" s="128">
        <f t="shared" si="75"/>
        <v>100000</v>
      </c>
      <c r="CW46" s="128">
        <f t="shared" si="76"/>
        <v>0</v>
      </c>
      <c r="CX46" s="130">
        <f t="shared" si="77"/>
        <v>0.04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5.1999999999999998E-2</v>
      </c>
      <c r="DG46" s="128">
        <f t="shared" si="81"/>
        <v>101299.99999999999</v>
      </c>
      <c r="DH46" s="128" t="str">
        <f t="shared" si="82"/>
        <v>nie</v>
      </c>
      <c r="DI46" s="128">
        <f t="shared" si="83"/>
        <v>1299.9999999999854</v>
      </c>
      <c r="DJ46" s="128">
        <f t="shared" si="84"/>
        <v>100000</v>
      </c>
      <c r="DK46" s="128">
        <f t="shared" si="85"/>
        <v>0</v>
      </c>
      <c r="DL46" s="130">
        <f t="shared" si="86"/>
        <v>0.04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5.8500000000000003E-2</v>
      </c>
      <c r="DU46" s="128">
        <f t="shared" si="90"/>
        <v>101462.50000000001</v>
      </c>
      <c r="DV46" s="128" t="str">
        <f t="shared" si="91"/>
        <v>nie</v>
      </c>
      <c r="DW46" s="128">
        <f t="shared" si="92"/>
        <v>1462.5000000000146</v>
      </c>
      <c r="DX46" s="128">
        <f t="shared" si="93"/>
        <v>100000</v>
      </c>
      <c r="DY46" s="128">
        <f t="shared" si="94"/>
        <v>0</v>
      </c>
      <c r="DZ46" s="130">
        <f t="shared" si="95"/>
        <v>0.04</v>
      </c>
      <c r="EA46" s="128">
        <f t="shared" si="96"/>
        <v>0</v>
      </c>
      <c r="EB46" s="128">
        <f t="shared" si="97"/>
        <v>100000</v>
      </c>
    </row>
    <row r="47" spans="1:140">
      <c r="A47" s="224"/>
      <c r="B47" s="188">
        <f t="shared" si="98"/>
        <v>3</v>
      </c>
      <c r="C47" s="128">
        <f t="shared" si="99"/>
        <v>100424.15521631877</v>
      </c>
      <c r="D47" s="128">
        <f t="shared" si="100"/>
        <v>100292.61230263</v>
      </c>
      <c r="E47" s="128">
        <f t="shared" si="101"/>
        <v>100131.625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100812.18896829998</v>
      </c>
      <c r="K47" s="128">
        <f t="shared" si="107"/>
        <v>100600</v>
      </c>
      <c r="M47" s="36"/>
      <c r="N47" s="32">
        <f t="shared" si="108"/>
        <v>3</v>
      </c>
      <c r="O47" s="25">
        <f t="shared" si="109"/>
        <v>4.2415521631877784E-3</v>
      </c>
      <c r="P47" s="25">
        <f t="shared" si="110"/>
        <v>2.9261230263000204E-3</v>
      </c>
      <c r="Q47" s="25">
        <f t="shared" si="111"/>
        <v>1.3162499999999078E-3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8.1218896829997611E-3</v>
      </c>
      <c r="W47" s="25">
        <f t="shared" si="112"/>
        <v>6.0000000000000053E-3</v>
      </c>
      <c r="X47" s="36"/>
      <c r="AA47" s="124">
        <f t="shared" si="113"/>
        <v>4</v>
      </c>
      <c r="AB47" s="128">
        <f t="shared" si="35"/>
        <v>100800</v>
      </c>
      <c r="AC47" s="124">
        <f t="shared" si="114"/>
        <v>4</v>
      </c>
      <c r="AD47" s="130">
        <f t="shared" si="115"/>
        <v>0.04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0.04</v>
      </c>
      <c r="AJ47" s="128">
        <f t="shared" si="37"/>
        <v>100333.33333333334</v>
      </c>
      <c r="AK47" s="128" t="str">
        <f t="shared" si="38"/>
        <v>nie</v>
      </c>
      <c r="AL47" s="128">
        <f t="shared" si="39"/>
        <v>500</v>
      </c>
      <c r="AM47" s="128">
        <f t="shared" si="40"/>
        <v>99865.000000000015</v>
      </c>
      <c r="AN47" s="128">
        <f t="shared" si="41"/>
        <v>270.0000000000079</v>
      </c>
      <c r="AO47" s="130">
        <f t="shared" si="42"/>
        <v>0.04</v>
      </c>
      <c r="AP47" s="128">
        <f t="shared" si="43"/>
        <v>1101.3939354028382</v>
      </c>
      <c r="AQ47" s="128">
        <f t="shared" si="44"/>
        <v>100696.39393540284</v>
      </c>
      <c r="AS47" s="124">
        <f t="shared" si="119"/>
        <v>4</v>
      </c>
      <c r="AT47" s="130">
        <f t="shared" si="120"/>
        <v>0.04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4.1500000000000002E-2</v>
      </c>
      <c r="AZ47" s="128">
        <f t="shared" si="46"/>
        <v>100345.83333333333</v>
      </c>
      <c r="BA47" s="128" t="str">
        <f t="shared" si="47"/>
        <v>nie</v>
      </c>
      <c r="BB47" s="128">
        <f t="shared" si="48"/>
        <v>700</v>
      </c>
      <c r="BC47" s="128">
        <f t="shared" si="49"/>
        <v>99713.125</v>
      </c>
      <c r="BD47" s="128">
        <f t="shared" si="50"/>
        <v>280.12499999999608</v>
      </c>
      <c r="BE47" s="130">
        <f t="shared" si="51"/>
        <v>0.04</v>
      </c>
      <c r="BF47" s="128">
        <f t="shared" si="52"/>
        <v>1142.0582558470931</v>
      </c>
      <c r="BG47" s="128">
        <f t="shared" si="53"/>
        <v>100575.05825584709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4.65E-2</v>
      </c>
      <c r="BP47" s="128">
        <f t="shared" si="55"/>
        <v>101550</v>
      </c>
      <c r="BQ47" s="128" t="str">
        <f t="shared" si="56"/>
        <v>nie</v>
      </c>
      <c r="BR47" s="128">
        <f t="shared" si="57"/>
        <v>1000</v>
      </c>
      <c r="BS47" s="128">
        <f t="shared" si="58"/>
        <v>100445.5</v>
      </c>
      <c r="BT47" s="128">
        <f t="shared" si="128"/>
        <v>0</v>
      </c>
      <c r="BU47" s="130">
        <f t="shared" si="59"/>
        <v>0.04</v>
      </c>
      <c r="BV47" s="128">
        <f t="shared" si="60"/>
        <v>0</v>
      </c>
      <c r="BW47" s="128">
        <f t="shared" si="61"/>
        <v>100445.5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0.05</v>
      </c>
      <c r="CE47" s="128">
        <f t="shared" si="63"/>
        <v>101666.66666666666</v>
      </c>
      <c r="CF47" s="128" t="str">
        <f t="shared" si="64"/>
        <v>nie</v>
      </c>
      <c r="CG47" s="128">
        <f t="shared" si="65"/>
        <v>1666.666666666657</v>
      </c>
      <c r="CH47" s="128">
        <f t="shared" si="66"/>
        <v>100000</v>
      </c>
      <c r="CI47" s="128">
        <f t="shared" si="67"/>
        <v>0</v>
      </c>
      <c r="CJ47" s="130">
        <f t="shared" si="68"/>
        <v>0.04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5.6000000000000001E-2</v>
      </c>
      <c r="CS47" s="128">
        <f t="shared" si="72"/>
        <v>101866.66666666666</v>
      </c>
      <c r="CT47" s="128" t="str">
        <f t="shared" si="73"/>
        <v>nie</v>
      </c>
      <c r="CU47" s="128">
        <f t="shared" si="74"/>
        <v>1866.666666666657</v>
      </c>
      <c r="CV47" s="128">
        <f t="shared" si="75"/>
        <v>100000</v>
      </c>
      <c r="CW47" s="128">
        <f t="shared" si="76"/>
        <v>0</v>
      </c>
      <c r="CX47" s="130">
        <f t="shared" si="77"/>
        <v>0.04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5.1999999999999998E-2</v>
      </c>
      <c r="DG47" s="128">
        <f t="shared" si="81"/>
        <v>101733.33333333334</v>
      </c>
      <c r="DH47" s="128" t="str">
        <f t="shared" si="82"/>
        <v>nie</v>
      </c>
      <c r="DI47" s="128">
        <f t="shared" si="83"/>
        <v>1733.333333333343</v>
      </c>
      <c r="DJ47" s="128">
        <f t="shared" si="84"/>
        <v>100000</v>
      </c>
      <c r="DK47" s="128">
        <f t="shared" si="85"/>
        <v>0</v>
      </c>
      <c r="DL47" s="130">
        <f t="shared" si="86"/>
        <v>0.04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5.8500000000000003E-2</v>
      </c>
      <c r="DU47" s="128">
        <f t="shared" si="90"/>
        <v>101950.00000000001</v>
      </c>
      <c r="DV47" s="128" t="str">
        <f t="shared" si="91"/>
        <v>nie</v>
      </c>
      <c r="DW47" s="128">
        <f t="shared" si="92"/>
        <v>1950.0000000000146</v>
      </c>
      <c r="DX47" s="128">
        <f t="shared" si="93"/>
        <v>100000</v>
      </c>
      <c r="DY47" s="128">
        <f t="shared" si="94"/>
        <v>0</v>
      </c>
      <c r="DZ47" s="130">
        <f t="shared" si="95"/>
        <v>0.04</v>
      </c>
      <c r="EA47" s="128">
        <f t="shared" si="96"/>
        <v>0</v>
      </c>
      <c r="EB47" s="128">
        <f t="shared" si="97"/>
        <v>100000</v>
      </c>
    </row>
    <row r="48" spans="1:140">
      <c r="A48" s="224"/>
      <c r="B48" s="188">
        <f t="shared" si="98"/>
        <v>4</v>
      </c>
      <c r="C48" s="128">
        <f t="shared" si="99"/>
        <v>100696.39393540284</v>
      </c>
      <c r="D48" s="128">
        <f t="shared" si="100"/>
        <v>100575.05825584709</v>
      </c>
      <c r="E48" s="128">
        <f t="shared" si="101"/>
        <v>100445.5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101084.38187851438</v>
      </c>
      <c r="K48" s="128">
        <f t="shared" si="107"/>
        <v>100800</v>
      </c>
      <c r="M48" s="36"/>
      <c r="N48" s="32">
        <f t="shared" si="108"/>
        <v>4</v>
      </c>
      <c r="O48" s="25">
        <f t="shared" si="109"/>
        <v>6.9639393540283923E-3</v>
      </c>
      <c r="P48" s="25">
        <f t="shared" si="110"/>
        <v>5.7505825584709402E-3</v>
      </c>
      <c r="Q48" s="25">
        <f t="shared" si="111"/>
        <v>4.4550000000000978E-3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1.0843818785143844E-2</v>
      </c>
      <c r="W48" s="25">
        <f t="shared" si="112"/>
        <v>8.0000000000000071E-3</v>
      </c>
      <c r="X48" s="36"/>
      <c r="AA48" s="124">
        <f t="shared" si="113"/>
        <v>5</v>
      </c>
      <c r="AB48" s="128">
        <f t="shared" si="35"/>
        <v>101000</v>
      </c>
      <c r="AC48" s="124">
        <f t="shared" si="114"/>
        <v>5</v>
      </c>
      <c r="AD48" s="130">
        <f t="shared" si="115"/>
        <v>0.04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0.04</v>
      </c>
      <c r="AJ48" s="128">
        <f t="shared" si="37"/>
        <v>100333.33333333334</v>
      </c>
      <c r="AK48" s="128" t="str">
        <f t="shared" si="38"/>
        <v>nie</v>
      </c>
      <c r="AL48" s="128">
        <f t="shared" si="39"/>
        <v>500</v>
      </c>
      <c r="AM48" s="128">
        <f t="shared" si="40"/>
        <v>99865.000000000015</v>
      </c>
      <c r="AN48" s="128">
        <f t="shared" si="41"/>
        <v>270.0000000000079</v>
      </c>
      <c r="AO48" s="130">
        <f t="shared" si="42"/>
        <v>0.04</v>
      </c>
      <c r="AP48" s="128">
        <f t="shared" si="43"/>
        <v>1374.3676990284337</v>
      </c>
      <c r="AQ48" s="128">
        <f t="shared" si="44"/>
        <v>100969.36769902844</v>
      </c>
      <c r="AS48" s="124">
        <f t="shared" si="119"/>
        <v>5</v>
      </c>
      <c r="AT48" s="130">
        <f t="shared" si="120"/>
        <v>0.04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4.1500000000000002E-2</v>
      </c>
      <c r="AZ48" s="128">
        <f t="shared" si="46"/>
        <v>100345.83333333333</v>
      </c>
      <c r="BA48" s="128" t="str">
        <f t="shared" si="47"/>
        <v>nie</v>
      </c>
      <c r="BB48" s="128">
        <f t="shared" si="48"/>
        <v>700</v>
      </c>
      <c r="BC48" s="128">
        <f t="shared" si="49"/>
        <v>99713.125</v>
      </c>
      <c r="BD48" s="128">
        <f t="shared" si="50"/>
        <v>280.12499999999608</v>
      </c>
      <c r="BE48" s="130">
        <f t="shared" si="51"/>
        <v>0.04</v>
      </c>
      <c r="BF48" s="128">
        <f t="shared" si="52"/>
        <v>1425.2668131378762</v>
      </c>
      <c r="BG48" s="128">
        <f t="shared" si="53"/>
        <v>100858.26681313787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4.65E-2</v>
      </c>
      <c r="BP48" s="128">
        <f t="shared" si="55"/>
        <v>101937.49999999999</v>
      </c>
      <c r="BQ48" s="128" t="str">
        <f t="shared" si="56"/>
        <v>nie</v>
      </c>
      <c r="BR48" s="128">
        <f t="shared" si="57"/>
        <v>1000</v>
      </c>
      <c r="BS48" s="128">
        <f t="shared" si="58"/>
        <v>100759.37499999999</v>
      </c>
      <c r="BT48" s="128">
        <f t="shared" si="128"/>
        <v>0</v>
      </c>
      <c r="BU48" s="130">
        <f t="shared" si="59"/>
        <v>0.04</v>
      </c>
      <c r="BV48" s="128">
        <f t="shared" si="60"/>
        <v>0</v>
      </c>
      <c r="BW48" s="128">
        <f t="shared" si="61"/>
        <v>100759.37499999999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0.05</v>
      </c>
      <c r="CE48" s="128">
        <f t="shared" si="63"/>
        <v>102083.33333333333</v>
      </c>
      <c r="CF48" s="128" t="str">
        <f t="shared" si="64"/>
        <v>nie</v>
      </c>
      <c r="CG48" s="128">
        <f t="shared" si="65"/>
        <v>2000</v>
      </c>
      <c r="CH48" s="128">
        <f t="shared" si="66"/>
        <v>100067.5</v>
      </c>
      <c r="CI48" s="128">
        <f t="shared" si="67"/>
        <v>0</v>
      </c>
      <c r="CJ48" s="130">
        <f t="shared" si="68"/>
        <v>0.04</v>
      </c>
      <c r="CK48" s="128">
        <f t="shared" si="69"/>
        <v>0</v>
      </c>
      <c r="CL48" s="128">
        <f t="shared" si="70"/>
        <v>100067.5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5.6000000000000001E-2</v>
      </c>
      <c r="CS48" s="128">
        <f t="shared" si="72"/>
        <v>102333.33333333334</v>
      </c>
      <c r="CT48" s="128" t="str">
        <f t="shared" si="73"/>
        <v>nie</v>
      </c>
      <c r="CU48" s="128">
        <f t="shared" si="74"/>
        <v>2333.333333333343</v>
      </c>
      <c r="CV48" s="128">
        <f t="shared" si="75"/>
        <v>100000</v>
      </c>
      <c r="CW48" s="128">
        <f t="shared" si="76"/>
        <v>0</v>
      </c>
      <c r="CX48" s="130">
        <f t="shared" si="77"/>
        <v>0.04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5.1999999999999998E-2</v>
      </c>
      <c r="DG48" s="128">
        <f t="shared" si="81"/>
        <v>102166.66666666667</v>
      </c>
      <c r="DH48" s="128" t="str">
        <f t="shared" si="82"/>
        <v>nie</v>
      </c>
      <c r="DI48" s="128">
        <f t="shared" si="83"/>
        <v>2000</v>
      </c>
      <c r="DJ48" s="128">
        <f t="shared" si="84"/>
        <v>100135</v>
      </c>
      <c r="DK48" s="128">
        <f t="shared" si="85"/>
        <v>0</v>
      </c>
      <c r="DL48" s="130">
        <f t="shared" si="86"/>
        <v>0.04</v>
      </c>
      <c r="DM48" s="128">
        <f t="shared" si="87"/>
        <v>0</v>
      </c>
      <c r="DN48" s="128">
        <f t="shared" si="88"/>
        <v>100135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5.8500000000000003E-2</v>
      </c>
      <c r="DU48" s="128">
        <f t="shared" si="90"/>
        <v>102437.5</v>
      </c>
      <c r="DV48" s="128" t="str">
        <f t="shared" si="91"/>
        <v>nie</v>
      </c>
      <c r="DW48" s="128">
        <f t="shared" si="92"/>
        <v>2437.5</v>
      </c>
      <c r="DX48" s="128">
        <f t="shared" si="93"/>
        <v>100000</v>
      </c>
      <c r="DY48" s="128">
        <f t="shared" si="94"/>
        <v>0</v>
      </c>
      <c r="DZ48" s="130">
        <f t="shared" si="95"/>
        <v>0.04</v>
      </c>
      <c r="EA48" s="128">
        <f t="shared" si="96"/>
        <v>0</v>
      </c>
      <c r="EB48" s="128">
        <f t="shared" si="97"/>
        <v>100000</v>
      </c>
    </row>
    <row r="49" spans="1:132">
      <c r="A49" s="224"/>
      <c r="B49" s="188">
        <f t="shared" si="98"/>
        <v>5</v>
      </c>
      <c r="C49" s="128">
        <f t="shared" si="99"/>
        <v>100969.36769902844</v>
      </c>
      <c r="D49" s="128">
        <f t="shared" si="100"/>
        <v>100858.26681313787</v>
      </c>
      <c r="E49" s="128">
        <f t="shared" si="101"/>
        <v>100759.37499999999</v>
      </c>
      <c r="F49" s="128">
        <f t="shared" si="102"/>
        <v>100067.5</v>
      </c>
      <c r="G49" s="128">
        <f t="shared" si="103"/>
        <v>100000</v>
      </c>
      <c r="H49" s="128">
        <f t="shared" si="104"/>
        <v>100135</v>
      </c>
      <c r="I49" s="128">
        <f t="shared" si="105"/>
        <v>100000</v>
      </c>
      <c r="J49" s="128">
        <f t="shared" si="106"/>
        <v>101357.30970958636</v>
      </c>
      <c r="K49" s="128">
        <f t="shared" si="107"/>
        <v>101000</v>
      </c>
      <c r="M49" s="36"/>
      <c r="N49" s="32">
        <f t="shared" si="108"/>
        <v>5</v>
      </c>
      <c r="O49" s="25">
        <f t="shared" si="109"/>
        <v>9.69367699028445E-3</v>
      </c>
      <c r="P49" s="25">
        <f t="shared" si="110"/>
        <v>8.5826681313787567E-3</v>
      </c>
      <c r="Q49" s="25">
        <f t="shared" si="111"/>
        <v>7.5937499999998437E-3</v>
      </c>
      <c r="R49" s="25">
        <f t="shared" si="30"/>
        <v>6.7499999999998117E-4</v>
      </c>
      <c r="S49" s="25">
        <f t="shared" si="31"/>
        <v>0</v>
      </c>
      <c r="T49" s="25">
        <f t="shared" si="32"/>
        <v>1.3499999999999623E-3</v>
      </c>
      <c r="U49" s="25">
        <f t="shared" si="33"/>
        <v>0</v>
      </c>
      <c r="V49" s="25">
        <f t="shared" si="34"/>
        <v>1.3573097095863629E-2</v>
      </c>
      <c r="W49" s="25">
        <f t="shared" si="112"/>
        <v>1.0000000000000009E-2</v>
      </c>
      <c r="X49" s="36"/>
      <c r="AA49" s="124">
        <f t="shared" si="113"/>
        <v>6</v>
      </c>
      <c r="AB49" s="128">
        <f t="shared" si="35"/>
        <v>101200</v>
      </c>
      <c r="AC49" s="124">
        <f t="shared" si="114"/>
        <v>6</v>
      </c>
      <c r="AD49" s="130">
        <f t="shared" si="115"/>
        <v>0.04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0.04</v>
      </c>
      <c r="AJ49" s="128">
        <f t="shared" si="37"/>
        <v>100333.33333333334</v>
      </c>
      <c r="AK49" s="128" t="str">
        <f t="shared" si="38"/>
        <v>nie</v>
      </c>
      <c r="AL49" s="128">
        <f t="shared" si="39"/>
        <v>500</v>
      </c>
      <c r="AM49" s="128">
        <f t="shared" si="40"/>
        <v>99865.000000000015</v>
      </c>
      <c r="AN49" s="128">
        <f t="shared" si="41"/>
        <v>270.0000000000079</v>
      </c>
      <c r="AO49" s="130">
        <f t="shared" si="42"/>
        <v>0.04</v>
      </c>
      <c r="AP49" s="128">
        <f t="shared" si="43"/>
        <v>1648.0784918158183</v>
      </c>
      <c r="AQ49" s="128">
        <f t="shared" si="44"/>
        <v>101243.07849181583</v>
      </c>
      <c r="AS49" s="124">
        <f t="shared" si="119"/>
        <v>6</v>
      </c>
      <c r="AT49" s="130">
        <f t="shared" si="120"/>
        <v>0.04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4.1500000000000002E-2</v>
      </c>
      <c r="AZ49" s="128">
        <f t="shared" si="46"/>
        <v>100345.83333333333</v>
      </c>
      <c r="BA49" s="128" t="str">
        <f t="shared" si="47"/>
        <v>nie</v>
      </c>
      <c r="BB49" s="128">
        <f t="shared" si="48"/>
        <v>700</v>
      </c>
      <c r="BC49" s="128">
        <f t="shared" si="49"/>
        <v>99713.125</v>
      </c>
      <c r="BD49" s="128">
        <f t="shared" si="50"/>
        <v>280.12499999999608</v>
      </c>
      <c r="BE49" s="130">
        <f t="shared" si="51"/>
        <v>0.04</v>
      </c>
      <c r="BF49" s="128">
        <f t="shared" si="52"/>
        <v>1709.2400335333446</v>
      </c>
      <c r="BG49" s="128">
        <f t="shared" si="53"/>
        <v>101142.24003353335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4.65E-2</v>
      </c>
      <c r="BP49" s="128">
        <f t="shared" si="55"/>
        <v>102325</v>
      </c>
      <c r="BQ49" s="128" t="str">
        <f t="shared" si="56"/>
        <v>nie</v>
      </c>
      <c r="BR49" s="128">
        <f t="shared" si="57"/>
        <v>1000</v>
      </c>
      <c r="BS49" s="128">
        <f t="shared" si="58"/>
        <v>101073.25</v>
      </c>
      <c r="BT49" s="128">
        <f t="shared" si="128"/>
        <v>0</v>
      </c>
      <c r="BU49" s="130">
        <f t="shared" si="59"/>
        <v>0.04</v>
      </c>
      <c r="BV49" s="128">
        <f t="shared" si="60"/>
        <v>0</v>
      </c>
      <c r="BW49" s="128">
        <f t="shared" si="61"/>
        <v>101073.25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0.05</v>
      </c>
      <c r="CE49" s="128">
        <f t="shared" si="63"/>
        <v>102499.99999999999</v>
      </c>
      <c r="CF49" s="128" t="str">
        <f t="shared" si="64"/>
        <v>nie</v>
      </c>
      <c r="CG49" s="128">
        <f t="shared" si="65"/>
        <v>2000</v>
      </c>
      <c r="CH49" s="128">
        <f t="shared" si="66"/>
        <v>100404.99999999999</v>
      </c>
      <c r="CI49" s="128">
        <f t="shared" si="67"/>
        <v>0</v>
      </c>
      <c r="CJ49" s="130">
        <f t="shared" si="68"/>
        <v>0.04</v>
      </c>
      <c r="CK49" s="128">
        <f t="shared" si="69"/>
        <v>0</v>
      </c>
      <c r="CL49" s="128">
        <f t="shared" si="70"/>
        <v>100404.99999999999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5.6000000000000001E-2</v>
      </c>
      <c r="CS49" s="128">
        <f t="shared" si="72"/>
        <v>102800</v>
      </c>
      <c r="CT49" s="128" t="str">
        <f t="shared" si="73"/>
        <v>nie</v>
      </c>
      <c r="CU49" s="128">
        <f t="shared" si="74"/>
        <v>2800</v>
      </c>
      <c r="CV49" s="128">
        <f t="shared" si="75"/>
        <v>100000</v>
      </c>
      <c r="CW49" s="128">
        <f t="shared" si="76"/>
        <v>0</v>
      </c>
      <c r="CX49" s="130">
        <f t="shared" si="77"/>
        <v>0.04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5.1999999999999998E-2</v>
      </c>
      <c r="DG49" s="128">
        <f t="shared" si="81"/>
        <v>102600</v>
      </c>
      <c r="DH49" s="128" t="str">
        <f t="shared" si="82"/>
        <v>nie</v>
      </c>
      <c r="DI49" s="128">
        <f t="shared" si="83"/>
        <v>2000</v>
      </c>
      <c r="DJ49" s="128">
        <f t="shared" si="84"/>
        <v>100486</v>
      </c>
      <c r="DK49" s="128">
        <f t="shared" si="85"/>
        <v>0</v>
      </c>
      <c r="DL49" s="130">
        <f t="shared" si="86"/>
        <v>0.04</v>
      </c>
      <c r="DM49" s="128">
        <f t="shared" si="87"/>
        <v>0</v>
      </c>
      <c r="DN49" s="128">
        <f t="shared" si="88"/>
        <v>100486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5.8500000000000003E-2</v>
      </c>
      <c r="DU49" s="128">
        <f t="shared" si="90"/>
        <v>102925</v>
      </c>
      <c r="DV49" s="128" t="str">
        <f t="shared" si="91"/>
        <v>nie</v>
      </c>
      <c r="DW49" s="128">
        <f t="shared" si="92"/>
        <v>2925</v>
      </c>
      <c r="DX49" s="128">
        <f t="shared" si="93"/>
        <v>100000</v>
      </c>
      <c r="DY49" s="128">
        <f t="shared" si="94"/>
        <v>0</v>
      </c>
      <c r="DZ49" s="130">
        <f t="shared" si="95"/>
        <v>0.04</v>
      </c>
      <c r="EA49" s="128">
        <f t="shared" si="96"/>
        <v>0</v>
      </c>
      <c r="EB49" s="128">
        <f t="shared" si="97"/>
        <v>100000</v>
      </c>
    </row>
    <row r="50" spans="1:132">
      <c r="A50" s="224"/>
      <c r="B50" s="188">
        <f t="shared" si="98"/>
        <v>6</v>
      </c>
      <c r="C50" s="128">
        <f t="shared" si="99"/>
        <v>101243.07849181583</v>
      </c>
      <c r="D50" s="128">
        <f t="shared" si="100"/>
        <v>101142.24003353335</v>
      </c>
      <c r="E50" s="128">
        <f t="shared" si="101"/>
        <v>101073.25</v>
      </c>
      <c r="F50" s="128">
        <f t="shared" si="102"/>
        <v>100404.99999999999</v>
      </c>
      <c r="G50" s="128">
        <f t="shared" si="103"/>
        <v>100000</v>
      </c>
      <c r="H50" s="128">
        <f t="shared" si="104"/>
        <v>100486</v>
      </c>
      <c r="I50" s="128">
        <f t="shared" si="105"/>
        <v>100000</v>
      </c>
      <c r="J50" s="128">
        <f t="shared" si="106"/>
        <v>101630.97444580223</v>
      </c>
      <c r="K50" s="128">
        <f t="shared" si="107"/>
        <v>101200</v>
      </c>
      <c r="M50" s="36"/>
      <c r="N50" s="32">
        <f t="shared" si="108"/>
        <v>6</v>
      </c>
      <c r="O50" s="25">
        <f t="shared" si="109"/>
        <v>1.2430784918158411E-2</v>
      </c>
      <c r="P50" s="25">
        <f t="shared" si="110"/>
        <v>1.1422400335333593E-2</v>
      </c>
      <c r="Q50" s="25">
        <f t="shared" si="111"/>
        <v>1.0732500000000034E-2</v>
      </c>
      <c r="R50" s="25">
        <f t="shared" si="30"/>
        <v>4.049999999999887E-3</v>
      </c>
      <c r="S50" s="25">
        <f t="shared" si="31"/>
        <v>0</v>
      </c>
      <c r="T50" s="25">
        <f t="shared" si="32"/>
        <v>4.8600000000000865E-3</v>
      </c>
      <c r="U50" s="25">
        <f t="shared" si="33"/>
        <v>0</v>
      </c>
      <c r="V50" s="25">
        <f t="shared" si="34"/>
        <v>1.6309744458022246E-2</v>
      </c>
      <c r="W50" s="25">
        <f t="shared" si="112"/>
        <v>1.2000000000000011E-2</v>
      </c>
      <c r="X50" s="36"/>
      <c r="AA50" s="124">
        <f t="shared" si="113"/>
        <v>7</v>
      </c>
      <c r="AB50" s="128">
        <f t="shared" si="35"/>
        <v>101400</v>
      </c>
      <c r="AC50" s="124">
        <f t="shared" si="114"/>
        <v>7</v>
      </c>
      <c r="AD50" s="130">
        <f t="shared" si="115"/>
        <v>0.04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0.04</v>
      </c>
      <c r="AJ50" s="128">
        <f t="shared" si="37"/>
        <v>100333.33333333334</v>
      </c>
      <c r="AK50" s="128" t="str">
        <f t="shared" si="38"/>
        <v>nie</v>
      </c>
      <c r="AL50" s="128">
        <f t="shared" si="39"/>
        <v>500</v>
      </c>
      <c r="AM50" s="128">
        <f t="shared" si="40"/>
        <v>99865.000000000015</v>
      </c>
      <c r="AN50" s="128">
        <f t="shared" si="41"/>
        <v>270.0000000000079</v>
      </c>
      <c r="AO50" s="130">
        <f t="shared" si="42"/>
        <v>0.04</v>
      </c>
      <c r="AP50" s="128">
        <f t="shared" si="43"/>
        <v>1922.5283037437289</v>
      </c>
      <c r="AQ50" s="128">
        <f t="shared" si="44"/>
        <v>101517.52830374373</v>
      </c>
      <c r="AS50" s="124">
        <f t="shared" si="119"/>
        <v>7</v>
      </c>
      <c r="AT50" s="130">
        <f t="shared" si="120"/>
        <v>0.04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4.1500000000000002E-2</v>
      </c>
      <c r="AZ50" s="128">
        <f t="shared" si="46"/>
        <v>100345.83333333333</v>
      </c>
      <c r="BA50" s="128" t="str">
        <f t="shared" si="47"/>
        <v>nie</v>
      </c>
      <c r="BB50" s="128">
        <f t="shared" si="48"/>
        <v>700</v>
      </c>
      <c r="BC50" s="128">
        <f t="shared" si="49"/>
        <v>99713.125</v>
      </c>
      <c r="BD50" s="128">
        <f t="shared" si="50"/>
        <v>280.12499999999608</v>
      </c>
      <c r="BE50" s="130">
        <f t="shared" si="51"/>
        <v>0.04</v>
      </c>
      <c r="BF50" s="128">
        <f t="shared" si="52"/>
        <v>1993.9799816238806</v>
      </c>
      <c r="BG50" s="128">
        <f t="shared" si="53"/>
        <v>101426.97998162388</v>
      </c>
      <c r="BI50" s="124">
        <f t="shared" si="124"/>
        <v>7</v>
      </c>
      <c r="BJ50" s="130">
        <f t="shared" ref="BJ50:BJ81" si="148">MAX(INDEX(scenariusz_I_WIBOR6M,MATCH(ROUNDUP(BI50/12,0),scenariusz_I_rok,0)),0)</f>
        <v>3.8100000000000002E-2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4.65E-2</v>
      </c>
      <c r="BP50" s="128">
        <f t="shared" si="55"/>
        <v>102712.5</v>
      </c>
      <c r="BQ50" s="128" t="str">
        <f t="shared" si="56"/>
        <v>nie</v>
      </c>
      <c r="BR50" s="128">
        <f t="shared" si="57"/>
        <v>1000</v>
      </c>
      <c r="BS50" s="128">
        <f t="shared" si="58"/>
        <v>101387.125</v>
      </c>
      <c r="BT50" s="128">
        <f t="shared" si="128"/>
        <v>0</v>
      </c>
      <c r="BU50" s="130">
        <f t="shared" si="59"/>
        <v>0.04</v>
      </c>
      <c r="BV50" s="128">
        <f t="shared" si="60"/>
        <v>0</v>
      </c>
      <c r="BW50" s="128">
        <f t="shared" si="61"/>
        <v>101387.125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0.05</v>
      </c>
      <c r="CE50" s="128">
        <f t="shared" si="63"/>
        <v>102916.66666666666</v>
      </c>
      <c r="CF50" s="128" t="str">
        <f t="shared" si="64"/>
        <v>nie</v>
      </c>
      <c r="CG50" s="128">
        <f t="shared" si="65"/>
        <v>2000</v>
      </c>
      <c r="CH50" s="128">
        <f t="shared" si="66"/>
        <v>100742.49999999999</v>
      </c>
      <c r="CI50" s="128">
        <f t="shared" si="67"/>
        <v>0</v>
      </c>
      <c r="CJ50" s="130">
        <f t="shared" si="68"/>
        <v>0.04</v>
      </c>
      <c r="CK50" s="128">
        <f t="shared" si="69"/>
        <v>0</v>
      </c>
      <c r="CL50" s="128">
        <f t="shared" si="70"/>
        <v>100742.49999999999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5.6000000000000001E-2</v>
      </c>
      <c r="CS50" s="128">
        <f t="shared" si="72"/>
        <v>103266.66666666666</v>
      </c>
      <c r="CT50" s="128" t="str">
        <f t="shared" si="73"/>
        <v>nie</v>
      </c>
      <c r="CU50" s="128">
        <f t="shared" si="74"/>
        <v>3000</v>
      </c>
      <c r="CV50" s="128">
        <f t="shared" si="75"/>
        <v>100215.99999999999</v>
      </c>
      <c r="CW50" s="128">
        <f t="shared" si="76"/>
        <v>0</v>
      </c>
      <c r="CX50" s="130">
        <f t="shared" si="77"/>
        <v>0.04</v>
      </c>
      <c r="CY50" s="128">
        <f t="shared" si="78"/>
        <v>0</v>
      </c>
      <c r="CZ50" s="128">
        <f t="shared" si="79"/>
        <v>100215.99999999999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5.1999999999999998E-2</v>
      </c>
      <c r="DG50" s="128">
        <f t="shared" si="81"/>
        <v>103033.33333333333</v>
      </c>
      <c r="DH50" s="128" t="str">
        <f t="shared" si="82"/>
        <v>nie</v>
      </c>
      <c r="DI50" s="128">
        <f t="shared" si="83"/>
        <v>2000</v>
      </c>
      <c r="DJ50" s="128">
        <f t="shared" si="84"/>
        <v>100837</v>
      </c>
      <c r="DK50" s="128">
        <f t="shared" si="85"/>
        <v>0</v>
      </c>
      <c r="DL50" s="130">
        <f t="shared" si="86"/>
        <v>0.04</v>
      </c>
      <c r="DM50" s="128">
        <f t="shared" si="87"/>
        <v>0</v>
      </c>
      <c r="DN50" s="128">
        <f t="shared" si="88"/>
        <v>100837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5.8500000000000003E-2</v>
      </c>
      <c r="DU50" s="128">
        <f t="shared" si="90"/>
        <v>103412.5</v>
      </c>
      <c r="DV50" s="128" t="str">
        <f t="shared" si="91"/>
        <v>nie</v>
      </c>
      <c r="DW50" s="128">
        <f t="shared" si="92"/>
        <v>3000</v>
      </c>
      <c r="DX50" s="128">
        <f t="shared" si="93"/>
        <v>100334.125</v>
      </c>
      <c r="DY50" s="128">
        <f t="shared" si="94"/>
        <v>0</v>
      </c>
      <c r="DZ50" s="130">
        <f t="shared" si="95"/>
        <v>0.04</v>
      </c>
      <c r="EA50" s="128">
        <f t="shared" si="96"/>
        <v>0</v>
      </c>
      <c r="EB50" s="128">
        <f t="shared" si="97"/>
        <v>100334.125</v>
      </c>
    </row>
    <row r="51" spans="1:132">
      <c r="A51" s="224"/>
      <c r="B51" s="188">
        <f t="shared" si="98"/>
        <v>7</v>
      </c>
      <c r="C51" s="128">
        <f t="shared" si="99"/>
        <v>101517.52830374373</v>
      </c>
      <c r="D51" s="128">
        <f t="shared" si="100"/>
        <v>101426.97998162388</v>
      </c>
      <c r="E51" s="128">
        <f t="shared" si="101"/>
        <v>101387.125</v>
      </c>
      <c r="F51" s="128">
        <f t="shared" si="102"/>
        <v>100742.49999999999</v>
      </c>
      <c r="G51" s="128">
        <f t="shared" si="103"/>
        <v>100215.99999999999</v>
      </c>
      <c r="H51" s="128">
        <f t="shared" si="104"/>
        <v>100837</v>
      </c>
      <c r="I51" s="128">
        <f t="shared" si="105"/>
        <v>100334.125</v>
      </c>
      <c r="J51" s="128">
        <f t="shared" si="106"/>
        <v>101905.37807680589</v>
      </c>
      <c r="K51" s="128">
        <f t="shared" si="107"/>
        <v>101400</v>
      </c>
      <c r="M51" s="36"/>
      <c r="N51" s="32">
        <f t="shared" si="108"/>
        <v>7</v>
      </c>
      <c r="O51" s="25">
        <f t="shared" si="109"/>
        <v>1.5175283037437426E-2</v>
      </c>
      <c r="P51" s="25">
        <f t="shared" si="110"/>
        <v>1.4269799816238882E-2</v>
      </c>
      <c r="Q51" s="25">
        <f t="shared" si="111"/>
        <v>1.3871250000000002E-2</v>
      </c>
      <c r="R51" s="25">
        <f t="shared" si="30"/>
        <v>7.4249999999997929E-3</v>
      </c>
      <c r="S51" s="25">
        <f t="shared" si="31"/>
        <v>2.1599999999999397E-3</v>
      </c>
      <c r="T51" s="25">
        <f t="shared" si="32"/>
        <v>8.3699999999999886E-3</v>
      </c>
      <c r="U51" s="25">
        <f t="shared" si="33"/>
        <v>3.3412500000000733E-3</v>
      </c>
      <c r="V51" s="25">
        <f t="shared" si="34"/>
        <v>1.9053780768058859E-2</v>
      </c>
      <c r="W51" s="25">
        <f t="shared" si="112"/>
        <v>1.4000000000000012E-2</v>
      </c>
      <c r="X51" s="36"/>
      <c r="AA51" s="124">
        <f t="shared" si="113"/>
        <v>8</v>
      </c>
      <c r="AB51" s="128">
        <f t="shared" si="35"/>
        <v>101600</v>
      </c>
      <c r="AC51" s="124">
        <f t="shared" si="114"/>
        <v>8</v>
      </c>
      <c r="AD51" s="130">
        <f t="shared" si="115"/>
        <v>0.04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0.04</v>
      </c>
      <c r="AJ51" s="128">
        <f t="shared" si="37"/>
        <v>100333.33333333334</v>
      </c>
      <c r="AK51" s="128" t="str">
        <f t="shared" si="38"/>
        <v>nie</v>
      </c>
      <c r="AL51" s="128">
        <f t="shared" si="39"/>
        <v>500</v>
      </c>
      <c r="AM51" s="128">
        <f t="shared" si="40"/>
        <v>99865.000000000015</v>
      </c>
      <c r="AN51" s="128">
        <f t="shared" si="41"/>
        <v>270.0000000000079</v>
      </c>
      <c r="AO51" s="130">
        <f t="shared" si="42"/>
        <v>0.04</v>
      </c>
      <c r="AP51" s="128">
        <f t="shared" si="43"/>
        <v>2197.7191301638445</v>
      </c>
      <c r="AQ51" s="128">
        <f t="shared" si="44"/>
        <v>101792.71913016385</v>
      </c>
      <c r="AS51" s="124">
        <f t="shared" si="119"/>
        <v>8</v>
      </c>
      <c r="AT51" s="130">
        <f t="shared" si="120"/>
        <v>0.04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4.1500000000000002E-2</v>
      </c>
      <c r="AZ51" s="128">
        <f t="shared" si="46"/>
        <v>100345.83333333333</v>
      </c>
      <c r="BA51" s="128" t="str">
        <f t="shared" si="47"/>
        <v>nie</v>
      </c>
      <c r="BB51" s="128">
        <f t="shared" si="48"/>
        <v>700</v>
      </c>
      <c r="BC51" s="128">
        <f t="shared" si="49"/>
        <v>99713.125</v>
      </c>
      <c r="BD51" s="128">
        <f t="shared" si="50"/>
        <v>280.12499999999608</v>
      </c>
      <c r="BE51" s="130">
        <f t="shared" si="51"/>
        <v>0.04</v>
      </c>
      <c r="BF51" s="128">
        <f t="shared" si="52"/>
        <v>2279.4887275742608</v>
      </c>
      <c r="BG51" s="128">
        <f t="shared" si="53"/>
        <v>101712.48872757427</v>
      </c>
      <c r="BI51" s="124">
        <f t="shared" si="124"/>
        <v>8</v>
      </c>
      <c r="BJ51" s="130">
        <f t="shared" si="148"/>
        <v>3.8100000000000002E-2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4.65E-2</v>
      </c>
      <c r="BP51" s="128">
        <f t="shared" si="55"/>
        <v>103099.99999999999</v>
      </c>
      <c r="BQ51" s="128" t="str">
        <f t="shared" si="56"/>
        <v>nie</v>
      </c>
      <c r="BR51" s="128">
        <f t="shared" si="57"/>
        <v>1000</v>
      </c>
      <c r="BS51" s="128">
        <f t="shared" si="58"/>
        <v>101700.99999999999</v>
      </c>
      <c r="BT51" s="128">
        <f t="shared" si="128"/>
        <v>0</v>
      </c>
      <c r="BU51" s="130">
        <f t="shared" si="59"/>
        <v>0.04</v>
      </c>
      <c r="BV51" s="128">
        <f t="shared" si="60"/>
        <v>0</v>
      </c>
      <c r="BW51" s="128">
        <f t="shared" si="61"/>
        <v>101700.99999999999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0.05</v>
      </c>
      <c r="CE51" s="128">
        <f t="shared" si="63"/>
        <v>103333.33333333334</v>
      </c>
      <c r="CF51" s="128" t="str">
        <f t="shared" si="64"/>
        <v>nie</v>
      </c>
      <c r="CG51" s="128">
        <f t="shared" si="65"/>
        <v>2000</v>
      </c>
      <c r="CH51" s="128">
        <f t="shared" si="66"/>
        <v>101080.00000000001</v>
      </c>
      <c r="CI51" s="128">
        <f t="shared" si="67"/>
        <v>0</v>
      </c>
      <c r="CJ51" s="130">
        <f t="shared" si="68"/>
        <v>0.04</v>
      </c>
      <c r="CK51" s="128">
        <f t="shared" si="69"/>
        <v>0</v>
      </c>
      <c r="CL51" s="128">
        <f t="shared" si="70"/>
        <v>101080.00000000001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5.6000000000000001E-2</v>
      </c>
      <c r="CS51" s="128">
        <f t="shared" si="72"/>
        <v>103733.33333333334</v>
      </c>
      <c r="CT51" s="128" t="str">
        <f t="shared" si="73"/>
        <v>nie</v>
      </c>
      <c r="CU51" s="128">
        <f t="shared" si="74"/>
        <v>3000</v>
      </c>
      <c r="CV51" s="128">
        <f t="shared" si="75"/>
        <v>100594.00000000001</v>
      </c>
      <c r="CW51" s="128">
        <f t="shared" si="76"/>
        <v>0</v>
      </c>
      <c r="CX51" s="130">
        <f t="shared" si="77"/>
        <v>0.04</v>
      </c>
      <c r="CY51" s="128">
        <f t="shared" si="78"/>
        <v>0</v>
      </c>
      <c r="CZ51" s="128">
        <f t="shared" si="79"/>
        <v>100594.00000000001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5.1999999999999998E-2</v>
      </c>
      <c r="DG51" s="128">
        <f t="shared" si="81"/>
        <v>103466.66666666666</v>
      </c>
      <c r="DH51" s="128" t="str">
        <f t="shared" si="82"/>
        <v>nie</v>
      </c>
      <c r="DI51" s="128">
        <f t="shared" si="83"/>
        <v>2000</v>
      </c>
      <c r="DJ51" s="128">
        <f t="shared" si="84"/>
        <v>101187.99999999999</v>
      </c>
      <c r="DK51" s="128">
        <f t="shared" si="85"/>
        <v>0</v>
      </c>
      <c r="DL51" s="130">
        <f t="shared" si="86"/>
        <v>0.04</v>
      </c>
      <c r="DM51" s="128">
        <f t="shared" si="87"/>
        <v>0</v>
      </c>
      <c r="DN51" s="128">
        <f t="shared" si="88"/>
        <v>101187.99999999999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5.8500000000000003E-2</v>
      </c>
      <c r="DU51" s="128">
        <f t="shared" si="90"/>
        <v>103899.99999999999</v>
      </c>
      <c r="DV51" s="128" t="str">
        <f t="shared" si="91"/>
        <v>nie</v>
      </c>
      <c r="DW51" s="128">
        <f t="shared" si="92"/>
        <v>3000</v>
      </c>
      <c r="DX51" s="128">
        <f t="shared" si="93"/>
        <v>100728.99999999999</v>
      </c>
      <c r="DY51" s="128">
        <f t="shared" si="94"/>
        <v>0</v>
      </c>
      <c r="DZ51" s="130">
        <f t="shared" si="95"/>
        <v>0.04</v>
      </c>
      <c r="EA51" s="128">
        <f t="shared" si="96"/>
        <v>0</v>
      </c>
      <c r="EB51" s="128">
        <f t="shared" si="97"/>
        <v>100728.99999999999</v>
      </c>
    </row>
    <row r="52" spans="1:132">
      <c r="A52" s="224"/>
      <c r="B52" s="188">
        <f t="shared" si="98"/>
        <v>8</v>
      </c>
      <c r="C52" s="128">
        <f t="shared" si="99"/>
        <v>101792.71913016385</v>
      </c>
      <c r="D52" s="128">
        <f t="shared" si="100"/>
        <v>101712.48872757427</v>
      </c>
      <c r="E52" s="128">
        <f t="shared" si="101"/>
        <v>101700.99999999999</v>
      </c>
      <c r="F52" s="128">
        <f t="shared" si="102"/>
        <v>101080.00000000001</v>
      </c>
      <c r="G52" s="128">
        <f t="shared" si="103"/>
        <v>100594.00000000001</v>
      </c>
      <c r="H52" s="128">
        <f t="shared" si="104"/>
        <v>101187.99999999999</v>
      </c>
      <c r="I52" s="128">
        <f t="shared" si="105"/>
        <v>100728.99999999999</v>
      </c>
      <c r="J52" s="128">
        <f t="shared" si="106"/>
        <v>102180.52259761326</v>
      </c>
      <c r="K52" s="128">
        <f t="shared" si="107"/>
        <v>101600</v>
      </c>
      <c r="M52" s="36"/>
      <c r="N52" s="32">
        <f t="shared" si="108"/>
        <v>8</v>
      </c>
      <c r="O52" s="25">
        <f t="shared" si="109"/>
        <v>1.7927191301638556E-2</v>
      </c>
      <c r="P52" s="25">
        <f t="shared" si="110"/>
        <v>1.7124887275742573E-2</v>
      </c>
      <c r="Q52" s="25">
        <f t="shared" si="111"/>
        <v>1.7009999999999748E-2</v>
      </c>
      <c r="R52" s="25">
        <f t="shared" si="30"/>
        <v>1.0800000000000143E-2</v>
      </c>
      <c r="S52" s="25">
        <f t="shared" si="31"/>
        <v>5.9400000000000563E-3</v>
      </c>
      <c r="T52" s="25">
        <f t="shared" si="32"/>
        <v>1.1879999999999891E-2</v>
      </c>
      <c r="U52" s="25">
        <f t="shared" si="33"/>
        <v>7.2899999999997966E-3</v>
      </c>
      <c r="V52" s="25">
        <f t="shared" si="34"/>
        <v>2.1805225976132547E-2</v>
      </c>
      <c r="W52" s="25">
        <f t="shared" si="112"/>
        <v>1.6000000000000014E-2</v>
      </c>
      <c r="X52" s="36"/>
      <c r="AA52" s="124">
        <f t="shared" si="113"/>
        <v>9</v>
      </c>
      <c r="AB52" s="128">
        <f t="shared" si="35"/>
        <v>101800</v>
      </c>
      <c r="AC52" s="124">
        <f t="shared" si="114"/>
        <v>9</v>
      </c>
      <c r="AD52" s="130">
        <f t="shared" si="115"/>
        <v>0.04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0.04</v>
      </c>
      <c r="AJ52" s="128">
        <f t="shared" si="37"/>
        <v>100333.33333333334</v>
      </c>
      <c r="AK52" s="128" t="str">
        <f t="shared" si="38"/>
        <v>nie</v>
      </c>
      <c r="AL52" s="128">
        <f t="shared" si="39"/>
        <v>500</v>
      </c>
      <c r="AM52" s="128">
        <f t="shared" si="40"/>
        <v>99865.000000000015</v>
      </c>
      <c r="AN52" s="128">
        <f t="shared" si="41"/>
        <v>270.0000000000079</v>
      </c>
      <c r="AO52" s="130">
        <f t="shared" si="42"/>
        <v>0.04</v>
      </c>
      <c r="AP52" s="128">
        <f t="shared" si="43"/>
        <v>2473.6529718152947</v>
      </c>
      <c r="AQ52" s="128">
        <f t="shared" si="44"/>
        <v>102068.6529718153</v>
      </c>
      <c r="AS52" s="124">
        <f t="shared" si="119"/>
        <v>9</v>
      </c>
      <c r="AT52" s="130">
        <f t="shared" si="120"/>
        <v>0.04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4.1500000000000002E-2</v>
      </c>
      <c r="AZ52" s="128">
        <f t="shared" si="46"/>
        <v>100345.83333333333</v>
      </c>
      <c r="BA52" s="128" t="str">
        <f t="shared" si="47"/>
        <v>nie</v>
      </c>
      <c r="BB52" s="128">
        <f t="shared" si="48"/>
        <v>700</v>
      </c>
      <c r="BC52" s="128">
        <f t="shared" si="49"/>
        <v>99713.125</v>
      </c>
      <c r="BD52" s="128">
        <f t="shared" si="50"/>
        <v>280.12499999999608</v>
      </c>
      <c r="BE52" s="130">
        <f t="shared" si="51"/>
        <v>0.04</v>
      </c>
      <c r="BF52" s="128">
        <f t="shared" si="52"/>
        <v>2565.7683471387072</v>
      </c>
      <c r="BG52" s="128">
        <f t="shared" si="53"/>
        <v>101998.76834713871</v>
      </c>
      <c r="BI52" s="124">
        <f t="shared" si="124"/>
        <v>9</v>
      </c>
      <c r="BJ52" s="130">
        <f t="shared" si="148"/>
        <v>3.8100000000000002E-2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4.65E-2</v>
      </c>
      <c r="BP52" s="128">
        <f t="shared" si="55"/>
        <v>103487.5</v>
      </c>
      <c r="BQ52" s="128" t="str">
        <f t="shared" si="56"/>
        <v>nie</v>
      </c>
      <c r="BR52" s="128">
        <f t="shared" si="57"/>
        <v>1000</v>
      </c>
      <c r="BS52" s="128">
        <f t="shared" si="58"/>
        <v>102014.875</v>
      </c>
      <c r="BT52" s="128">
        <f t="shared" si="128"/>
        <v>0</v>
      </c>
      <c r="BU52" s="130">
        <f t="shared" si="59"/>
        <v>0.04</v>
      </c>
      <c r="BV52" s="128">
        <f t="shared" si="60"/>
        <v>0</v>
      </c>
      <c r="BW52" s="128">
        <f t="shared" si="61"/>
        <v>102014.875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0.05</v>
      </c>
      <c r="CE52" s="128">
        <f t="shared" si="63"/>
        <v>103750.00000000001</v>
      </c>
      <c r="CF52" s="128" t="str">
        <f t="shared" si="64"/>
        <v>nie</v>
      </c>
      <c r="CG52" s="128">
        <f t="shared" si="65"/>
        <v>2000</v>
      </c>
      <c r="CH52" s="128">
        <f t="shared" si="66"/>
        <v>101417.50000000001</v>
      </c>
      <c r="CI52" s="128">
        <f t="shared" si="67"/>
        <v>0</v>
      </c>
      <c r="CJ52" s="130">
        <f t="shared" si="68"/>
        <v>0.04</v>
      </c>
      <c r="CK52" s="128">
        <f t="shared" si="69"/>
        <v>0</v>
      </c>
      <c r="CL52" s="128">
        <f t="shared" si="70"/>
        <v>101417.50000000001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5.6000000000000001E-2</v>
      </c>
      <c r="CS52" s="128">
        <f t="shared" si="72"/>
        <v>104200</v>
      </c>
      <c r="CT52" s="128" t="str">
        <f t="shared" si="73"/>
        <v>nie</v>
      </c>
      <c r="CU52" s="128">
        <f t="shared" si="74"/>
        <v>3000</v>
      </c>
      <c r="CV52" s="128">
        <f t="shared" si="75"/>
        <v>100972</v>
      </c>
      <c r="CW52" s="128">
        <f t="shared" si="76"/>
        <v>0</v>
      </c>
      <c r="CX52" s="130">
        <f t="shared" si="77"/>
        <v>0.04</v>
      </c>
      <c r="CY52" s="128">
        <f t="shared" si="78"/>
        <v>0</v>
      </c>
      <c r="CZ52" s="128">
        <f t="shared" si="79"/>
        <v>100972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5.1999999999999998E-2</v>
      </c>
      <c r="DG52" s="128">
        <f t="shared" si="81"/>
        <v>103899.99999999999</v>
      </c>
      <c r="DH52" s="128" t="str">
        <f t="shared" si="82"/>
        <v>nie</v>
      </c>
      <c r="DI52" s="128">
        <f t="shared" si="83"/>
        <v>2000</v>
      </c>
      <c r="DJ52" s="128">
        <f t="shared" si="84"/>
        <v>101538.99999999999</v>
      </c>
      <c r="DK52" s="128">
        <f t="shared" si="85"/>
        <v>0</v>
      </c>
      <c r="DL52" s="130">
        <f t="shared" si="86"/>
        <v>0.04</v>
      </c>
      <c r="DM52" s="128">
        <f t="shared" si="87"/>
        <v>0</v>
      </c>
      <c r="DN52" s="128">
        <f t="shared" si="88"/>
        <v>101538.99999999999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5.8500000000000003E-2</v>
      </c>
      <c r="DU52" s="128">
        <f t="shared" si="90"/>
        <v>104387.50000000001</v>
      </c>
      <c r="DV52" s="128" t="str">
        <f t="shared" si="91"/>
        <v>nie</v>
      </c>
      <c r="DW52" s="128">
        <f t="shared" si="92"/>
        <v>3000</v>
      </c>
      <c r="DX52" s="128">
        <f t="shared" si="93"/>
        <v>101123.87500000001</v>
      </c>
      <c r="DY52" s="128">
        <f t="shared" si="94"/>
        <v>0</v>
      </c>
      <c r="DZ52" s="130">
        <f t="shared" si="95"/>
        <v>0.04</v>
      </c>
      <c r="EA52" s="128">
        <f t="shared" si="96"/>
        <v>0</v>
      </c>
      <c r="EB52" s="128">
        <f t="shared" si="97"/>
        <v>101123.87500000001</v>
      </c>
    </row>
    <row r="53" spans="1:132">
      <c r="A53" s="224"/>
      <c r="B53" s="188">
        <f t="shared" si="98"/>
        <v>9</v>
      </c>
      <c r="C53" s="128">
        <f t="shared" si="99"/>
        <v>102068.6529718153</v>
      </c>
      <c r="D53" s="128">
        <f t="shared" si="100"/>
        <v>101998.76834713871</v>
      </c>
      <c r="E53" s="128">
        <f t="shared" si="101"/>
        <v>102014.875</v>
      </c>
      <c r="F53" s="128">
        <f t="shared" si="102"/>
        <v>101417.50000000001</v>
      </c>
      <c r="G53" s="128">
        <f t="shared" si="103"/>
        <v>100972</v>
      </c>
      <c r="H53" s="128">
        <f t="shared" si="104"/>
        <v>101538.99999999999</v>
      </c>
      <c r="I53" s="128">
        <f t="shared" si="105"/>
        <v>101123.87500000001</v>
      </c>
      <c r="J53" s="128">
        <f t="shared" si="106"/>
        <v>102456.41000862682</v>
      </c>
      <c r="K53" s="128">
        <f t="shared" si="107"/>
        <v>101800</v>
      </c>
      <c r="M53" s="36"/>
      <c r="N53" s="32">
        <f t="shared" si="108"/>
        <v>9</v>
      </c>
      <c r="O53" s="25">
        <f t="shared" si="109"/>
        <v>2.0686529718153102E-2</v>
      </c>
      <c r="P53" s="25">
        <f t="shared" si="110"/>
        <v>1.9987683471387241E-2</v>
      </c>
      <c r="Q53" s="25">
        <f t="shared" si="111"/>
        <v>2.0148749999999938E-2</v>
      </c>
      <c r="R53" s="25">
        <f t="shared" si="30"/>
        <v>1.4175000000000049E-2</v>
      </c>
      <c r="S53" s="25">
        <f t="shared" si="31"/>
        <v>9.7199999999999509E-3</v>
      </c>
      <c r="T53" s="25">
        <f t="shared" si="32"/>
        <v>1.5389999999999793E-2</v>
      </c>
      <c r="U53" s="25">
        <f t="shared" si="33"/>
        <v>1.1238750000000186E-2</v>
      </c>
      <c r="V53" s="25">
        <f t="shared" si="34"/>
        <v>2.4564100086268192E-2</v>
      </c>
      <c r="W53" s="25">
        <f t="shared" si="112"/>
        <v>1.8000000000000016E-2</v>
      </c>
      <c r="X53" s="36"/>
      <c r="AA53" s="124">
        <f t="shared" si="113"/>
        <v>10</v>
      </c>
      <c r="AB53" s="128">
        <f t="shared" si="35"/>
        <v>102000</v>
      </c>
      <c r="AC53" s="124">
        <f t="shared" si="114"/>
        <v>10</v>
      </c>
      <c r="AD53" s="130">
        <f t="shared" si="115"/>
        <v>0.04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0.04</v>
      </c>
      <c r="AJ53" s="128">
        <f t="shared" si="37"/>
        <v>100333.33333333334</v>
      </c>
      <c r="AK53" s="128" t="str">
        <f t="shared" si="38"/>
        <v>nie</v>
      </c>
      <c r="AL53" s="128">
        <f t="shared" si="39"/>
        <v>500</v>
      </c>
      <c r="AM53" s="128">
        <f t="shared" si="40"/>
        <v>99865.000000000015</v>
      </c>
      <c r="AN53" s="128">
        <f t="shared" si="41"/>
        <v>270.0000000000079</v>
      </c>
      <c r="AO53" s="130">
        <f t="shared" si="42"/>
        <v>0.04</v>
      </c>
      <c r="AP53" s="128">
        <f t="shared" si="43"/>
        <v>2750.3318348392036</v>
      </c>
      <c r="AQ53" s="128">
        <f t="shared" si="44"/>
        <v>102345.33183483921</v>
      </c>
      <c r="AS53" s="124">
        <f t="shared" si="119"/>
        <v>10</v>
      </c>
      <c r="AT53" s="130">
        <f t="shared" si="120"/>
        <v>0.04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4.1500000000000002E-2</v>
      </c>
      <c r="AZ53" s="128">
        <f t="shared" si="46"/>
        <v>100345.83333333333</v>
      </c>
      <c r="BA53" s="128" t="str">
        <f t="shared" si="47"/>
        <v>nie</v>
      </c>
      <c r="BB53" s="128">
        <f t="shared" si="48"/>
        <v>700</v>
      </c>
      <c r="BC53" s="128">
        <f t="shared" si="49"/>
        <v>99713.125</v>
      </c>
      <c r="BD53" s="128">
        <f t="shared" si="50"/>
        <v>280.12499999999608</v>
      </c>
      <c r="BE53" s="130">
        <f t="shared" si="51"/>
        <v>0.04</v>
      </c>
      <c r="BF53" s="128">
        <f t="shared" si="52"/>
        <v>2852.8209216759774</v>
      </c>
      <c r="BG53" s="128">
        <f t="shared" si="53"/>
        <v>102285.82092167599</v>
      </c>
      <c r="BI53" s="124">
        <f t="shared" si="124"/>
        <v>10</v>
      </c>
      <c r="BJ53" s="130">
        <f t="shared" si="148"/>
        <v>3.8100000000000002E-2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4.65E-2</v>
      </c>
      <c r="BP53" s="128">
        <f t="shared" si="55"/>
        <v>103875</v>
      </c>
      <c r="BQ53" s="128" t="str">
        <f t="shared" si="56"/>
        <v>nie</v>
      </c>
      <c r="BR53" s="128">
        <f t="shared" si="57"/>
        <v>1000</v>
      </c>
      <c r="BS53" s="128">
        <f t="shared" si="58"/>
        <v>102328.75</v>
      </c>
      <c r="BT53" s="128">
        <f t="shared" si="128"/>
        <v>0</v>
      </c>
      <c r="BU53" s="130">
        <f t="shared" si="59"/>
        <v>0.04</v>
      </c>
      <c r="BV53" s="128">
        <f t="shared" si="60"/>
        <v>0</v>
      </c>
      <c r="BW53" s="128">
        <f t="shared" si="61"/>
        <v>102328.75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0.05</v>
      </c>
      <c r="CE53" s="128">
        <f t="shared" si="63"/>
        <v>104166.66666666667</v>
      </c>
      <c r="CF53" s="128" t="str">
        <f t="shared" si="64"/>
        <v>nie</v>
      </c>
      <c r="CG53" s="128">
        <f t="shared" si="65"/>
        <v>2000</v>
      </c>
      <c r="CH53" s="128">
        <f t="shared" si="66"/>
        <v>101755</v>
      </c>
      <c r="CI53" s="128">
        <f t="shared" si="67"/>
        <v>0</v>
      </c>
      <c r="CJ53" s="130">
        <f t="shared" si="68"/>
        <v>0.04</v>
      </c>
      <c r="CK53" s="128">
        <f t="shared" si="69"/>
        <v>0</v>
      </c>
      <c r="CL53" s="128">
        <f t="shared" si="70"/>
        <v>101755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5.6000000000000001E-2</v>
      </c>
      <c r="CS53" s="128">
        <f t="shared" si="72"/>
        <v>104666.66666666666</v>
      </c>
      <c r="CT53" s="128" t="str">
        <f t="shared" si="73"/>
        <v>nie</v>
      </c>
      <c r="CU53" s="128">
        <f t="shared" si="74"/>
        <v>3000</v>
      </c>
      <c r="CV53" s="128">
        <f t="shared" si="75"/>
        <v>101349.99999999999</v>
      </c>
      <c r="CW53" s="128">
        <f t="shared" si="76"/>
        <v>0</v>
      </c>
      <c r="CX53" s="130">
        <f t="shared" si="77"/>
        <v>0.04</v>
      </c>
      <c r="CY53" s="128">
        <f t="shared" si="78"/>
        <v>0</v>
      </c>
      <c r="CZ53" s="128">
        <f t="shared" si="79"/>
        <v>101349.99999999999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5.1999999999999998E-2</v>
      </c>
      <c r="DG53" s="128">
        <f t="shared" si="81"/>
        <v>104333.33333333334</v>
      </c>
      <c r="DH53" s="128" t="str">
        <f t="shared" si="82"/>
        <v>nie</v>
      </c>
      <c r="DI53" s="128">
        <f t="shared" si="83"/>
        <v>2000</v>
      </c>
      <c r="DJ53" s="128">
        <f t="shared" si="84"/>
        <v>101890.00000000001</v>
      </c>
      <c r="DK53" s="128">
        <f t="shared" si="85"/>
        <v>0</v>
      </c>
      <c r="DL53" s="130">
        <f t="shared" si="86"/>
        <v>0.04</v>
      </c>
      <c r="DM53" s="128">
        <f t="shared" si="87"/>
        <v>0</v>
      </c>
      <c r="DN53" s="128">
        <f t="shared" si="88"/>
        <v>101890.00000000001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5.8500000000000003E-2</v>
      </c>
      <c r="DU53" s="128">
        <f t="shared" si="90"/>
        <v>104875</v>
      </c>
      <c r="DV53" s="128" t="str">
        <f t="shared" si="91"/>
        <v>nie</v>
      </c>
      <c r="DW53" s="128">
        <f t="shared" si="92"/>
        <v>3000</v>
      </c>
      <c r="DX53" s="128">
        <f t="shared" si="93"/>
        <v>101518.75</v>
      </c>
      <c r="DY53" s="128">
        <f t="shared" si="94"/>
        <v>0</v>
      </c>
      <c r="DZ53" s="130">
        <f t="shared" si="95"/>
        <v>0.04</v>
      </c>
      <c r="EA53" s="128">
        <f t="shared" si="96"/>
        <v>0</v>
      </c>
      <c r="EB53" s="128">
        <f t="shared" si="97"/>
        <v>101518.75</v>
      </c>
    </row>
    <row r="54" spans="1:132">
      <c r="A54" s="224"/>
      <c r="B54" s="188">
        <f t="shared" si="98"/>
        <v>10</v>
      </c>
      <c r="C54" s="128">
        <f t="shared" si="99"/>
        <v>102345.33183483921</v>
      </c>
      <c r="D54" s="128">
        <f t="shared" si="100"/>
        <v>102285.82092167599</v>
      </c>
      <c r="E54" s="128">
        <f t="shared" si="101"/>
        <v>102328.75</v>
      </c>
      <c r="F54" s="128">
        <f t="shared" si="102"/>
        <v>101755</v>
      </c>
      <c r="G54" s="128">
        <f t="shared" si="103"/>
        <v>101349.99999999999</v>
      </c>
      <c r="H54" s="128">
        <f t="shared" si="104"/>
        <v>101890.00000000001</v>
      </c>
      <c r="I54" s="128">
        <f t="shared" si="105"/>
        <v>101518.75</v>
      </c>
      <c r="J54" s="128">
        <f t="shared" si="106"/>
        <v>102733.04231565011</v>
      </c>
      <c r="K54" s="128">
        <f t="shared" si="107"/>
        <v>102000</v>
      </c>
      <c r="M54" s="36"/>
      <c r="N54" s="32">
        <f t="shared" si="108"/>
        <v>10</v>
      </c>
      <c r="O54" s="25">
        <f t="shared" si="109"/>
        <v>2.3453318348392038E-2</v>
      </c>
      <c r="P54" s="25">
        <f t="shared" si="110"/>
        <v>2.2858209216759962E-2</v>
      </c>
      <c r="Q54" s="25">
        <f t="shared" si="111"/>
        <v>2.3287499999999905E-2</v>
      </c>
      <c r="R54" s="25">
        <f t="shared" si="30"/>
        <v>1.7549999999999955E-2</v>
      </c>
      <c r="S54" s="25">
        <f t="shared" si="31"/>
        <v>1.3499999999999845E-2</v>
      </c>
      <c r="T54" s="25">
        <f t="shared" si="32"/>
        <v>1.8900000000000139E-2</v>
      </c>
      <c r="U54" s="25">
        <f t="shared" si="33"/>
        <v>1.5187499999999909E-2</v>
      </c>
      <c r="V54" s="25">
        <f t="shared" si="34"/>
        <v>2.7330423156501027E-2</v>
      </c>
      <c r="W54" s="25">
        <f t="shared" si="112"/>
        <v>2.0000000000000018E-2</v>
      </c>
      <c r="X54" s="36"/>
      <c r="AA54" s="124">
        <f t="shared" si="113"/>
        <v>11</v>
      </c>
      <c r="AB54" s="128">
        <f t="shared" si="35"/>
        <v>102200</v>
      </c>
      <c r="AC54" s="124">
        <f t="shared" si="114"/>
        <v>11</v>
      </c>
      <c r="AD54" s="130">
        <f t="shared" si="115"/>
        <v>0.04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0.04</v>
      </c>
      <c r="AJ54" s="128">
        <f t="shared" si="37"/>
        <v>100333.33333333334</v>
      </c>
      <c r="AK54" s="128" t="str">
        <f t="shared" si="38"/>
        <v>nie</v>
      </c>
      <c r="AL54" s="128">
        <f t="shared" si="39"/>
        <v>500</v>
      </c>
      <c r="AM54" s="128">
        <f t="shared" si="40"/>
        <v>99865.000000000015</v>
      </c>
      <c r="AN54" s="128">
        <f t="shared" si="41"/>
        <v>270.0000000000079</v>
      </c>
      <c r="AO54" s="130">
        <f t="shared" si="42"/>
        <v>0.04</v>
      </c>
      <c r="AP54" s="128">
        <f t="shared" si="43"/>
        <v>3027.757730793277</v>
      </c>
      <c r="AQ54" s="128">
        <f t="shared" si="44"/>
        <v>102622.75773079328</v>
      </c>
      <c r="AS54" s="124">
        <f t="shared" si="119"/>
        <v>11</v>
      </c>
      <c r="AT54" s="130">
        <f t="shared" si="120"/>
        <v>0.04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4.1500000000000002E-2</v>
      </c>
      <c r="AZ54" s="128">
        <f t="shared" si="46"/>
        <v>100345.83333333333</v>
      </c>
      <c r="BA54" s="128" t="str">
        <f t="shared" si="47"/>
        <v>nie</v>
      </c>
      <c r="BB54" s="128">
        <f t="shared" si="48"/>
        <v>700</v>
      </c>
      <c r="BC54" s="128">
        <f t="shared" si="49"/>
        <v>99713.125</v>
      </c>
      <c r="BD54" s="128">
        <f t="shared" si="50"/>
        <v>280.12499999999608</v>
      </c>
      <c r="BE54" s="130">
        <f t="shared" si="51"/>
        <v>0.04</v>
      </c>
      <c r="BF54" s="128">
        <f t="shared" si="52"/>
        <v>3140.6485381644984</v>
      </c>
      <c r="BG54" s="128">
        <f t="shared" si="53"/>
        <v>102573.6485381645</v>
      </c>
      <c r="BI54" s="124">
        <f t="shared" si="124"/>
        <v>11</v>
      </c>
      <c r="BJ54" s="130">
        <f t="shared" si="148"/>
        <v>3.8100000000000002E-2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4.65E-2</v>
      </c>
      <c r="BP54" s="128">
        <f t="shared" si="55"/>
        <v>104262.49999999999</v>
      </c>
      <c r="BQ54" s="128" t="str">
        <f t="shared" si="56"/>
        <v>nie</v>
      </c>
      <c r="BR54" s="128">
        <f t="shared" si="57"/>
        <v>1000</v>
      </c>
      <c r="BS54" s="128">
        <f t="shared" si="58"/>
        <v>102642.62499999999</v>
      </c>
      <c r="BT54" s="128">
        <f t="shared" si="128"/>
        <v>0</v>
      </c>
      <c r="BU54" s="130">
        <f t="shared" si="59"/>
        <v>0.04</v>
      </c>
      <c r="BV54" s="128">
        <f t="shared" si="60"/>
        <v>0</v>
      </c>
      <c r="BW54" s="128">
        <f t="shared" si="61"/>
        <v>102642.62499999999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0.05</v>
      </c>
      <c r="CE54" s="128">
        <f t="shared" si="63"/>
        <v>104583.33333333334</v>
      </c>
      <c r="CF54" s="128" t="str">
        <f t="shared" si="64"/>
        <v>nie</v>
      </c>
      <c r="CG54" s="128">
        <f t="shared" si="65"/>
        <v>2000</v>
      </c>
      <c r="CH54" s="128">
        <f t="shared" si="66"/>
        <v>102092.50000000001</v>
      </c>
      <c r="CI54" s="128">
        <f t="shared" si="67"/>
        <v>0</v>
      </c>
      <c r="CJ54" s="130">
        <f t="shared" si="68"/>
        <v>0.04</v>
      </c>
      <c r="CK54" s="128">
        <f t="shared" si="69"/>
        <v>0</v>
      </c>
      <c r="CL54" s="128">
        <f t="shared" si="70"/>
        <v>102092.50000000001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5.6000000000000001E-2</v>
      </c>
      <c r="CS54" s="128">
        <f t="shared" si="72"/>
        <v>105133.33333333333</v>
      </c>
      <c r="CT54" s="128" t="str">
        <f t="shared" si="73"/>
        <v>nie</v>
      </c>
      <c r="CU54" s="128">
        <f t="shared" si="74"/>
        <v>3000</v>
      </c>
      <c r="CV54" s="128">
        <f t="shared" si="75"/>
        <v>101728</v>
      </c>
      <c r="CW54" s="128">
        <f t="shared" si="76"/>
        <v>0</v>
      </c>
      <c r="CX54" s="130">
        <f t="shared" si="77"/>
        <v>0.04</v>
      </c>
      <c r="CY54" s="128">
        <f t="shared" si="78"/>
        <v>0</v>
      </c>
      <c r="CZ54" s="128">
        <f t="shared" si="79"/>
        <v>101728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5.1999999999999998E-2</v>
      </c>
      <c r="DG54" s="128">
        <f t="shared" si="81"/>
        <v>104766.66666666667</v>
      </c>
      <c r="DH54" s="128" t="str">
        <f t="shared" si="82"/>
        <v>nie</v>
      </c>
      <c r="DI54" s="128">
        <f t="shared" si="83"/>
        <v>2000</v>
      </c>
      <c r="DJ54" s="128">
        <f t="shared" si="84"/>
        <v>102241</v>
      </c>
      <c r="DK54" s="128">
        <f t="shared" si="85"/>
        <v>0</v>
      </c>
      <c r="DL54" s="130">
        <f t="shared" si="86"/>
        <v>0.04</v>
      </c>
      <c r="DM54" s="128">
        <f t="shared" si="87"/>
        <v>0</v>
      </c>
      <c r="DN54" s="128">
        <f t="shared" si="88"/>
        <v>102241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5.8500000000000003E-2</v>
      </c>
      <c r="DU54" s="128">
        <f t="shared" si="90"/>
        <v>105362.5</v>
      </c>
      <c r="DV54" s="128" t="str">
        <f t="shared" si="91"/>
        <v>nie</v>
      </c>
      <c r="DW54" s="128">
        <f t="shared" si="92"/>
        <v>3000</v>
      </c>
      <c r="DX54" s="128">
        <f t="shared" si="93"/>
        <v>101913.625</v>
      </c>
      <c r="DY54" s="128">
        <f t="shared" si="94"/>
        <v>0</v>
      </c>
      <c r="DZ54" s="130">
        <f t="shared" si="95"/>
        <v>0.04</v>
      </c>
      <c r="EA54" s="128">
        <f t="shared" si="96"/>
        <v>0</v>
      </c>
      <c r="EB54" s="128">
        <f t="shared" si="97"/>
        <v>101913.625</v>
      </c>
    </row>
    <row r="55" spans="1:132" ht="14.25" customHeight="1">
      <c r="A55" s="224"/>
      <c r="B55" s="188">
        <f t="shared" si="98"/>
        <v>11</v>
      </c>
      <c r="C55" s="128">
        <f t="shared" si="99"/>
        <v>102622.75773079328</v>
      </c>
      <c r="D55" s="128">
        <f t="shared" si="100"/>
        <v>102573.6485381645</v>
      </c>
      <c r="E55" s="128">
        <f t="shared" si="101"/>
        <v>102642.62499999999</v>
      </c>
      <c r="F55" s="128">
        <f t="shared" si="102"/>
        <v>102092.50000000001</v>
      </c>
      <c r="G55" s="128">
        <f t="shared" si="103"/>
        <v>101728</v>
      </c>
      <c r="H55" s="128">
        <f t="shared" si="104"/>
        <v>102241</v>
      </c>
      <c r="I55" s="128">
        <f t="shared" si="105"/>
        <v>101913.625</v>
      </c>
      <c r="J55" s="128">
        <f t="shared" si="106"/>
        <v>103010.42152990235</v>
      </c>
      <c r="K55" s="128">
        <f t="shared" si="107"/>
        <v>102200</v>
      </c>
      <c r="M55" s="36"/>
      <c r="N55" s="32">
        <f t="shared" si="108"/>
        <v>11</v>
      </c>
      <c r="O55" s="25">
        <f t="shared" si="109"/>
        <v>2.6227577307932792E-2</v>
      </c>
      <c r="P55" s="25">
        <f t="shared" si="110"/>
        <v>2.573648538164508E-2</v>
      </c>
      <c r="Q55" s="25">
        <f t="shared" si="111"/>
        <v>2.6426249999999873E-2</v>
      </c>
      <c r="R55" s="25">
        <f t="shared" si="30"/>
        <v>2.0925000000000082E-2</v>
      </c>
      <c r="S55" s="25">
        <f t="shared" si="31"/>
        <v>1.7279999999999962E-2</v>
      </c>
      <c r="T55" s="25">
        <f t="shared" si="32"/>
        <v>2.2410000000000041E-2</v>
      </c>
      <c r="U55" s="25">
        <f t="shared" si="33"/>
        <v>1.9136250000000077E-2</v>
      </c>
      <c r="V55" s="25">
        <f t="shared" si="34"/>
        <v>3.0104215299023407E-2</v>
      </c>
      <c r="W55" s="25">
        <f t="shared" si="112"/>
        <v>2.200000000000002E-2</v>
      </c>
      <c r="X55" s="36"/>
      <c r="AA55" s="124">
        <f t="shared" si="113"/>
        <v>12</v>
      </c>
      <c r="AB55" s="128">
        <f t="shared" si="35"/>
        <v>102400</v>
      </c>
      <c r="AC55" s="124">
        <f t="shared" si="114"/>
        <v>12</v>
      </c>
      <c r="AD55" s="130">
        <f t="shared" si="115"/>
        <v>0.04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0.04</v>
      </c>
      <c r="AJ55" s="128">
        <f t="shared" si="37"/>
        <v>100333.33333333334</v>
      </c>
      <c r="AK55" s="128" t="str">
        <f t="shared" si="38"/>
        <v>tak</v>
      </c>
      <c r="AL55" s="128">
        <f t="shared" si="39"/>
        <v>0</v>
      </c>
      <c r="AM55" s="128">
        <f t="shared" si="40"/>
        <v>100270.00000000001</v>
      </c>
      <c r="AN55" s="128">
        <f t="shared" si="41"/>
        <v>370.40000000000219</v>
      </c>
      <c r="AO55" s="130">
        <f t="shared" si="42"/>
        <v>0.04</v>
      </c>
      <c r="AP55" s="128">
        <f t="shared" si="43"/>
        <v>3406.3326766664209</v>
      </c>
      <c r="AQ55" s="128">
        <f t="shared" si="44"/>
        <v>103305.93267666643</v>
      </c>
      <c r="AS55" s="124">
        <f t="shared" si="119"/>
        <v>12</v>
      </c>
      <c r="AT55" s="130">
        <f t="shared" si="120"/>
        <v>0.04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4.1500000000000002E-2</v>
      </c>
      <c r="AZ55" s="128">
        <f t="shared" si="46"/>
        <v>100345.83333333333</v>
      </c>
      <c r="BA55" s="128" t="str">
        <f t="shared" si="47"/>
        <v>nie</v>
      </c>
      <c r="BB55" s="128">
        <f t="shared" si="48"/>
        <v>700</v>
      </c>
      <c r="BC55" s="128">
        <f t="shared" si="49"/>
        <v>99713.125</v>
      </c>
      <c r="BD55" s="128">
        <f t="shared" si="50"/>
        <v>280.12499999999608</v>
      </c>
      <c r="BE55" s="130">
        <f t="shared" si="51"/>
        <v>0.04</v>
      </c>
      <c r="BF55" s="128">
        <f t="shared" si="52"/>
        <v>3429.2532892175382</v>
      </c>
      <c r="BG55" s="128">
        <f t="shared" si="53"/>
        <v>102862.25328921754</v>
      </c>
      <c r="BI55" s="124">
        <f t="shared" si="124"/>
        <v>12</v>
      </c>
      <c r="BJ55" s="130">
        <f t="shared" si="148"/>
        <v>3.8100000000000002E-2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4.65E-2</v>
      </c>
      <c r="BP55" s="128">
        <f t="shared" si="55"/>
        <v>104650</v>
      </c>
      <c r="BQ55" s="128" t="str">
        <f t="shared" si="56"/>
        <v>nie</v>
      </c>
      <c r="BR55" s="128">
        <f t="shared" si="57"/>
        <v>1000</v>
      </c>
      <c r="BS55" s="128">
        <f t="shared" si="58"/>
        <v>102956.5</v>
      </c>
      <c r="BT55" s="128">
        <f>IF(AND(BQ55="tak",BL56&lt;&gt;""),
 BS55-BL56,
0)</f>
        <v>0</v>
      </c>
      <c r="BU55" s="130">
        <f t="shared" si="59"/>
        <v>0.04</v>
      </c>
      <c r="BV55" s="128">
        <f t="shared" si="60"/>
        <v>0</v>
      </c>
      <c r="BW55" s="128">
        <f t="shared" si="61"/>
        <v>102956.5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0.05</v>
      </c>
      <c r="CE55" s="128">
        <f t="shared" si="63"/>
        <v>105000</v>
      </c>
      <c r="CF55" s="128" t="str">
        <f t="shared" si="64"/>
        <v>nie</v>
      </c>
      <c r="CG55" s="128">
        <f t="shared" si="65"/>
        <v>2000</v>
      </c>
      <c r="CH55" s="128">
        <f t="shared" si="66"/>
        <v>102430</v>
      </c>
      <c r="CI55" s="128">
        <f t="shared" si="67"/>
        <v>4050.0000000000005</v>
      </c>
      <c r="CJ55" s="130">
        <f t="shared" si="68"/>
        <v>0.04</v>
      </c>
      <c r="CK55" s="128">
        <f t="shared" si="69"/>
        <v>4050.0000000000005</v>
      </c>
      <c r="CL55" s="128">
        <f t="shared" si="70"/>
        <v>102430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5.6000000000000001E-2</v>
      </c>
      <c r="CS55" s="128">
        <f t="shared" si="72"/>
        <v>105600</v>
      </c>
      <c r="CT55" s="128" t="str">
        <f t="shared" si="73"/>
        <v>nie</v>
      </c>
      <c r="CU55" s="128">
        <f t="shared" si="74"/>
        <v>3000</v>
      </c>
      <c r="CV55" s="128">
        <f t="shared" si="75"/>
        <v>102106</v>
      </c>
      <c r="CW55" s="128">
        <f>IF(AND(CT55="tak",CO56&lt;&gt;""),
 CV55-CO56,
0)</f>
        <v>0</v>
      </c>
      <c r="CX55" s="130">
        <f t="shared" si="77"/>
        <v>0.04</v>
      </c>
      <c r="CY55" s="128">
        <f t="shared" si="78"/>
        <v>0</v>
      </c>
      <c r="CZ55" s="128">
        <f t="shared" si="79"/>
        <v>102106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5.1999999999999998E-2</v>
      </c>
      <c r="DG55" s="128">
        <f t="shared" si="81"/>
        <v>105200</v>
      </c>
      <c r="DH55" s="128" t="str">
        <f t="shared" si="82"/>
        <v>nie</v>
      </c>
      <c r="DI55" s="128">
        <f t="shared" si="83"/>
        <v>2000</v>
      </c>
      <c r="DJ55" s="128">
        <f t="shared" si="84"/>
        <v>102592</v>
      </c>
      <c r="DK55" s="128">
        <f>IF(AND(DH55="tak",DC56&lt;&gt;""),
 DJ55-DC56,
0)</f>
        <v>0</v>
      </c>
      <c r="DL55" s="130">
        <f t="shared" si="86"/>
        <v>0.04</v>
      </c>
      <c r="DM55" s="128">
        <f t="shared" si="87"/>
        <v>0</v>
      </c>
      <c r="DN55" s="128">
        <f t="shared" si="88"/>
        <v>102592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5.8500000000000003E-2</v>
      </c>
      <c r="DU55" s="128">
        <f t="shared" si="90"/>
        <v>105850</v>
      </c>
      <c r="DV55" s="128" t="str">
        <f t="shared" si="91"/>
        <v>nie</v>
      </c>
      <c r="DW55" s="128">
        <f t="shared" si="92"/>
        <v>3000</v>
      </c>
      <c r="DX55" s="128">
        <f t="shared" si="93"/>
        <v>102308.5</v>
      </c>
      <c r="DY55" s="128">
        <f>IF(AND(DV55="tak",DQ56&lt;&gt;""),
 DX55-DQ56,
0)</f>
        <v>0</v>
      </c>
      <c r="DZ55" s="130">
        <f t="shared" si="95"/>
        <v>0.04</v>
      </c>
      <c r="EA55" s="128">
        <f t="shared" si="96"/>
        <v>0</v>
      </c>
      <c r="EB55" s="128">
        <f t="shared" si="97"/>
        <v>102308.5</v>
      </c>
    </row>
    <row r="56" spans="1:132">
      <c r="A56" s="224"/>
      <c r="B56" s="188">
        <f t="shared" si="98"/>
        <v>12</v>
      </c>
      <c r="C56" s="128">
        <f t="shared" si="99"/>
        <v>103305.93267666643</v>
      </c>
      <c r="D56" s="128">
        <f t="shared" si="100"/>
        <v>102862.25328921754</v>
      </c>
      <c r="E56" s="128">
        <f t="shared" si="101"/>
        <v>102956.5</v>
      </c>
      <c r="F56" s="128">
        <f t="shared" si="102"/>
        <v>102430</v>
      </c>
      <c r="G56" s="128">
        <f t="shared" si="103"/>
        <v>102106</v>
      </c>
      <c r="H56" s="128">
        <f t="shared" si="104"/>
        <v>102592</v>
      </c>
      <c r="I56" s="128">
        <f t="shared" si="105"/>
        <v>102308.5</v>
      </c>
      <c r="J56" s="128">
        <f t="shared" si="106"/>
        <v>103288.54966803308</v>
      </c>
      <c r="K56" s="128">
        <f t="shared" si="107"/>
        <v>102400</v>
      </c>
      <c r="M56" s="36"/>
      <c r="N56" s="32">
        <f t="shared" si="108"/>
        <v>12</v>
      </c>
      <c r="O56" s="25">
        <f t="shared" si="109"/>
        <v>3.3059326766664343E-2</v>
      </c>
      <c r="P56" s="25">
        <f t="shared" si="110"/>
        <v>2.8622532892175423E-2</v>
      </c>
      <c r="Q56" s="25">
        <f t="shared" si="111"/>
        <v>2.9565000000000063E-2</v>
      </c>
      <c r="R56" s="25">
        <f t="shared" si="30"/>
        <v>2.4299999999999988E-2</v>
      </c>
      <c r="S56" s="25">
        <f t="shared" si="31"/>
        <v>2.1060000000000079E-2</v>
      </c>
      <c r="T56" s="25">
        <f t="shared" si="32"/>
        <v>2.5919999999999943E-2</v>
      </c>
      <c r="U56" s="25">
        <f t="shared" si="33"/>
        <v>2.3085000000000022E-2</v>
      </c>
      <c r="V56" s="25">
        <f t="shared" si="34"/>
        <v>3.2885496680330917E-2</v>
      </c>
      <c r="W56" s="25">
        <f t="shared" si="112"/>
        <v>2.4000000000000021E-2</v>
      </c>
      <c r="X56" s="36"/>
      <c r="AA56" s="131">
        <f>AA55+1</f>
        <v>13</v>
      </c>
      <c r="AB56" s="132">
        <f t="shared" si="35"/>
        <v>102604.8</v>
      </c>
      <c r="AC56" s="131">
        <f>AC55+1</f>
        <v>13</v>
      </c>
      <c r="AD56" s="133">
        <f t="shared" si="115"/>
        <v>0.04</v>
      </c>
      <c r="AE56" s="127">
        <f t="shared" si="116"/>
        <v>1037</v>
      </c>
      <c r="AF56" s="132">
        <f t="shared" si="117"/>
        <v>103599.70000000001</v>
      </c>
      <c r="AG56" s="132">
        <f>IF(AK55="tak",
AE56*100,
AG55)</f>
        <v>103700</v>
      </c>
      <c r="AH56" s="132">
        <f t="shared" si="118"/>
        <v>103700</v>
      </c>
      <c r="AI56" s="133">
        <f t="shared" si="36"/>
        <v>4.2500000000000003E-2</v>
      </c>
      <c r="AJ56" s="132">
        <f t="shared" si="37"/>
        <v>104067.27083333334</v>
      </c>
      <c r="AK56" s="132" t="str">
        <f t="shared" si="38"/>
        <v>nie</v>
      </c>
      <c r="AL56" s="128">
        <f t="shared" si="39"/>
        <v>367.27083333334303</v>
      </c>
      <c r="AM56" s="132">
        <f>AJ56-AL56
-(AJ56-AG56-AL56)*podatek_Belki</f>
        <v>103700</v>
      </c>
      <c r="AN56" s="132">
        <f t="shared" si="41"/>
        <v>297.4893750000079</v>
      </c>
      <c r="AO56" s="133">
        <f t="shared" si="42"/>
        <v>0.04</v>
      </c>
      <c r="AP56" s="128">
        <f t="shared" si="43"/>
        <v>303.8391498934281</v>
      </c>
      <c r="AQ56" s="132">
        <f>AP55*(1+AO56/12*(1-podatek_Belki))+AM56</f>
        <v>107115.52977489342</v>
      </c>
      <c r="AS56" s="131">
        <f>AS55+1</f>
        <v>13</v>
      </c>
      <c r="AT56" s="133">
        <f t="shared" si="120"/>
        <v>0.04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4.1500000000000002E-2</v>
      </c>
      <c r="AZ56" s="132">
        <f t="shared" si="46"/>
        <v>100345.83333333333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99713.125</v>
      </c>
      <c r="BD56" s="132">
        <f t="shared" si="50"/>
        <v>280.12499999999608</v>
      </c>
      <c r="BE56" s="133">
        <f t="shared" si="51"/>
        <v>0.04</v>
      </c>
      <c r="BF56" s="128">
        <f t="shared" si="52"/>
        <v>3718.6372730984212</v>
      </c>
      <c r="BG56" s="132">
        <f>BF55*(1+BE56/12*(1-podatek_Belki))+BC56</f>
        <v>103151.63727309843</v>
      </c>
      <c r="BI56" s="131">
        <f>BI55+1</f>
        <v>13</v>
      </c>
      <c r="BJ56" s="133">
        <f t="shared" si="148"/>
        <v>3.8100000000000002E-2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104650</v>
      </c>
      <c r="BO56" s="130">
        <f t="shared" si="54"/>
        <v>4.65E-2</v>
      </c>
      <c r="BP56" s="128">
        <f t="shared" si="55"/>
        <v>105055.51875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103284.9701875</v>
      </c>
      <c r="BT56" s="128">
        <f t="shared" si="128"/>
        <v>0</v>
      </c>
      <c r="BU56" s="133">
        <f t="shared" si="59"/>
        <v>0.04</v>
      </c>
      <c r="BV56" s="132">
        <f>BV55*(1+BU56/12*(1-podatek_Belki))+BT56</f>
        <v>0</v>
      </c>
      <c r="BW56" s="128">
        <f>BV55*(1+BU56/12*(1-podatek_Belki))+BS56</f>
        <v>103284.9701875</v>
      </c>
      <c r="BY56" s="133">
        <f t="shared" ref="BY56:BY87" si="149">MAX(INDEX(scenariusz_I_inflacja,MATCH(ROUNDUP(AA56/12,0)-1,scenariusz_I_rok,0)),0)</f>
        <v>2.4E-2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3.9E-2</v>
      </c>
      <c r="CE56" s="132">
        <f t="shared" si="63"/>
        <v>100325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98643.25</v>
      </c>
      <c r="CI56" s="128">
        <f t="shared" si="67"/>
        <v>0</v>
      </c>
      <c r="CJ56" s="133">
        <f t="shared" si="68"/>
        <v>0.04</v>
      </c>
      <c r="CK56" s="128">
        <f t="shared" si="69"/>
        <v>4060.9349999999999</v>
      </c>
      <c r="CL56" s="128">
        <f t="shared" si="70"/>
        <v>102704.185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105600</v>
      </c>
      <c r="CR56" s="133">
        <f t="shared" si="71"/>
        <v>4.3999999999999997E-2</v>
      </c>
      <c r="CS56" s="132">
        <f t="shared" si="72"/>
        <v>105987.2</v>
      </c>
      <c r="CT56" s="132" t="str">
        <f t="shared" si="73"/>
        <v>nie</v>
      </c>
      <c r="CU56" s="132">
        <f t="shared" si="74"/>
        <v>3000</v>
      </c>
      <c r="CV56" s="132">
        <f t="shared" si="75"/>
        <v>102419.632</v>
      </c>
      <c r="CW56" s="132">
        <f t="shared" si="76"/>
        <v>0</v>
      </c>
      <c r="CX56" s="133">
        <f t="shared" si="77"/>
        <v>0.04</v>
      </c>
      <c r="CY56" s="132">
        <f>CY55*(1+CX56/12*(1-podatek_Belki))+CW56</f>
        <v>0</v>
      </c>
      <c r="CZ56" s="132">
        <f>CY55*(1+CX56/12*(1-podatek_Belki))+CV56</f>
        <v>102419.632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105200</v>
      </c>
      <c r="DF56" s="133">
        <f t="shared" si="80"/>
        <v>4.3999999999999997E-2</v>
      </c>
      <c r="DG56" s="132">
        <f t="shared" si="81"/>
        <v>105585.73333333334</v>
      </c>
      <c r="DH56" s="132" t="str">
        <f t="shared" si="82"/>
        <v>nie</v>
      </c>
      <c r="DI56" s="132">
        <f t="shared" si="83"/>
        <v>2000</v>
      </c>
      <c r="DJ56" s="132">
        <f t="shared" si="84"/>
        <v>102904.444</v>
      </c>
      <c r="DK56" s="132">
        <f t="shared" si="85"/>
        <v>0</v>
      </c>
      <c r="DL56" s="133">
        <f t="shared" si="86"/>
        <v>0.04</v>
      </c>
      <c r="DM56" s="132">
        <f>DM55*(1+DL56/12*(1-podatek_Belki))+DK56</f>
        <v>0</v>
      </c>
      <c r="DN56" s="132">
        <f>DM55*(1+DL56/12*(1-podatek_Belki))+DJ56</f>
        <v>102904.444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105850</v>
      </c>
      <c r="DT56" s="133">
        <f t="shared" si="89"/>
        <v>4.9000000000000002E-2</v>
      </c>
      <c r="DU56" s="132">
        <f t="shared" si="90"/>
        <v>106282.22083333334</v>
      </c>
      <c r="DV56" s="132" t="str">
        <f t="shared" si="91"/>
        <v>nie</v>
      </c>
      <c r="DW56" s="132">
        <f t="shared" si="92"/>
        <v>3000</v>
      </c>
      <c r="DX56" s="132">
        <f t="shared" si="93"/>
        <v>102658.59887500001</v>
      </c>
      <c r="DY56" s="132">
        <f t="shared" si="94"/>
        <v>0</v>
      </c>
      <c r="DZ56" s="133">
        <f t="shared" si="95"/>
        <v>0.04</v>
      </c>
      <c r="EA56" s="132">
        <f>EA55*(1+DZ56/12*(1-podatek_Belki))+DY56</f>
        <v>0</v>
      </c>
      <c r="EB56" s="132">
        <f>EA55*(1+DZ56/12*(1-podatek_Belki))+DX56</f>
        <v>102658.59887500001</v>
      </c>
    </row>
    <row r="57" spans="1:132" ht="24">
      <c r="A57" s="224">
        <f>ROUNDUP(B68/12,0)</f>
        <v>2</v>
      </c>
      <c r="B57" s="188">
        <f t="shared" si="98"/>
        <v>13</v>
      </c>
      <c r="C57" s="128">
        <f t="shared" si="99"/>
        <v>107115.52977489342</v>
      </c>
      <c r="D57" s="128">
        <f t="shared" si="100"/>
        <v>103151.63727309843</v>
      </c>
      <c r="E57" s="128">
        <f t="shared" si="101"/>
        <v>103284.9701875</v>
      </c>
      <c r="F57" s="128">
        <f t="shared" si="102"/>
        <v>102704.185</v>
      </c>
      <c r="G57" s="128">
        <f t="shared" si="103"/>
        <v>102419.632</v>
      </c>
      <c r="H57" s="128">
        <f t="shared" si="104"/>
        <v>102904.444</v>
      </c>
      <c r="I57" s="128">
        <f t="shared" si="105"/>
        <v>102658.59887500001</v>
      </c>
      <c r="J57" s="128">
        <f t="shared" si="106"/>
        <v>103567.42875213677</v>
      </c>
      <c r="K57" s="128">
        <f t="shared" si="107"/>
        <v>102604.8</v>
      </c>
      <c r="M57" s="36"/>
      <c r="N57" s="32">
        <f t="shared" si="108"/>
        <v>13</v>
      </c>
      <c r="O57" s="25">
        <f t="shared" si="109"/>
        <v>7.1155297748934254E-2</v>
      </c>
      <c r="P57" s="25">
        <f t="shared" si="110"/>
        <v>3.1516372730984399E-2</v>
      </c>
      <c r="Q57" s="25">
        <f t="shared" si="111"/>
        <v>3.2849701875000026E-2</v>
      </c>
      <c r="R57" s="25">
        <f t="shared" si="30"/>
        <v>2.7041850000000034E-2</v>
      </c>
      <c r="S57" s="25">
        <f t="shared" si="31"/>
        <v>2.4196319999999938E-2</v>
      </c>
      <c r="T57" s="25">
        <f t="shared" si="32"/>
        <v>2.904444000000006E-2</v>
      </c>
      <c r="U57" s="25">
        <f t="shared" si="33"/>
        <v>2.6585988750000178E-2</v>
      </c>
      <c r="V57" s="25">
        <f t="shared" si="34"/>
        <v>3.5674287521367587E-2</v>
      </c>
      <c r="W57" s="25">
        <f t="shared" si="112"/>
        <v>2.6048000000000071E-2</v>
      </c>
      <c r="X57" s="36"/>
      <c r="Y57" s="73"/>
      <c r="AA57" s="124">
        <f t="shared" si="113"/>
        <v>14</v>
      </c>
      <c r="AB57" s="128">
        <f t="shared" si="35"/>
        <v>102809.60000000001</v>
      </c>
      <c r="AC57" s="124">
        <f t="shared" si="114"/>
        <v>14</v>
      </c>
      <c r="AD57" s="130">
        <f t="shared" si="115"/>
        <v>0.04</v>
      </c>
      <c r="AE57" s="127">
        <f t="shared" si="116"/>
        <v>1037</v>
      </c>
      <c r="AF57" s="128">
        <f t="shared" si="117"/>
        <v>103599.70000000001</v>
      </c>
      <c r="AG57" s="128">
        <f t="shared" si="140"/>
        <v>103700</v>
      </c>
      <c r="AH57" s="128">
        <f t="shared" si="118"/>
        <v>103700</v>
      </c>
      <c r="AI57" s="130">
        <f t="shared" si="36"/>
        <v>0.04</v>
      </c>
      <c r="AJ57" s="128">
        <f t="shared" si="37"/>
        <v>104045.66666666667</v>
      </c>
      <c r="AK57" s="128" t="str">
        <f t="shared" si="38"/>
        <v>nie</v>
      </c>
      <c r="AL57" s="128">
        <f t="shared" si="39"/>
        <v>518.5</v>
      </c>
      <c r="AM57" s="128">
        <f t="shared" ref="AM57:AM120" si="150">AJ57-AL57
-(AJ57-AG57-AL57)*podatek_Belki</f>
        <v>103560.005</v>
      </c>
      <c r="AN57" s="128">
        <f t="shared" si="41"/>
        <v>279.99000000000393</v>
      </c>
      <c r="AO57" s="130">
        <f t="shared" si="42"/>
        <v>0.04</v>
      </c>
      <c r="AP57" s="128">
        <f t="shared" si="43"/>
        <v>584.64951559814426</v>
      </c>
      <c r="AQ57" s="128">
        <f>AP56*(1+AO57/12*(1-podatek_Belki))+AM57</f>
        <v>103864.66451559814</v>
      </c>
      <c r="AS57" s="124">
        <f t="shared" si="119"/>
        <v>14</v>
      </c>
      <c r="AT57" s="130">
        <f t="shared" si="120"/>
        <v>0.04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4.1500000000000002E-2</v>
      </c>
      <c r="AZ57" s="128">
        <f t="shared" si="46"/>
        <v>100345.83333333333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99713.125</v>
      </c>
      <c r="BD57" s="128">
        <f t="shared" si="50"/>
        <v>280.12499999999608</v>
      </c>
      <c r="BE57" s="130">
        <f t="shared" si="51"/>
        <v>0.04</v>
      </c>
      <c r="BF57" s="128">
        <f t="shared" si="52"/>
        <v>4008.8025937357825</v>
      </c>
      <c r="BG57" s="128">
        <f>BF56*(1+BE57/12*(1-podatek_Belki))+BC57</f>
        <v>103441.80259373579</v>
      </c>
      <c r="BI57" s="124">
        <f t="shared" si="124"/>
        <v>14</v>
      </c>
      <c r="BJ57" s="130">
        <f t="shared" si="148"/>
        <v>3.8100000000000002E-2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104650</v>
      </c>
      <c r="BO57" s="130">
        <f t="shared" si="54"/>
        <v>4.65E-2</v>
      </c>
      <c r="BP57" s="128">
        <f t="shared" si="55"/>
        <v>105461.03749999999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103613.44037499999</v>
      </c>
      <c r="BT57" s="128">
        <f t="shared" si="128"/>
        <v>0</v>
      </c>
      <c r="BU57" s="130">
        <f t="shared" si="59"/>
        <v>0.04</v>
      </c>
      <c r="BV57" s="128">
        <f t="shared" si="60"/>
        <v>0</v>
      </c>
      <c r="BW57" s="128">
        <f t="shared" si="61"/>
        <v>103613.44037499999</v>
      </c>
      <c r="BY57" s="130">
        <f t="shared" si="149"/>
        <v>2.4E-2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3.9E-2</v>
      </c>
      <c r="CE57" s="128">
        <f t="shared" si="63"/>
        <v>100650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98906.5</v>
      </c>
      <c r="CI57" s="128">
        <f t="shared" si="67"/>
        <v>0</v>
      </c>
      <c r="CJ57" s="130">
        <f t="shared" si="68"/>
        <v>0.04</v>
      </c>
      <c r="CK57" s="128">
        <f t="shared" si="69"/>
        <v>4071.8995244999996</v>
      </c>
      <c r="CL57" s="128">
        <f t="shared" si="70"/>
        <v>102978.3995245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105600</v>
      </c>
      <c r="CR57" s="130">
        <f t="shared" si="71"/>
        <v>4.3999999999999997E-2</v>
      </c>
      <c r="CS57" s="128">
        <f t="shared" si="72"/>
        <v>106374.40000000001</v>
      </c>
      <c r="CT57" s="128" t="str">
        <f t="shared" si="73"/>
        <v>nie</v>
      </c>
      <c r="CU57" s="128">
        <f t="shared" si="74"/>
        <v>3000</v>
      </c>
      <c r="CV57" s="128">
        <f t="shared" si="75"/>
        <v>102733.26400000001</v>
      </c>
      <c r="CW57" s="128">
        <f t="shared" si="76"/>
        <v>0</v>
      </c>
      <c r="CX57" s="130">
        <f t="shared" si="77"/>
        <v>0.04</v>
      </c>
      <c r="CY57" s="128">
        <f t="shared" si="78"/>
        <v>0</v>
      </c>
      <c r="CZ57" s="128">
        <f t="shared" si="79"/>
        <v>102733.26400000001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105200</v>
      </c>
      <c r="DF57" s="130">
        <f t="shared" si="80"/>
        <v>4.3999999999999997E-2</v>
      </c>
      <c r="DG57" s="128">
        <f t="shared" si="81"/>
        <v>105971.46666666667</v>
      </c>
      <c r="DH57" s="128" t="str">
        <f t="shared" si="82"/>
        <v>nie</v>
      </c>
      <c r="DI57" s="128">
        <f t="shared" si="83"/>
        <v>2000</v>
      </c>
      <c r="DJ57" s="128">
        <f t="shared" si="84"/>
        <v>103216.88800000001</v>
      </c>
      <c r="DK57" s="128">
        <f t="shared" si="85"/>
        <v>0</v>
      </c>
      <c r="DL57" s="130">
        <f t="shared" si="86"/>
        <v>0.04</v>
      </c>
      <c r="DM57" s="128">
        <f t="shared" si="87"/>
        <v>0</v>
      </c>
      <c r="DN57" s="128">
        <f t="shared" si="88"/>
        <v>103216.88800000001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105850</v>
      </c>
      <c r="DT57" s="130">
        <f t="shared" si="89"/>
        <v>4.9000000000000002E-2</v>
      </c>
      <c r="DU57" s="128">
        <f t="shared" si="90"/>
        <v>106714.44166666667</v>
      </c>
      <c r="DV57" s="128" t="str">
        <f t="shared" si="91"/>
        <v>nie</v>
      </c>
      <c r="DW57" s="128">
        <f t="shared" si="92"/>
        <v>3000</v>
      </c>
      <c r="DX57" s="128">
        <f t="shared" si="93"/>
        <v>103008.69774999999</v>
      </c>
      <c r="DY57" s="128">
        <f t="shared" si="94"/>
        <v>0</v>
      </c>
      <c r="DZ57" s="130">
        <f t="shared" si="95"/>
        <v>0.04</v>
      </c>
      <c r="EA57" s="128">
        <f t="shared" si="96"/>
        <v>0</v>
      </c>
      <c r="EB57" s="128">
        <f t="shared" si="97"/>
        <v>103008.69774999999</v>
      </c>
    </row>
    <row r="58" spans="1:132">
      <c r="A58" s="224"/>
      <c r="B58" s="188">
        <f t="shared" si="98"/>
        <v>14</v>
      </c>
      <c r="C58" s="128">
        <f t="shared" si="99"/>
        <v>103864.66451559814</v>
      </c>
      <c r="D58" s="128">
        <f t="shared" si="100"/>
        <v>103441.80259373579</v>
      </c>
      <c r="E58" s="128">
        <f t="shared" si="101"/>
        <v>103613.44037499999</v>
      </c>
      <c r="F58" s="128">
        <f t="shared" si="102"/>
        <v>102978.3995245</v>
      </c>
      <c r="G58" s="128">
        <f t="shared" si="103"/>
        <v>102733.26400000001</v>
      </c>
      <c r="H58" s="128">
        <f t="shared" si="104"/>
        <v>103216.88800000001</v>
      </c>
      <c r="I58" s="128">
        <f t="shared" si="105"/>
        <v>103008.69774999999</v>
      </c>
      <c r="J58" s="128">
        <f t="shared" si="106"/>
        <v>103847.06080976753</v>
      </c>
      <c r="K58" s="128">
        <f t="shared" si="107"/>
        <v>102809.60000000001</v>
      </c>
      <c r="M58" s="36"/>
      <c r="N58" s="32">
        <f t="shared" si="108"/>
        <v>14</v>
      </c>
      <c r="O58" s="25">
        <f t="shared" si="109"/>
        <v>3.8646645155981485E-2</v>
      </c>
      <c r="P58" s="25">
        <f t="shared" si="110"/>
        <v>3.4418025937357877E-2</v>
      </c>
      <c r="Q58" s="25">
        <f t="shared" si="111"/>
        <v>3.6134403749999988E-2</v>
      </c>
      <c r="R58" s="25">
        <f t="shared" si="30"/>
        <v>2.9783995244999861E-2</v>
      </c>
      <c r="S58" s="25">
        <f t="shared" si="31"/>
        <v>2.7332640000000019E-2</v>
      </c>
      <c r="T58" s="25">
        <f t="shared" si="32"/>
        <v>3.2168879999999955E-2</v>
      </c>
      <c r="U58" s="25">
        <f t="shared" si="33"/>
        <v>3.008697749999989E-2</v>
      </c>
      <c r="V58" s="25">
        <f t="shared" si="34"/>
        <v>3.847060809767533E-2</v>
      </c>
      <c r="W58" s="25">
        <f t="shared" si="112"/>
        <v>2.8096000000000121E-2</v>
      </c>
      <c r="X58" s="36"/>
      <c r="Y58" s="74"/>
      <c r="AA58" s="124">
        <f t="shared" si="113"/>
        <v>15</v>
      </c>
      <c r="AB58" s="128">
        <f t="shared" si="35"/>
        <v>103014.39999999999</v>
      </c>
      <c r="AC58" s="124">
        <f t="shared" si="114"/>
        <v>15</v>
      </c>
      <c r="AD58" s="130">
        <f t="shared" si="115"/>
        <v>0.04</v>
      </c>
      <c r="AE58" s="127">
        <f t="shared" si="116"/>
        <v>1037</v>
      </c>
      <c r="AF58" s="128">
        <f t="shared" si="117"/>
        <v>103599.70000000001</v>
      </c>
      <c r="AG58" s="128">
        <f t="shared" si="140"/>
        <v>103700</v>
      </c>
      <c r="AH58" s="128">
        <f t="shared" si="118"/>
        <v>103700</v>
      </c>
      <c r="AI58" s="130">
        <f t="shared" si="36"/>
        <v>0.04</v>
      </c>
      <c r="AJ58" s="128">
        <f t="shared" si="37"/>
        <v>104045.66666666667</v>
      </c>
      <c r="AK58" s="128" t="str">
        <f t="shared" si="38"/>
        <v>nie</v>
      </c>
      <c r="AL58" s="128">
        <f t="shared" si="39"/>
        <v>518.5</v>
      </c>
      <c r="AM58" s="128">
        <f t="shared" si="150"/>
        <v>103560.005</v>
      </c>
      <c r="AN58" s="128">
        <f t="shared" si="41"/>
        <v>279.99000000000393</v>
      </c>
      <c r="AO58" s="130">
        <f t="shared" si="42"/>
        <v>0.04</v>
      </c>
      <c r="AP58" s="128">
        <f t="shared" si="43"/>
        <v>866.2180692902632</v>
      </c>
      <c r="AQ58" s="128">
        <f t="shared" ref="AQ58:AQ120" si="156">AP57*(1+AO58/12*(1-podatek_Belki))+AM58</f>
        <v>104146.23306929026</v>
      </c>
      <c r="AS58" s="124">
        <f t="shared" si="119"/>
        <v>15</v>
      </c>
      <c r="AT58" s="130">
        <f t="shared" si="120"/>
        <v>0.04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4.1500000000000002E-2</v>
      </c>
      <c r="AZ58" s="128">
        <f t="shared" si="46"/>
        <v>100345.83333333333</v>
      </c>
      <c r="BA58" s="128" t="str">
        <f t="shared" si="47"/>
        <v>nie</v>
      </c>
      <c r="BB58" s="128">
        <f t="shared" si="48"/>
        <v>700</v>
      </c>
      <c r="BC58" s="128">
        <f t="shared" si="152"/>
        <v>99713.125</v>
      </c>
      <c r="BD58" s="128">
        <f t="shared" si="50"/>
        <v>280.12499999999608</v>
      </c>
      <c r="BE58" s="130">
        <f t="shared" si="51"/>
        <v>0.04</v>
      </c>
      <c r="BF58" s="128">
        <f t="shared" si="52"/>
        <v>4299.7513607388646</v>
      </c>
      <c r="BG58" s="128">
        <f t="shared" ref="BG58:BG66" si="157">BF57*(1+BE58/12*(1-podatek_Belki))+BC58</f>
        <v>103732.75136073887</v>
      </c>
      <c r="BI58" s="124">
        <f t="shared" si="124"/>
        <v>15</v>
      </c>
      <c r="BJ58" s="130">
        <f t="shared" si="148"/>
        <v>3.8100000000000002E-2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104650</v>
      </c>
      <c r="BO58" s="130">
        <f t="shared" si="54"/>
        <v>4.65E-2</v>
      </c>
      <c r="BP58" s="128">
        <f t="shared" si="55"/>
        <v>105866.55624999999</v>
      </c>
      <c r="BQ58" s="128" t="str">
        <f t="shared" si="56"/>
        <v>nie</v>
      </c>
      <c r="BR58" s="128">
        <f t="shared" si="57"/>
        <v>1000</v>
      </c>
      <c r="BS58" s="128">
        <f t="shared" si="153"/>
        <v>103941.91056249999</v>
      </c>
      <c r="BT58" s="128">
        <f t="shared" si="128"/>
        <v>0</v>
      </c>
      <c r="BU58" s="130">
        <f t="shared" si="59"/>
        <v>0.04</v>
      </c>
      <c r="BV58" s="128">
        <f t="shared" si="60"/>
        <v>0</v>
      </c>
      <c r="BW58" s="128">
        <f t="shared" si="61"/>
        <v>103941.91056249999</v>
      </c>
      <c r="BY58" s="130">
        <f t="shared" si="149"/>
        <v>2.4E-2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3.9E-2</v>
      </c>
      <c r="CE58" s="128">
        <f t="shared" si="63"/>
        <v>100974.99999999999</v>
      </c>
      <c r="CF58" s="128" t="str">
        <f t="shared" si="64"/>
        <v>nie</v>
      </c>
      <c r="CG58" s="128">
        <f t="shared" si="65"/>
        <v>2000</v>
      </c>
      <c r="CH58" s="128">
        <f t="shared" si="155"/>
        <v>99169.749999999985</v>
      </c>
      <c r="CI58" s="128">
        <f t="shared" si="67"/>
        <v>0</v>
      </c>
      <c r="CJ58" s="130">
        <f t="shared" si="68"/>
        <v>0.04</v>
      </c>
      <c r="CK58" s="128">
        <f t="shared" si="69"/>
        <v>4082.8936532161492</v>
      </c>
      <c r="CL58" s="128">
        <f t="shared" si="70"/>
        <v>103252.64365321613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105600</v>
      </c>
      <c r="CR58" s="130">
        <f t="shared" si="71"/>
        <v>4.3999999999999997E-2</v>
      </c>
      <c r="CS58" s="128">
        <f t="shared" si="72"/>
        <v>106761.59999999999</v>
      </c>
      <c r="CT58" s="128" t="str">
        <f t="shared" si="73"/>
        <v>nie</v>
      </c>
      <c r="CU58" s="128">
        <f t="shared" si="74"/>
        <v>3000</v>
      </c>
      <c r="CV58" s="128">
        <f t="shared" si="75"/>
        <v>103046.89599999999</v>
      </c>
      <c r="CW58" s="128">
        <f t="shared" si="76"/>
        <v>0</v>
      </c>
      <c r="CX58" s="130">
        <f t="shared" si="77"/>
        <v>0.04</v>
      </c>
      <c r="CY58" s="128">
        <f t="shared" si="78"/>
        <v>0</v>
      </c>
      <c r="CZ58" s="128">
        <f t="shared" si="79"/>
        <v>103046.89599999999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105200</v>
      </c>
      <c r="DF58" s="130">
        <f t="shared" si="80"/>
        <v>4.3999999999999997E-2</v>
      </c>
      <c r="DG58" s="128">
        <f t="shared" si="81"/>
        <v>106357.19999999998</v>
      </c>
      <c r="DH58" s="128" t="str">
        <f t="shared" si="82"/>
        <v>nie</v>
      </c>
      <c r="DI58" s="128">
        <f t="shared" si="83"/>
        <v>2000</v>
      </c>
      <c r="DJ58" s="128">
        <f t="shared" si="84"/>
        <v>103529.33199999998</v>
      </c>
      <c r="DK58" s="128">
        <f t="shared" si="85"/>
        <v>0</v>
      </c>
      <c r="DL58" s="130">
        <f t="shared" si="86"/>
        <v>0.04</v>
      </c>
      <c r="DM58" s="128">
        <f t="shared" si="87"/>
        <v>0</v>
      </c>
      <c r="DN58" s="128">
        <f t="shared" si="88"/>
        <v>103529.33199999998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105850</v>
      </c>
      <c r="DT58" s="130">
        <f t="shared" si="89"/>
        <v>4.9000000000000002E-2</v>
      </c>
      <c r="DU58" s="128">
        <f t="shared" si="90"/>
        <v>107146.66250000001</v>
      </c>
      <c r="DV58" s="128" t="str">
        <f t="shared" si="91"/>
        <v>nie</v>
      </c>
      <c r="DW58" s="128">
        <f t="shared" si="92"/>
        <v>3000</v>
      </c>
      <c r="DX58" s="128">
        <f t="shared" si="93"/>
        <v>103358.796625</v>
      </c>
      <c r="DY58" s="128">
        <f t="shared" si="94"/>
        <v>0</v>
      </c>
      <c r="DZ58" s="130">
        <f t="shared" si="95"/>
        <v>0.04</v>
      </c>
      <c r="EA58" s="128">
        <f t="shared" si="96"/>
        <v>0</v>
      </c>
      <c r="EB58" s="128">
        <f t="shared" si="97"/>
        <v>103358.796625</v>
      </c>
    </row>
    <row r="59" spans="1:132">
      <c r="A59" s="224"/>
      <c r="B59" s="188">
        <f t="shared" si="98"/>
        <v>15</v>
      </c>
      <c r="C59" s="128">
        <f t="shared" si="99"/>
        <v>104146.23306929026</v>
      </c>
      <c r="D59" s="128">
        <f t="shared" si="100"/>
        <v>103732.75136073887</v>
      </c>
      <c r="E59" s="128">
        <f t="shared" si="101"/>
        <v>103941.91056249999</v>
      </c>
      <c r="F59" s="128">
        <f t="shared" si="102"/>
        <v>103252.64365321613</v>
      </c>
      <c r="G59" s="128">
        <f t="shared" si="103"/>
        <v>103046.89599999999</v>
      </c>
      <c r="H59" s="128">
        <f t="shared" si="104"/>
        <v>103529.33199999998</v>
      </c>
      <c r="I59" s="128">
        <f t="shared" si="105"/>
        <v>103358.796625</v>
      </c>
      <c r="J59" s="128">
        <f t="shared" si="106"/>
        <v>104127.44787395389</v>
      </c>
      <c r="K59" s="128">
        <f t="shared" si="107"/>
        <v>103014.39999999999</v>
      </c>
      <c r="M59" s="36"/>
      <c r="N59" s="32">
        <f t="shared" si="108"/>
        <v>15</v>
      </c>
      <c r="O59" s="25">
        <f t="shared" si="109"/>
        <v>4.1462330692902505E-2</v>
      </c>
      <c r="P59" s="25">
        <f t="shared" si="110"/>
        <v>3.7327513607388729E-2</v>
      </c>
      <c r="Q59" s="25">
        <f t="shared" si="111"/>
        <v>3.9419105624999951E-2</v>
      </c>
      <c r="R59" s="25">
        <f t="shared" si="30"/>
        <v>3.2526436532161362E-2</v>
      </c>
      <c r="S59" s="25">
        <f t="shared" si="31"/>
        <v>3.0468959999999878E-2</v>
      </c>
      <c r="T59" s="25">
        <f t="shared" si="32"/>
        <v>3.529331999999985E-2</v>
      </c>
      <c r="U59" s="25">
        <f t="shared" si="33"/>
        <v>3.3587966250000045E-2</v>
      </c>
      <c r="V59" s="25">
        <f t="shared" si="34"/>
        <v>4.1274478739538933E-2</v>
      </c>
      <c r="W59" s="25">
        <f t="shared" si="112"/>
        <v>3.0143999999999949E-2</v>
      </c>
      <c r="X59" s="36"/>
      <c r="Y59" s="36"/>
      <c r="AA59" s="124">
        <f t="shared" si="113"/>
        <v>16</v>
      </c>
      <c r="AB59" s="128">
        <f t="shared" si="35"/>
        <v>103219.2</v>
      </c>
      <c r="AC59" s="124">
        <f t="shared" si="114"/>
        <v>16</v>
      </c>
      <c r="AD59" s="130">
        <f t="shared" si="115"/>
        <v>0.04</v>
      </c>
      <c r="AE59" s="127">
        <f t="shared" si="116"/>
        <v>1037</v>
      </c>
      <c r="AF59" s="128">
        <f t="shared" si="117"/>
        <v>103599.70000000001</v>
      </c>
      <c r="AG59" s="128">
        <f t="shared" si="140"/>
        <v>103700</v>
      </c>
      <c r="AH59" s="128">
        <f t="shared" si="118"/>
        <v>103700</v>
      </c>
      <c r="AI59" s="130">
        <f t="shared" si="36"/>
        <v>0.04</v>
      </c>
      <c r="AJ59" s="128">
        <f t="shared" si="37"/>
        <v>104045.66666666667</v>
      </c>
      <c r="AK59" s="128" t="str">
        <f t="shared" si="38"/>
        <v>nie</v>
      </c>
      <c r="AL59" s="128">
        <f t="shared" si="39"/>
        <v>518.5</v>
      </c>
      <c r="AM59" s="128">
        <f t="shared" si="150"/>
        <v>103560.005</v>
      </c>
      <c r="AN59" s="128">
        <f t="shared" si="41"/>
        <v>279.99000000000393</v>
      </c>
      <c r="AO59" s="130">
        <f t="shared" si="42"/>
        <v>0.04</v>
      </c>
      <c r="AP59" s="128">
        <f t="shared" si="43"/>
        <v>1148.5468580773509</v>
      </c>
      <c r="AQ59" s="128">
        <f t="shared" si="156"/>
        <v>104428.56185807734</v>
      </c>
      <c r="AS59" s="124">
        <f t="shared" si="119"/>
        <v>16</v>
      </c>
      <c r="AT59" s="130">
        <f t="shared" si="120"/>
        <v>0.04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4.1500000000000002E-2</v>
      </c>
      <c r="AZ59" s="128">
        <f t="shared" si="46"/>
        <v>100345.83333333333</v>
      </c>
      <c r="BA59" s="128" t="str">
        <f t="shared" si="47"/>
        <v>nie</v>
      </c>
      <c r="BB59" s="128">
        <f t="shared" si="48"/>
        <v>700</v>
      </c>
      <c r="BC59" s="128">
        <f t="shared" si="152"/>
        <v>99713.125</v>
      </c>
      <c r="BD59" s="128">
        <f t="shared" si="50"/>
        <v>280.12499999999608</v>
      </c>
      <c r="BE59" s="130">
        <f t="shared" si="51"/>
        <v>0.04</v>
      </c>
      <c r="BF59" s="128">
        <f t="shared" si="52"/>
        <v>4591.4856894128552</v>
      </c>
      <c r="BG59" s="128">
        <f t="shared" si="157"/>
        <v>104024.48568941286</v>
      </c>
      <c r="BI59" s="124">
        <f t="shared" si="124"/>
        <v>16</v>
      </c>
      <c r="BJ59" s="130">
        <f t="shared" si="148"/>
        <v>3.8100000000000002E-2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104650</v>
      </c>
      <c r="BO59" s="130">
        <f t="shared" si="54"/>
        <v>4.65E-2</v>
      </c>
      <c r="BP59" s="128">
        <f t="shared" si="55"/>
        <v>106272.07500000001</v>
      </c>
      <c r="BQ59" s="128" t="str">
        <f t="shared" si="56"/>
        <v>nie</v>
      </c>
      <c r="BR59" s="128">
        <f t="shared" si="57"/>
        <v>1000</v>
      </c>
      <c r="BS59" s="128">
        <f t="shared" si="153"/>
        <v>104270.38075000001</v>
      </c>
      <c r="BT59" s="128">
        <f t="shared" si="128"/>
        <v>0</v>
      </c>
      <c r="BU59" s="130">
        <f t="shared" si="59"/>
        <v>0.04</v>
      </c>
      <c r="BV59" s="128">
        <f t="shared" si="60"/>
        <v>0</v>
      </c>
      <c r="BW59" s="128">
        <f t="shared" si="61"/>
        <v>104270.38075000001</v>
      </c>
      <c r="BY59" s="130">
        <f t="shared" si="149"/>
        <v>2.4E-2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3.9E-2</v>
      </c>
      <c r="CE59" s="128">
        <f t="shared" si="63"/>
        <v>101299.99999999999</v>
      </c>
      <c r="CF59" s="128" t="str">
        <f t="shared" si="64"/>
        <v>nie</v>
      </c>
      <c r="CG59" s="128">
        <f t="shared" si="65"/>
        <v>2000</v>
      </c>
      <c r="CH59" s="128">
        <f t="shared" si="155"/>
        <v>99432.999999999985</v>
      </c>
      <c r="CI59" s="128">
        <f t="shared" si="67"/>
        <v>0</v>
      </c>
      <c r="CJ59" s="130">
        <f t="shared" si="68"/>
        <v>0.04</v>
      </c>
      <c r="CK59" s="128">
        <f t="shared" si="69"/>
        <v>4093.9174660798326</v>
      </c>
      <c r="CL59" s="128">
        <f t="shared" si="70"/>
        <v>103526.91746607982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105600</v>
      </c>
      <c r="CR59" s="130">
        <f t="shared" si="71"/>
        <v>4.3999999999999997E-2</v>
      </c>
      <c r="CS59" s="128">
        <f t="shared" si="72"/>
        <v>107148.79999999999</v>
      </c>
      <c r="CT59" s="128" t="str">
        <f t="shared" si="73"/>
        <v>nie</v>
      </c>
      <c r="CU59" s="128">
        <f t="shared" si="74"/>
        <v>3000</v>
      </c>
      <c r="CV59" s="128">
        <f t="shared" si="75"/>
        <v>103360.52799999999</v>
      </c>
      <c r="CW59" s="128">
        <f t="shared" si="76"/>
        <v>0</v>
      </c>
      <c r="CX59" s="130">
        <f t="shared" si="77"/>
        <v>0.04</v>
      </c>
      <c r="CY59" s="128">
        <f t="shared" si="78"/>
        <v>0</v>
      </c>
      <c r="CZ59" s="128">
        <f t="shared" si="79"/>
        <v>103360.52799999999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105200</v>
      </c>
      <c r="DF59" s="130">
        <f t="shared" si="80"/>
        <v>4.3999999999999997E-2</v>
      </c>
      <c r="DG59" s="128">
        <f t="shared" si="81"/>
        <v>106742.93333333332</v>
      </c>
      <c r="DH59" s="128" t="str">
        <f t="shared" si="82"/>
        <v>nie</v>
      </c>
      <c r="DI59" s="128">
        <f t="shared" si="83"/>
        <v>2000</v>
      </c>
      <c r="DJ59" s="128">
        <f t="shared" si="84"/>
        <v>103841.77599999998</v>
      </c>
      <c r="DK59" s="128">
        <f t="shared" si="85"/>
        <v>0</v>
      </c>
      <c r="DL59" s="130">
        <f t="shared" si="86"/>
        <v>0.04</v>
      </c>
      <c r="DM59" s="128">
        <f t="shared" si="87"/>
        <v>0</v>
      </c>
      <c r="DN59" s="128">
        <f t="shared" si="88"/>
        <v>103841.77599999998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105850</v>
      </c>
      <c r="DT59" s="130">
        <f t="shared" si="89"/>
        <v>4.9000000000000002E-2</v>
      </c>
      <c r="DU59" s="128">
        <f t="shared" si="90"/>
        <v>107578.88333333333</v>
      </c>
      <c r="DV59" s="128" t="str">
        <f t="shared" si="91"/>
        <v>nie</v>
      </c>
      <c r="DW59" s="128">
        <f t="shared" si="92"/>
        <v>3000</v>
      </c>
      <c r="DX59" s="128">
        <f t="shared" si="93"/>
        <v>103708.8955</v>
      </c>
      <c r="DY59" s="128">
        <f t="shared" si="94"/>
        <v>0</v>
      </c>
      <c r="DZ59" s="130">
        <f t="shared" si="95"/>
        <v>0.04</v>
      </c>
      <c r="EA59" s="128">
        <f t="shared" si="96"/>
        <v>0</v>
      </c>
      <c r="EB59" s="128">
        <f t="shared" si="97"/>
        <v>103708.8955</v>
      </c>
    </row>
    <row r="60" spans="1:132">
      <c r="A60" s="224"/>
      <c r="B60" s="188">
        <f t="shared" si="98"/>
        <v>16</v>
      </c>
      <c r="C60" s="128">
        <f t="shared" si="99"/>
        <v>104428.56185807734</v>
      </c>
      <c r="D60" s="128">
        <f t="shared" si="100"/>
        <v>104024.48568941286</v>
      </c>
      <c r="E60" s="128">
        <f t="shared" si="101"/>
        <v>104270.38075000001</v>
      </c>
      <c r="F60" s="128">
        <f t="shared" si="102"/>
        <v>103526.91746607982</v>
      </c>
      <c r="G60" s="128">
        <f t="shared" si="103"/>
        <v>103360.52799999999</v>
      </c>
      <c r="H60" s="128">
        <f t="shared" si="104"/>
        <v>103841.77599999998</v>
      </c>
      <c r="I60" s="128">
        <f t="shared" si="105"/>
        <v>103708.8955</v>
      </c>
      <c r="J60" s="128">
        <f t="shared" si="106"/>
        <v>104408.59198321356</v>
      </c>
      <c r="K60" s="128">
        <f t="shared" si="107"/>
        <v>103219.2</v>
      </c>
      <c r="M60" s="36"/>
      <c r="N60" s="32">
        <f t="shared" si="108"/>
        <v>16</v>
      </c>
      <c r="O60" s="25">
        <f t="shared" si="109"/>
        <v>4.42856185807734E-2</v>
      </c>
      <c r="P60" s="25">
        <f t="shared" si="110"/>
        <v>4.0244856894128711E-2</v>
      </c>
      <c r="Q60" s="25">
        <f t="shared" si="111"/>
        <v>4.2703807500000135E-2</v>
      </c>
      <c r="R60" s="25">
        <f t="shared" si="30"/>
        <v>3.5269174660798264E-2</v>
      </c>
      <c r="S60" s="25">
        <f t="shared" si="31"/>
        <v>3.360527999999996E-2</v>
      </c>
      <c r="T60" s="25">
        <f t="shared" si="32"/>
        <v>3.8417759999999745E-2</v>
      </c>
      <c r="U60" s="25">
        <f t="shared" si="33"/>
        <v>3.7088954999999979E-2</v>
      </c>
      <c r="V60" s="25">
        <f t="shared" si="34"/>
        <v>4.4085919832135501E-2</v>
      </c>
      <c r="W60" s="25">
        <f t="shared" si="112"/>
        <v>3.2191999999999998E-2</v>
      </c>
      <c r="X60" s="36"/>
      <c r="Y60" s="36"/>
      <c r="AA60" s="124">
        <f t="shared" si="113"/>
        <v>17</v>
      </c>
      <c r="AB60" s="128">
        <f t="shared" si="35"/>
        <v>103424</v>
      </c>
      <c r="AC60" s="124">
        <f t="shared" si="114"/>
        <v>17</v>
      </c>
      <c r="AD60" s="130">
        <f t="shared" si="115"/>
        <v>0.04</v>
      </c>
      <c r="AE60" s="127">
        <f t="shared" si="116"/>
        <v>1037</v>
      </c>
      <c r="AF60" s="128">
        <f t="shared" si="117"/>
        <v>103599.70000000001</v>
      </c>
      <c r="AG60" s="128">
        <f t="shared" si="140"/>
        <v>103700</v>
      </c>
      <c r="AH60" s="128">
        <f t="shared" si="118"/>
        <v>103700</v>
      </c>
      <c r="AI60" s="130">
        <f t="shared" si="36"/>
        <v>0.04</v>
      </c>
      <c r="AJ60" s="128">
        <f t="shared" si="37"/>
        <v>104045.66666666667</v>
      </c>
      <c r="AK60" s="128" t="str">
        <f t="shared" si="38"/>
        <v>nie</v>
      </c>
      <c r="AL60" s="128">
        <f t="shared" si="39"/>
        <v>518.5</v>
      </c>
      <c r="AM60" s="128">
        <f t="shared" si="150"/>
        <v>103560.005</v>
      </c>
      <c r="AN60" s="128">
        <f t="shared" si="41"/>
        <v>279.99000000000393</v>
      </c>
      <c r="AO60" s="130">
        <f t="shared" si="42"/>
        <v>0.04</v>
      </c>
      <c r="AP60" s="128">
        <f t="shared" si="43"/>
        <v>1431.6379345941634</v>
      </c>
      <c r="AQ60" s="128">
        <f t="shared" si="156"/>
        <v>104711.65293459417</v>
      </c>
      <c r="AS60" s="124">
        <f t="shared" si="119"/>
        <v>17</v>
      </c>
      <c r="AT60" s="130">
        <f t="shared" si="120"/>
        <v>0.04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4.1500000000000002E-2</v>
      </c>
      <c r="AZ60" s="128">
        <f t="shared" si="46"/>
        <v>100345.83333333333</v>
      </c>
      <c r="BA60" s="128" t="str">
        <f t="shared" si="47"/>
        <v>nie</v>
      </c>
      <c r="BB60" s="128">
        <f t="shared" si="48"/>
        <v>700</v>
      </c>
      <c r="BC60" s="128">
        <f t="shared" si="152"/>
        <v>99713.125</v>
      </c>
      <c r="BD60" s="128">
        <f t="shared" si="50"/>
        <v>280.12499999999608</v>
      </c>
      <c r="BE60" s="130">
        <f t="shared" si="51"/>
        <v>0.04</v>
      </c>
      <c r="BF60" s="128">
        <f t="shared" si="52"/>
        <v>4884.0077007742657</v>
      </c>
      <c r="BG60" s="128">
        <f t="shared" si="157"/>
        <v>104317.00770077427</v>
      </c>
      <c r="BI60" s="124">
        <f t="shared" si="124"/>
        <v>17</v>
      </c>
      <c r="BJ60" s="130">
        <f t="shared" si="148"/>
        <v>3.8100000000000002E-2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104650</v>
      </c>
      <c r="BO60" s="130">
        <f t="shared" si="54"/>
        <v>4.65E-2</v>
      </c>
      <c r="BP60" s="128">
        <f t="shared" si="55"/>
        <v>106677.59374999999</v>
      </c>
      <c r="BQ60" s="128" t="str">
        <f t="shared" si="56"/>
        <v>nie</v>
      </c>
      <c r="BR60" s="128">
        <f t="shared" si="57"/>
        <v>1000</v>
      </c>
      <c r="BS60" s="128">
        <f t="shared" si="153"/>
        <v>104598.85093749998</v>
      </c>
      <c r="BT60" s="128">
        <f t="shared" si="128"/>
        <v>0</v>
      </c>
      <c r="BU60" s="130">
        <f t="shared" si="59"/>
        <v>0.04</v>
      </c>
      <c r="BV60" s="128">
        <f t="shared" si="60"/>
        <v>0</v>
      </c>
      <c r="BW60" s="128">
        <f t="shared" si="61"/>
        <v>104598.85093749998</v>
      </c>
      <c r="BY60" s="130">
        <f t="shared" si="149"/>
        <v>2.4E-2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3.9E-2</v>
      </c>
      <c r="CE60" s="128">
        <f t="shared" si="63"/>
        <v>101625.00000000001</v>
      </c>
      <c r="CF60" s="128" t="str">
        <f t="shared" si="64"/>
        <v>nie</v>
      </c>
      <c r="CG60" s="128">
        <f t="shared" si="65"/>
        <v>2000</v>
      </c>
      <c r="CH60" s="128">
        <f t="shared" si="155"/>
        <v>99696.250000000015</v>
      </c>
      <c r="CI60" s="128">
        <f t="shared" si="67"/>
        <v>0</v>
      </c>
      <c r="CJ60" s="130">
        <f t="shared" si="68"/>
        <v>0.04</v>
      </c>
      <c r="CK60" s="128">
        <f t="shared" si="69"/>
        <v>4104.9710432382481</v>
      </c>
      <c r="CL60" s="128">
        <f t="shared" si="70"/>
        <v>103801.22104323826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105600</v>
      </c>
      <c r="CR60" s="130">
        <f t="shared" si="71"/>
        <v>4.3999999999999997E-2</v>
      </c>
      <c r="CS60" s="128">
        <f t="shared" si="72"/>
        <v>107536</v>
      </c>
      <c r="CT60" s="128" t="str">
        <f t="shared" si="73"/>
        <v>nie</v>
      </c>
      <c r="CU60" s="128">
        <f t="shared" si="74"/>
        <v>3000</v>
      </c>
      <c r="CV60" s="128">
        <f t="shared" si="75"/>
        <v>103674.16</v>
      </c>
      <c r="CW60" s="128">
        <f t="shared" si="76"/>
        <v>0</v>
      </c>
      <c r="CX60" s="130">
        <f t="shared" si="77"/>
        <v>0.04</v>
      </c>
      <c r="CY60" s="128">
        <f t="shared" si="78"/>
        <v>0</v>
      </c>
      <c r="CZ60" s="128">
        <f t="shared" si="79"/>
        <v>103674.16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105200</v>
      </c>
      <c r="DF60" s="130">
        <f t="shared" si="80"/>
        <v>4.3999999999999997E-2</v>
      </c>
      <c r="DG60" s="128">
        <f t="shared" si="81"/>
        <v>107128.66666666667</v>
      </c>
      <c r="DH60" s="128" t="str">
        <f t="shared" si="82"/>
        <v>nie</v>
      </c>
      <c r="DI60" s="128">
        <f t="shared" si="83"/>
        <v>2000</v>
      </c>
      <c r="DJ60" s="128">
        <f t="shared" si="84"/>
        <v>104154.22</v>
      </c>
      <c r="DK60" s="128">
        <f t="shared" si="85"/>
        <v>0</v>
      </c>
      <c r="DL60" s="130">
        <f t="shared" si="86"/>
        <v>0.04</v>
      </c>
      <c r="DM60" s="128">
        <f t="shared" si="87"/>
        <v>0</v>
      </c>
      <c r="DN60" s="128">
        <f t="shared" si="88"/>
        <v>104154.22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105850</v>
      </c>
      <c r="DT60" s="130">
        <f t="shared" si="89"/>
        <v>4.9000000000000002E-2</v>
      </c>
      <c r="DU60" s="128">
        <f t="shared" si="90"/>
        <v>108011.10416666667</v>
      </c>
      <c r="DV60" s="128" t="str">
        <f t="shared" si="91"/>
        <v>nie</v>
      </c>
      <c r="DW60" s="128">
        <f t="shared" si="92"/>
        <v>3000</v>
      </c>
      <c r="DX60" s="128">
        <f t="shared" si="93"/>
        <v>104058.99437500001</v>
      </c>
      <c r="DY60" s="128">
        <f t="shared" si="94"/>
        <v>0</v>
      </c>
      <c r="DZ60" s="130">
        <f t="shared" si="95"/>
        <v>0.04</v>
      </c>
      <c r="EA60" s="128">
        <f t="shared" si="96"/>
        <v>0</v>
      </c>
      <c r="EB60" s="128">
        <f t="shared" si="97"/>
        <v>104058.99437500001</v>
      </c>
    </row>
    <row r="61" spans="1:132">
      <c r="A61" s="224"/>
      <c r="B61" s="188">
        <f t="shared" si="98"/>
        <v>17</v>
      </c>
      <c r="C61" s="128">
        <f t="shared" si="99"/>
        <v>104711.65293459417</v>
      </c>
      <c r="D61" s="128">
        <f t="shared" si="100"/>
        <v>104317.00770077427</v>
      </c>
      <c r="E61" s="128">
        <f t="shared" si="101"/>
        <v>104598.85093749998</v>
      </c>
      <c r="F61" s="128">
        <f t="shared" si="102"/>
        <v>103801.22104323826</v>
      </c>
      <c r="G61" s="128">
        <f t="shared" si="103"/>
        <v>103674.16</v>
      </c>
      <c r="H61" s="128">
        <f t="shared" si="104"/>
        <v>104154.22</v>
      </c>
      <c r="I61" s="128">
        <f t="shared" si="105"/>
        <v>104058.99437500001</v>
      </c>
      <c r="J61" s="128">
        <f t="shared" si="106"/>
        <v>104690.49518156823</v>
      </c>
      <c r="K61" s="128">
        <f t="shared" si="107"/>
        <v>103424</v>
      </c>
      <c r="M61" s="36"/>
      <c r="N61" s="32">
        <f t="shared" si="108"/>
        <v>17</v>
      </c>
      <c r="O61" s="25">
        <f t="shared" si="109"/>
        <v>4.7116529345941682E-2</v>
      </c>
      <c r="P61" s="25">
        <f t="shared" si="110"/>
        <v>4.3170077007742558E-2</v>
      </c>
      <c r="Q61" s="25">
        <f t="shared" si="111"/>
        <v>4.5988509374999875E-2</v>
      </c>
      <c r="R61" s="25">
        <f t="shared" si="30"/>
        <v>3.8012210432382565E-2</v>
      </c>
      <c r="S61" s="25">
        <f t="shared" si="31"/>
        <v>3.6741600000000041E-2</v>
      </c>
      <c r="T61" s="25">
        <f t="shared" si="32"/>
        <v>4.1542200000000085E-2</v>
      </c>
      <c r="U61" s="25">
        <f t="shared" si="33"/>
        <v>4.0589943750000135E-2</v>
      </c>
      <c r="V61" s="25">
        <f t="shared" si="34"/>
        <v>4.6904951815682328E-2</v>
      </c>
      <c r="W61" s="25">
        <f t="shared" si="112"/>
        <v>3.4240000000000048E-2</v>
      </c>
      <c r="X61" s="36"/>
      <c r="Y61" s="36"/>
      <c r="AA61" s="124">
        <f t="shared" si="113"/>
        <v>18</v>
      </c>
      <c r="AB61" s="128">
        <f t="shared" si="35"/>
        <v>103628.8</v>
      </c>
      <c r="AC61" s="124">
        <f t="shared" si="114"/>
        <v>18</v>
      </c>
      <c r="AD61" s="130">
        <f t="shared" si="115"/>
        <v>0.04</v>
      </c>
      <c r="AE61" s="127">
        <f t="shared" si="116"/>
        <v>1037</v>
      </c>
      <c r="AF61" s="128">
        <f t="shared" si="117"/>
        <v>103599.70000000001</v>
      </c>
      <c r="AG61" s="128">
        <f t="shared" si="140"/>
        <v>103700</v>
      </c>
      <c r="AH61" s="128">
        <f t="shared" si="118"/>
        <v>103700</v>
      </c>
      <c r="AI61" s="130">
        <f t="shared" si="36"/>
        <v>0.04</v>
      </c>
      <c r="AJ61" s="128">
        <f t="shared" si="37"/>
        <v>104045.66666666667</v>
      </c>
      <c r="AK61" s="128" t="str">
        <f t="shared" si="38"/>
        <v>nie</v>
      </c>
      <c r="AL61" s="128">
        <f t="shared" si="39"/>
        <v>518.5</v>
      </c>
      <c r="AM61" s="128">
        <f t="shared" si="150"/>
        <v>103560.005</v>
      </c>
      <c r="AN61" s="128">
        <f t="shared" si="41"/>
        <v>279.99000000000393</v>
      </c>
      <c r="AO61" s="130">
        <f t="shared" si="42"/>
        <v>0.04</v>
      </c>
      <c r="AP61" s="128">
        <f t="shared" si="43"/>
        <v>1715.4933570175715</v>
      </c>
      <c r="AQ61" s="128">
        <f t="shared" si="156"/>
        <v>104995.50835701758</v>
      </c>
      <c r="AS61" s="124">
        <f t="shared" si="119"/>
        <v>18</v>
      </c>
      <c r="AT61" s="130">
        <f t="shared" si="120"/>
        <v>0.04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4.1500000000000002E-2</v>
      </c>
      <c r="AZ61" s="128">
        <f t="shared" si="46"/>
        <v>100345.83333333333</v>
      </c>
      <c r="BA61" s="128" t="str">
        <f t="shared" si="47"/>
        <v>nie</v>
      </c>
      <c r="BB61" s="128">
        <f t="shared" si="48"/>
        <v>700</v>
      </c>
      <c r="BC61" s="128">
        <f t="shared" si="152"/>
        <v>99713.125</v>
      </c>
      <c r="BD61" s="128">
        <f t="shared" si="50"/>
        <v>280.12499999999608</v>
      </c>
      <c r="BE61" s="130">
        <f t="shared" si="51"/>
        <v>0.04</v>
      </c>
      <c r="BF61" s="128">
        <f t="shared" si="52"/>
        <v>5177.3195215663518</v>
      </c>
      <c r="BG61" s="128">
        <f t="shared" si="157"/>
        <v>104610.31952156636</v>
      </c>
      <c r="BI61" s="124">
        <f t="shared" si="124"/>
        <v>18</v>
      </c>
      <c r="BJ61" s="130">
        <f t="shared" si="148"/>
        <v>3.8100000000000002E-2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104650</v>
      </c>
      <c r="BO61" s="130">
        <f t="shared" si="54"/>
        <v>4.65E-2</v>
      </c>
      <c r="BP61" s="128">
        <f t="shared" si="55"/>
        <v>107083.1125</v>
      </c>
      <c r="BQ61" s="128" t="str">
        <f t="shared" si="56"/>
        <v>nie</v>
      </c>
      <c r="BR61" s="128">
        <f t="shared" si="57"/>
        <v>1000</v>
      </c>
      <c r="BS61" s="128">
        <f t="shared" si="153"/>
        <v>104927.321125</v>
      </c>
      <c r="BT61" s="128">
        <f t="shared" si="128"/>
        <v>0</v>
      </c>
      <c r="BU61" s="130">
        <f t="shared" si="59"/>
        <v>0.04</v>
      </c>
      <c r="BV61" s="128">
        <f t="shared" si="60"/>
        <v>0</v>
      </c>
      <c r="BW61" s="128">
        <f t="shared" si="61"/>
        <v>104927.321125</v>
      </c>
      <c r="BY61" s="130">
        <f t="shared" si="149"/>
        <v>2.4E-2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3.9E-2</v>
      </c>
      <c r="CE61" s="128">
        <f t="shared" si="63"/>
        <v>101950.00000000001</v>
      </c>
      <c r="CF61" s="128" t="str">
        <f t="shared" si="64"/>
        <v>nie</v>
      </c>
      <c r="CG61" s="128">
        <f t="shared" si="65"/>
        <v>2000</v>
      </c>
      <c r="CH61" s="128">
        <f t="shared" si="155"/>
        <v>99959.500000000015</v>
      </c>
      <c r="CI61" s="128">
        <f t="shared" si="67"/>
        <v>0</v>
      </c>
      <c r="CJ61" s="130">
        <f t="shared" si="68"/>
        <v>0.04</v>
      </c>
      <c r="CK61" s="128">
        <f t="shared" si="69"/>
        <v>4116.0544650549909</v>
      </c>
      <c r="CL61" s="128">
        <f t="shared" si="70"/>
        <v>104075.554465055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105600</v>
      </c>
      <c r="CR61" s="130">
        <f t="shared" si="71"/>
        <v>4.3999999999999997E-2</v>
      </c>
      <c r="CS61" s="128">
        <f t="shared" si="72"/>
        <v>107923.2</v>
      </c>
      <c r="CT61" s="128" t="str">
        <f t="shared" si="73"/>
        <v>nie</v>
      </c>
      <c r="CU61" s="128">
        <f t="shared" si="74"/>
        <v>3000</v>
      </c>
      <c r="CV61" s="128">
        <f t="shared" si="75"/>
        <v>103987.792</v>
      </c>
      <c r="CW61" s="128">
        <f t="shared" si="76"/>
        <v>0</v>
      </c>
      <c r="CX61" s="130">
        <f t="shared" si="77"/>
        <v>0.04</v>
      </c>
      <c r="CY61" s="128">
        <f t="shared" si="78"/>
        <v>0</v>
      </c>
      <c r="CZ61" s="128">
        <f t="shared" si="79"/>
        <v>103987.792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105200</v>
      </c>
      <c r="DF61" s="130">
        <f t="shared" si="80"/>
        <v>4.3999999999999997E-2</v>
      </c>
      <c r="DG61" s="128">
        <f t="shared" si="81"/>
        <v>107514.40000000001</v>
      </c>
      <c r="DH61" s="128" t="str">
        <f t="shared" si="82"/>
        <v>nie</v>
      </c>
      <c r="DI61" s="128">
        <f t="shared" si="83"/>
        <v>2000</v>
      </c>
      <c r="DJ61" s="128">
        <f t="shared" si="84"/>
        <v>104466.664</v>
      </c>
      <c r="DK61" s="128">
        <f t="shared" si="85"/>
        <v>0</v>
      </c>
      <c r="DL61" s="130">
        <f t="shared" si="86"/>
        <v>0.04</v>
      </c>
      <c r="DM61" s="128">
        <f t="shared" si="87"/>
        <v>0</v>
      </c>
      <c r="DN61" s="128">
        <f t="shared" si="88"/>
        <v>104466.664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105850</v>
      </c>
      <c r="DT61" s="130">
        <f t="shared" si="89"/>
        <v>4.9000000000000002E-2</v>
      </c>
      <c r="DU61" s="128">
        <f t="shared" si="90"/>
        <v>108443.325</v>
      </c>
      <c r="DV61" s="128" t="str">
        <f t="shared" si="91"/>
        <v>nie</v>
      </c>
      <c r="DW61" s="128">
        <f t="shared" si="92"/>
        <v>3000</v>
      </c>
      <c r="DX61" s="128">
        <f t="shared" si="93"/>
        <v>104409.09324999999</v>
      </c>
      <c r="DY61" s="128">
        <f t="shared" si="94"/>
        <v>0</v>
      </c>
      <c r="DZ61" s="130">
        <f t="shared" si="95"/>
        <v>0.04</v>
      </c>
      <c r="EA61" s="128">
        <f t="shared" si="96"/>
        <v>0</v>
      </c>
      <c r="EB61" s="128">
        <f t="shared" si="97"/>
        <v>104409.09324999999</v>
      </c>
    </row>
    <row r="62" spans="1:132" ht="13" customHeight="1">
      <c r="A62" s="224"/>
      <c r="B62" s="188">
        <f t="shared" si="98"/>
        <v>18</v>
      </c>
      <c r="C62" s="128">
        <f t="shared" si="99"/>
        <v>104995.50835701758</v>
      </c>
      <c r="D62" s="128">
        <f t="shared" si="100"/>
        <v>104610.31952156636</v>
      </c>
      <c r="E62" s="128">
        <f t="shared" si="101"/>
        <v>104927.321125</v>
      </c>
      <c r="F62" s="128">
        <f t="shared" si="102"/>
        <v>104075.554465055</v>
      </c>
      <c r="G62" s="128">
        <f t="shared" si="103"/>
        <v>103987.792</v>
      </c>
      <c r="H62" s="128">
        <f t="shared" si="104"/>
        <v>104466.664</v>
      </c>
      <c r="I62" s="128">
        <f t="shared" si="105"/>
        <v>104409.09324999999</v>
      </c>
      <c r="J62" s="128">
        <f t="shared" si="106"/>
        <v>104973.15951855846</v>
      </c>
      <c r="K62" s="128">
        <f t="shared" si="107"/>
        <v>103628.8</v>
      </c>
      <c r="M62" s="36"/>
      <c r="N62" s="32">
        <f t="shared" si="108"/>
        <v>18</v>
      </c>
      <c r="O62" s="25">
        <f t="shared" si="109"/>
        <v>4.9955083570175862E-2</v>
      </c>
      <c r="P62" s="25">
        <f t="shared" si="110"/>
        <v>4.6103195215663639E-2</v>
      </c>
      <c r="Q62" s="25">
        <f t="shared" si="111"/>
        <v>4.927321125000006E-2</v>
      </c>
      <c r="R62" s="25">
        <f t="shared" si="30"/>
        <v>4.0755544650550091E-2</v>
      </c>
      <c r="S62" s="25">
        <f t="shared" si="31"/>
        <v>3.9877920000000122E-2</v>
      </c>
      <c r="T62" s="25">
        <f t="shared" si="32"/>
        <v>4.466663999999998E-2</v>
      </c>
      <c r="U62" s="25">
        <f t="shared" si="33"/>
        <v>4.4090932499999846E-2</v>
      </c>
      <c r="V62" s="25">
        <f t="shared" si="34"/>
        <v>4.9731595185584565E-2</v>
      </c>
      <c r="W62" s="25">
        <f t="shared" si="112"/>
        <v>3.6288000000000098E-2</v>
      </c>
      <c r="X62" s="36"/>
      <c r="Y62" s="36"/>
      <c r="AA62" s="124">
        <f t="shared" si="113"/>
        <v>19</v>
      </c>
      <c r="AB62" s="128">
        <f t="shared" si="35"/>
        <v>103833.60000000001</v>
      </c>
      <c r="AC62" s="124">
        <f t="shared" si="114"/>
        <v>19</v>
      </c>
      <c r="AD62" s="130">
        <f t="shared" si="115"/>
        <v>0.04</v>
      </c>
      <c r="AE62" s="127">
        <f t="shared" si="116"/>
        <v>1037</v>
      </c>
      <c r="AF62" s="128">
        <f t="shared" si="117"/>
        <v>103599.70000000001</v>
      </c>
      <c r="AG62" s="128">
        <f t="shared" si="140"/>
        <v>103700</v>
      </c>
      <c r="AH62" s="128">
        <f t="shared" si="118"/>
        <v>103700</v>
      </c>
      <c r="AI62" s="130">
        <f t="shared" si="36"/>
        <v>0.04</v>
      </c>
      <c r="AJ62" s="128">
        <f t="shared" si="37"/>
        <v>104045.66666666667</v>
      </c>
      <c r="AK62" s="128" t="str">
        <f t="shared" si="38"/>
        <v>nie</v>
      </c>
      <c r="AL62" s="128">
        <f t="shared" si="39"/>
        <v>518.5</v>
      </c>
      <c r="AM62" s="128">
        <f t="shared" si="150"/>
        <v>103560.005</v>
      </c>
      <c r="AN62" s="128">
        <f t="shared" si="41"/>
        <v>279.99000000000393</v>
      </c>
      <c r="AO62" s="130">
        <f t="shared" si="42"/>
        <v>0.04</v>
      </c>
      <c r="AP62" s="128">
        <f t="shared" si="43"/>
        <v>2000.1151890815227</v>
      </c>
      <c r="AQ62" s="128">
        <f t="shared" si="156"/>
        <v>105280.13018908152</v>
      </c>
      <c r="AS62" s="124">
        <f t="shared" si="119"/>
        <v>19</v>
      </c>
      <c r="AT62" s="130">
        <f t="shared" si="120"/>
        <v>0.04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4.1500000000000002E-2</v>
      </c>
      <c r="AZ62" s="128">
        <f t="shared" si="46"/>
        <v>100345.83333333333</v>
      </c>
      <c r="BA62" s="128" t="str">
        <f t="shared" si="47"/>
        <v>nie</v>
      </c>
      <c r="BB62" s="128">
        <f t="shared" si="48"/>
        <v>700</v>
      </c>
      <c r="BC62" s="128">
        <f t="shared" si="152"/>
        <v>99713.125</v>
      </c>
      <c r="BD62" s="128">
        <f t="shared" si="50"/>
        <v>280.12499999999608</v>
      </c>
      <c r="BE62" s="130">
        <f t="shared" si="51"/>
        <v>0.04</v>
      </c>
      <c r="BF62" s="128">
        <f t="shared" si="52"/>
        <v>5471.4232842745769</v>
      </c>
      <c r="BG62" s="128">
        <f t="shared" si="157"/>
        <v>104904.42328427458</v>
      </c>
      <c r="BI62" s="124">
        <f t="shared" si="124"/>
        <v>19</v>
      </c>
      <c r="BJ62" s="130">
        <f t="shared" si="148"/>
        <v>3.8100000000000002E-2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104650</v>
      </c>
      <c r="BO62" s="130">
        <f t="shared" si="54"/>
        <v>4.65E-2</v>
      </c>
      <c r="BP62" s="128">
        <f t="shared" si="55"/>
        <v>107488.63125000001</v>
      </c>
      <c r="BQ62" s="128" t="str">
        <f t="shared" si="56"/>
        <v>nie</v>
      </c>
      <c r="BR62" s="128">
        <f t="shared" si="57"/>
        <v>1000</v>
      </c>
      <c r="BS62" s="128">
        <f t="shared" si="153"/>
        <v>105255.79131250001</v>
      </c>
      <c r="BT62" s="128">
        <f t="shared" si="128"/>
        <v>0</v>
      </c>
      <c r="BU62" s="130">
        <f t="shared" si="59"/>
        <v>0.04</v>
      </c>
      <c r="BV62" s="128">
        <f t="shared" si="60"/>
        <v>0</v>
      </c>
      <c r="BW62" s="128">
        <f t="shared" si="61"/>
        <v>105255.79131250001</v>
      </c>
      <c r="BY62" s="130">
        <f t="shared" si="149"/>
        <v>2.4E-2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3.9E-2</v>
      </c>
      <c r="CE62" s="128">
        <f t="shared" si="63"/>
        <v>102275</v>
      </c>
      <c r="CF62" s="128" t="str">
        <f t="shared" si="64"/>
        <v>nie</v>
      </c>
      <c r="CG62" s="128">
        <f t="shared" si="65"/>
        <v>2000</v>
      </c>
      <c r="CH62" s="128">
        <f t="shared" si="155"/>
        <v>100222.75</v>
      </c>
      <c r="CI62" s="128">
        <f t="shared" si="67"/>
        <v>0</v>
      </c>
      <c r="CJ62" s="130">
        <f t="shared" si="68"/>
        <v>0.04</v>
      </c>
      <c r="CK62" s="128">
        <f t="shared" si="69"/>
        <v>4127.1678121106388</v>
      </c>
      <c r="CL62" s="128">
        <f t="shared" si="70"/>
        <v>104349.91781211064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105600</v>
      </c>
      <c r="CR62" s="130">
        <f t="shared" si="71"/>
        <v>4.3999999999999997E-2</v>
      </c>
      <c r="CS62" s="128">
        <f t="shared" si="72"/>
        <v>108310.40000000001</v>
      </c>
      <c r="CT62" s="128" t="str">
        <f t="shared" si="73"/>
        <v>nie</v>
      </c>
      <c r="CU62" s="128">
        <f t="shared" si="74"/>
        <v>3000</v>
      </c>
      <c r="CV62" s="128">
        <f t="shared" si="75"/>
        <v>104301.42400000001</v>
      </c>
      <c r="CW62" s="128">
        <f t="shared" si="76"/>
        <v>0</v>
      </c>
      <c r="CX62" s="130">
        <f t="shared" si="77"/>
        <v>0.04</v>
      </c>
      <c r="CY62" s="128">
        <f t="shared" si="78"/>
        <v>0</v>
      </c>
      <c r="CZ62" s="128">
        <f t="shared" si="79"/>
        <v>104301.42400000001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105200</v>
      </c>
      <c r="DF62" s="130">
        <f t="shared" si="80"/>
        <v>4.3999999999999997E-2</v>
      </c>
      <c r="DG62" s="128">
        <f t="shared" si="81"/>
        <v>107900.13333333335</v>
      </c>
      <c r="DH62" s="128" t="str">
        <f t="shared" si="82"/>
        <v>nie</v>
      </c>
      <c r="DI62" s="128">
        <f t="shared" si="83"/>
        <v>2000</v>
      </c>
      <c r="DJ62" s="128">
        <f t="shared" si="84"/>
        <v>104779.10800000001</v>
      </c>
      <c r="DK62" s="128">
        <f t="shared" si="85"/>
        <v>0</v>
      </c>
      <c r="DL62" s="130">
        <f t="shared" si="86"/>
        <v>0.04</v>
      </c>
      <c r="DM62" s="128">
        <f t="shared" si="87"/>
        <v>0</v>
      </c>
      <c r="DN62" s="128">
        <f t="shared" si="88"/>
        <v>104779.10800000001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105850</v>
      </c>
      <c r="DT62" s="130">
        <f t="shared" si="89"/>
        <v>4.9000000000000002E-2</v>
      </c>
      <c r="DU62" s="128">
        <f t="shared" si="90"/>
        <v>108875.54583333334</v>
      </c>
      <c r="DV62" s="128" t="str">
        <f t="shared" si="91"/>
        <v>nie</v>
      </c>
      <c r="DW62" s="128">
        <f t="shared" si="92"/>
        <v>3000</v>
      </c>
      <c r="DX62" s="128">
        <f t="shared" si="93"/>
        <v>104759.192125</v>
      </c>
      <c r="DY62" s="128">
        <f t="shared" si="94"/>
        <v>0</v>
      </c>
      <c r="DZ62" s="130">
        <f t="shared" si="95"/>
        <v>0.04</v>
      </c>
      <c r="EA62" s="128">
        <f t="shared" si="96"/>
        <v>0</v>
      </c>
      <c r="EB62" s="128">
        <f t="shared" si="97"/>
        <v>104759.192125</v>
      </c>
    </row>
    <row r="63" spans="1:132">
      <c r="A63" s="224"/>
      <c r="B63" s="188">
        <f t="shared" si="98"/>
        <v>19</v>
      </c>
      <c r="C63" s="128">
        <f t="shared" si="99"/>
        <v>105280.13018908152</v>
      </c>
      <c r="D63" s="128">
        <f t="shared" si="100"/>
        <v>104904.42328427458</v>
      </c>
      <c r="E63" s="128">
        <f t="shared" si="101"/>
        <v>105255.79131250001</v>
      </c>
      <c r="F63" s="128">
        <f t="shared" si="102"/>
        <v>104349.91781211064</v>
      </c>
      <c r="G63" s="128">
        <f t="shared" si="103"/>
        <v>104301.42400000001</v>
      </c>
      <c r="H63" s="128">
        <f t="shared" si="104"/>
        <v>104779.10800000001</v>
      </c>
      <c r="I63" s="128">
        <f t="shared" si="105"/>
        <v>104759.192125</v>
      </c>
      <c r="J63" s="128">
        <f t="shared" si="106"/>
        <v>105256.58704925855</v>
      </c>
      <c r="K63" s="128">
        <f t="shared" si="107"/>
        <v>103833.60000000001</v>
      </c>
      <c r="M63" s="36"/>
      <c r="N63" s="32">
        <f t="shared" si="108"/>
        <v>19</v>
      </c>
      <c r="O63" s="25">
        <f t="shared" si="109"/>
        <v>5.2801301890815333E-2</v>
      </c>
      <c r="P63" s="25">
        <f t="shared" si="110"/>
        <v>4.9044232842745838E-2</v>
      </c>
      <c r="Q63" s="25">
        <f t="shared" si="111"/>
        <v>5.2557913125000022E-2</v>
      </c>
      <c r="R63" s="25">
        <f t="shared" si="30"/>
        <v>4.3499178121106485E-2</v>
      </c>
      <c r="S63" s="25">
        <f t="shared" si="31"/>
        <v>4.3014240000000203E-2</v>
      </c>
      <c r="T63" s="25">
        <f t="shared" si="32"/>
        <v>4.7791080000000097E-2</v>
      </c>
      <c r="U63" s="25">
        <f t="shared" si="33"/>
        <v>4.7591921250000002E-2</v>
      </c>
      <c r="V63" s="25">
        <f t="shared" si="34"/>
        <v>5.2565870492585542E-2</v>
      </c>
      <c r="W63" s="25">
        <f t="shared" si="112"/>
        <v>3.8336000000000148E-2</v>
      </c>
      <c r="X63" s="36"/>
      <c r="Y63" s="36"/>
      <c r="AA63" s="124">
        <f t="shared" si="113"/>
        <v>20</v>
      </c>
      <c r="AB63" s="128">
        <f t="shared" si="35"/>
        <v>104038.39999999999</v>
      </c>
      <c r="AC63" s="124">
        <f t="shared" si="114"/>
        <v>20</v>
      </c>
      <c r="AD63" s="130">
        <f t="shared" si="115"/>
        <v>0.04</v>
      </c>
      <c r="AE63" s="127">
        <f t="shared" si="116"/>
        <v>1037</v>
      </c>
      <c r="AF63" s="128">
        <f t="shared" si="117"/>
        <v>103599.70000000001</v>
      </c>
      <c r="AG63" s="128">
        <f t="shared" si="140"/>
        <v>103700</v>
      </c>
      <c r="AH63" s="128">
        <f t="shared" si="118"/>
        <v>103700</v>
      </c>
      <c r="AI63" s="130">
        <f t="shared" si="36"/>
        <v>0.04</v>
      </c>
      <c r="AJ63" s="128">
        <f t="shared" si="37"/>
        <v>104045.66666666667</v>
      </c>
      <c r="AK63" s="128" t="str">
        <f t="shared" si="38"/>
        <v>nie</v>
      </c>
      <c r="AL63" s="128">
        <f t="shared" si="39"/>
        <v>518.5</v>
      </c>
      <c r="AM63" s="128">
        <f t="shared" si="150"/>
        <v>103560.005</v>
      </c>
      <c r="AN63" s="128">
        <f t="shared" si="41"/>
        <v>279.99000000000393</v>
      </c>
      <c r="AO63" s="130">
        <f t="shared" si="42"/>
        <v>0.04</v>
      </c>
      <c r="AP63" s="128">
        <f t="shared" si="43"/>
        <v>2285.5055000920465</v>
      </c>
      <c r="AQ63" s="128">
        <f t="shared" si="156"/>
        <v>105565.52050009205</v>
      </c>
      <c r="AS63" s="124">
        <f t="shared" si="119"/>
        <v>20</v>
      </c>
      <c r="AT63" s="130">
        <f t="shared" si="120"/>
        <v>0.04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4.1500000000000002E-2</v>
      </c>
      <c r="AZ63" s="128">
        <f t="shared" si="46"/>
        <v>100345.83333333333</v>
      </c>
      <c r="BA63" s="128" t="str">
        <f t="shared" si="47"/>
        <v>nie</v>
      </c>
      <c r="BB63" s="128">
        <f t="shared" si="48"/>
        <v>700</v>
      </c>
      <c r="BC63" s="128">
        <f t="shared" si="152"/>
        <v>99713.125</v>
      </c>
      <c r="BD63" s="128">
        <f t="shared" si="50"/>
        <v>280.12499999999608</v>
      </c>
      <c r="BE63" s="130">
        <f t="shared" si="51"/>
        <v>0.04</v>
      </c>
      <c r="BF63" s="128">
        <f t="shared" si="52"/>
        <v>5766.3211271421142</v>
      </c>
      <c r="BG63" s="128">
        <f t="shared" si="157"/>
        <v>105199.32112714212</v>
      </c>
      <c r="BI63" s="124">
        <f t="shared" si="124"/>
        <v>20</v>
      </c>
      <c r="BJ63" s="130">
        <f t="shared" si="148"/>
        <v>3.8100000000000002E-2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104650</v>
      </c>
      <c r="BO63" s="130">
        <f t="shared" si="54"/>
        <v>4.65E-2</v>
      </c>
      <c r="BP63" s="128">
        <f t="shared" si="55"/>
        <v>107894.15</v>
      </c>
      <c r="BQ63" s="128" t="str">
        <f t="shared" si="56"/>
        <v>nie</v>
      </c>
      <c r="BR63" s="128">
        <f t="shared" si="57"/>
        <v>1000</v>
      </c>
      <c r="BS63" s="128">
        <f t="shared" si="153"/>
        <v>105584.26149999999</v>
      </c>
      <c r="BT63" s="128">
        <f t="shared" si="128"/>
        <v>0</v>
      </c>
      <c r="BU63" s="130">
        <f t="shared" si="59"/>
        <v>0.04</v>
      </c>
      <c r="BV63" s="128">
        <f t="shared" si="60"/>
        <v>0</v>
      </c>
      <c r="BW63" s="128">
        <f t="shared" si="61"/>
        <v>105584.26149999999</v>
      </c>
      <c r="BY63" s="130">
        <f t="shared" si="149"/>
        <v>2.4E-2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3.9E-2</v>
      </c>
      <c r="CE63" s="128">
        <f t="shared" si="63"/>
        <v>102600</v>
      </c>
      <c r="CF63" s="128" t="str">
        <f t="shared" si="64"/>
        <v>nie</v>
      </c>
      <c r="CG63" s="128">
        <f t="shared" si="65"/>
        <v>2000</v>
      </c>
      <c r="CH63" s="128">
        <f t="shared" si="155"/>
        <v>100486</v>
      </c>
      <c r="CI63" s="128">
        <f t="shared" si="67"/>
        <v>0</v>
      </c>
      <c r="CJ63" s="130">
        <f t="shared" si="68"/>
        <v>0.04</v>
      </c>
      <c r="CK63" s="128">
        <f t="shared" si="69"/>
        <v>4138.3111652033376</v>
      </c>
      <c r="CL63" s="128">
        <f t="shared" si="70"/>
        <v>104624.31116520334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105600</v>
      </c>
      <c r="CR63" s="130">
        <f t="shared" si="71"/>
        <v>4.3999999999999997E-2</v>
      </c>
      <c r="CS63" s="128">
        <f t="shared" si="72"/>
        <v>108697.60000000001</v>
      </c>
      <c r="CT63" s="128" t="str">
        <f t="shared" si="73"/>
        <v>nie</v>
      </c>
      <c r="CU63" s="128">
        <f t="shared" si="74"/>
        <v>3000</v>
      </c>
      <c r="CV63" s="128">
        <f t="shared" si="75"/>
        <v>104615.05600000001</v>
      </c>
      <c r="CW63" s="128">
        <f t="shared" si="76"/>
        <v>0</v>
      </c>
      <c r="CX63" s="130">
        <f t="shared" si="77"/>
        <v>0.04</v>
      </c>
      <c r="CY63" s="128">
        <f t="shared" si="78"/>
        <v>0</v>
      </c>
      <c r="CZ63" s="128">
        <f t="shared" si="79"/>
        <v>104615.05600000001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105200</v>
      </c>
      <c r="DF63" s="130">
        <f t="shared" si="80"/>
        <v>4.3999999999999997E-2</v>
      </c>
      <c r="DG63" s="128">
        <f t="shared" si="81"/>
        <v>108285.86666666668</v>
      </c>
      <c r="DH63" s="128" t="str">
        <f t="shared" si="82"/>
        <v>nie</v>
      </c>
      <c r="DI63" s="128">
        <f t="shared" si="83"/>
        <v>2000</v>
      </c>
      <c r="DJ63" s="128">
        <f t="shared" si="84"/>
        <v>105091.55200000001</v>
      </c>
      <c r="DK63" s="128">
        <f t="shared" si="85"/>
        <v>0</v>
      </c>
      <c r="DL63" s="130">
        <f t="shared" si="86"/>
        <v>0.04</v>
      </c>
      <c r="DM63" s="128">
        <f t="shared" si="87"/>
        <v>0</v>
      </c>
      <c r="DN63" s="128">
        <f t="shared" si="88"/>
        <v>105091.55200000001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105850</v>
      </c>
      <c r="DT63" s="130">
        <f t="shared" si="89"/>
        <v>4.9000000000000002E-2</v>
      </c>
      <c r="DU63" s="128">
        <f t="shared" si="90"/>
        <v>109307.76666666666</v>
      </c>
      <c r="DV63" s="128" t="str">
        <f t="shared" si="91"/>
        <v>nie</v>
      </c>
      <c r="DW63" s="128">
        <f t="shared" si="92"/>
        <v>3000</v>
      </c>
      <c r="DX63" s="128">
        <f t="shared" si="93"/>
        <v>105109.291</v>
      </c>
      <c r="DY63" s="128">
        <f t="shared" si="94"/>
        <v>0</v>
      </c>
      <c r="DZ63" s="130">
        <f t="shared" si="95"/>
        <v>0.04</v>
      </c>
      <c r="EA63" s="128">
        <f t="shared" si="96"/>
        <v>0</v>
      </c>
      <c r="EB63" s="128">
        <f t="shared" si="97"/>
        <v>105109.291</v>
      </c>
    </row>
    <row r="64" spans="1:132">
      <c r="A64" s="224"/>
      <c r="B64" s="188">
        <f t="shared" si="98"/>
        <v>20</v>
      </c>
      <c r="C64" s="128">
        <f t="shared" si="99"/>
        <v>105565.52050009205</v>
      </c>
      <c r="D64" s="128">
        <f t="shared" si="100"/>
        <v>105199.32112714212</v>
      </c>
      <c r="E64" s="128">
        <f t="shared" si="101"/>
        <v>105584.26149999999</v>
      </c>
      <c r="F64" s="128">
        <f t="shared" si="102"/>
        <v>104624.31116520334</v>
      </c>
      <c r="G64" s="128">
        <f t="shared" si="103"/>
        <v>104615.05600000001</v>
      </c>
      <c r="H64" s="128">
        <f t="shared" si="104"/>
        <v>105091.55200000001</v>
      </c>
      <c r="I64" s="128">
        <f t="shared" si="105"/>
        <v>105109.291</v>
      </c>
      <c r="J64" s="128">
        <f t="shared" si="106"/>
        <v>105540.77983429155</v>
      </c>
      <c r="K64" s="128">
        <f t="shared" si="107"/>
        <v>104038.39999999999</v>
      </c>
      <c r="M64" s="36"/>
      <c r="N64" s="32">
        <f t="shared" si="108"/>
        <v>20</v>
      </c>
      <c r="O64" s="25">
        <f t="shared" si="109"/>
        <v>5.5655205000920471E-2</v>
      </c>
      <c r="P64" s="25">
        <f t="shared" si="110"/>
        <v>5.1993211271421202E-2</v>
      </c>
      <c r="Q64" s="25">
        <f t="shared" si="111"/>
        <v>5.5842614999999984E-2</v>
      </c>
      <c r="R64" s="25">
        <f t="shared" si="30"/>
        <v>4.6243111652033431E-2</v>
      </c>
      <c r="S64" s="25">
        <f t="shared" si="31"/>
        <v>4.6150560000000063E-2</v>
      </c>
      <c r="T64" s="25">
        <f t="shared" si="32"/>
        <v>5.0915520000000214E-2</v>
      </c>
      <c r="U64" s="25">
        <f t="shared" si="33"/>
        <v>5.1092909999999936E-2</v>
      </c>
      <c r="V64" s="25">
        <f t="shared" si="34"/>
        <v>5.5407798342915537E-2</v>
      </c>
      <c r="W64" s="25">
        <f t="shared" si="112"/>
        <v>4.0383999999999975E-2</v>
      </c>
      <c r="X64" s="36"/>
      <c r="Y64" s="36"/>
      <c r="AA64" s="124">
        <f t="shared" si="113"/>
        <v>21</v>
      </c>
      <c r="AB64" s="128">
        <f t="shared" si="35"/>
        <v>104243.2</v>
      </c>
      <c r="AC64" s="124">
        <f t="shared" si="114"/>
        <v>21</v>
      </c>
      <c r="AD64" s="130">
        <f t="shared" si="115"/>
        <v>0.04</v>
      </c>
      <c r="AE64" s="127">
        <f t="shared" si="116"/>
        <v>1037</v>
      </c>
      <c r="AF64" s="128">
        <f t="shared" si="117"/>
        <v>103599.70000000001</v>
      </c>
      <c r="AG64" s="128">
        <f t="shared" si="140"/>
        <v>103700</v>
      </c>
      <c r="AH64" s="128">
        <f t="shared" si="118"/>
        <v>103700</v>
      </c>
      <c r="AI64" s="130">
        <f t="shared" si="36"/>
        <v>0.04</v>
      </c>
      <c r="AJ64" s="128">
        <f t="shared" si="37"/>
        <v>104045.66666666667</v>
      </c>
      <c r="AK64" s="128" t="str">
        <f t="shared" si="38"/>
        <v>nie</v>
      </c>
      <c r="AL64" s="128">
        <f t="shared" si="39"/>
        <v>518.5</v>
      </c>
      <c r="AM64" s="128">
        <f t="shared" si="150"/>
        <v>103560.005</v>
      </c>
      <c r="AN64" s="128">
        <f t="shared" si="41"/>
        <v>279.99000000000393</v>
      </c>
      <c r="AO64" s="130">
        <f t="shared" si="42"/>
        <v>0.04</v>
      </c>
      <c r="AP64" s="128">
        <f t="shared" si="43"/>
        <v>2571.666364942299</v>
      </c>
      <c r="AQ64" s="128">
        <f t="shared" si="156"/>
        <v>105851.6813649423</v>
      </c>
      <c r="AS64" s="124">
        <f t="shared" si="119"/>
        <v>21</v>
      </c>
      <c r="AT64" s="130">
        <f t="shared" si="120"/>
        <v>0.04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4.1500000000000002E-2</v>
      </c>
      <c r="AZ64" s="128">
        <f t="shared" si="46"/>
        <v>100345.83333333333</v>
      </c>
      <c r="BA64" s="128" t="str">
        <f t="shared" si="47"/>
        <v>nie</v>
      </c>
      <c r="BB64" s="128">
        <f t="shared" si="48"/>
        <v>700</v>
      </c>
      <c r="BC64" s="128">
        <f t="shared" si="152"/>
        <v>99713.125</v>
      </c>
      <c r="BD64" s="128">
        <f t="shared" si="50"/>
        <v>280.12499999999608</v>
      </c>
      <c r="BE64" s="130">
        <f t="shared" si="51"/>
        <v>0.04</v>
      </c>
      <c r="BF64" s="128">
        <f t="shared" si="52"/>
        <v>6062.0151941853937</v>
      </c>
      <c r="BG64" s="128">
        <f t="shared" si="157"/>
        <v>105495.0151941854</v>
      </c>
      <c r="BI64" s="124">
        <f t="shared" si="124"/>
        <v>21</v>
      </c>
      <c r="BJ64" s="130">
        <f t="shared" si="148"/>
        <v>3.8100000000000002E-2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104650</v>
      </c>
      <c r="BO64" s="130">
        <f t="shared" si="54"/>
        <v>4.65E-2</v>
      </c>
      <c r="BP64" s="128">
        <f t="shared" si="55"/>
        <v>108299.66875</v>
      </c>
      <c r="BQ64" s="128" t="str">
        <f t="shared" si="56"/>
        <v>nie</v>
      </c>
      <c r="BR64" s="128">
        <f t="shared" si="57"/>
        <v>1000</v>
      </c>
      <c r="BS64" s="128">
        <f t="shared" si="153"/>
        <v>105912.7316875</v>
      </c>
      <c r="BT64" s="128">
        <f t="shared" si="128"/>
        <v>0</v>
      </c>
      <c r="BU64" s="130">
        <f t="shared" si="59"/>
        <v>0.04</v>
      </c>
      <c r="BV64" s="128">
        <f t="shared" si="60"/>
        <v>0</v>
      </c>
      <c r="BW64" s="128">
        <f t="shared" si="61"/>
        <v>105912.7316875</v>
      </c>
      <c r="BY64" s="130">
        <f t="shared" si="149"/>
        <v>2.4E-2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3.9E-2</v>
      </c>
      <c r="CE64" s="128">
        <f t="shared" si="63"/>
        <v>102925</v>
      </c>
      <c r="CF64" s="128" t="str">
        <f t="shared" si="64"/>
        <v>nie</v>
      </c>
      <c r="CG64" s="128">
        <f t="shared" si="65"/>
        <v>2000</v>
      </c>
      <c r="CH64" s="128">
        <f t="shared" si="155"/>
        <v>100749.25</v>
      </c>
      <c r="CI64" s="128">
        <f t="shared" si="67"/>
        <v>0</v>
      </c>
      <c r="CJ64" s="130">
        <f t="shared" si="68"/>
        <v>0.04</v>
      </c>
      <c r="CK64" s="128">
        <f t="shared" si="69"/>
        <v>4149.4846053493866</v>
      </c>
      <c r="CL64" s="128">
        <f t="shared" si="70"/>
        <v>104898.73460534938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105600</v>
      </c>
      <c r="CR64" s="130">
        <f t="shared" si="71"/>
        <v>4.3999999999999997E-2</v>
      </c>
      <c r="CS64" s="128">
        <f t="shared" si="72"/>
        <v>109084.79999999999</v>
      </c>
      <c r="CT64" s="128" t="str">
        <f t="shared" si="73"/>
        <v>nie</v>
      </c>
      <c r="CU64" s="128">
        <f t="shared" si="74"/>
        <v>3000</v>
      </c>
      <c r="CV64" s="128">
        <f t="shared" si="75"/>
        <v>104928.68799999999</v>
      </c>
      <c r="CW64" s="128">
        <f t="shared" si="76"/>
        <v>0</v>
      </c>
      <c r="CX64" s="130">
        <f t="shared" si="77"/>
        <v>0.04</v>
      </c>
      <c r="CY64" s="128">
        <f t="shared" si="78"/>
        <v>0</v>
      </c>
      <c r="CZ64" s="128">
        <f t="shared" si="79"/>
        <v>104928.68799999999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105200</v>
      </c>
      <c r="DF64" s="130">
        <f t="shared" si="80"/>
        <v>4.3999999999999997E-2</v>
      </c>
      <c r="DG64" s="128">
        <f t="shared" si="81"/>
        <v>108671.59999999999</v>
      </c>
      <c r="DH64" s="128" t="str">
        <f t="shared" si="82"/>
        <v>nie</v>
      </c>
      <c r="DI64" s="128">
        <f t="shared" si="83"/>
        <v>2000</v>
      </c>
      <c r="DJ64" s="128">
        <f t="shared" si="84"/>
        <v>105403.996</v>
      </c>
      <c r="DK64" s="128">
        <f t="shared" si="85"/>
        <v>0</v>
      </c>
      <c r="DL64" s="130">
        <f t="shared" si="86"/>
        <v>0.04</v>
      </c>
      <c r="DM64" s="128">
        <f t="shared" si="87"/>
        <v>0</v>
      </c>
      <c r="DN64" s="128">
        <f t="shared" si="88"/>
        <v>105403.996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105850</v>
      </c>
      <c r="DT64" s="130">
        <f t="shared" si="89"/>
        <v>4.9000000000000002E-2</v>
      </c>
      <c r="DU64" s="128">
        <f t="shared" si="90"/>
        <v>109739.9875</v>
      </c>
      <c r="DV64" s="128" t="str">
        <f t="shared" si="91"/>
        <v>nie</v>
      </c>
      <c r="DW64" s="128">
        <f t="shared" si="92"/>
        <v>3000</v>
      </c>
      <c r="DX64" s="128">
        <f t="shared" si="93"/>
        <v>105459.38987500001</v>
      </c>
      <c r="DY64" s="128">
        <f t="shared" si="94"/>
        <v>0</v>
      </c>
      <c r="DZ64" s="130">
        <f t="shared" si="95"/>
        <v>0.04</v>
      </c>
      <c r="EA64" s="128">
        <f t="shared" si="96"/>
        <v>0</v>
      </c>
      <c r="EB64" s="128">
        <f t="shared" si="97"/>
        <v>105459.38987500001</v>
      </c>
    </row>
    <row r="65" spans="1:137">
      <c r="A65" s="224"/>
      <c r="B65" s="188">
        <f t="shared" si="98"/>
        <v>21</v>
      </c>
      <c r="C65" s="128">
        <f t="shared" si="99"/>
        <v>105851.6813649423</v>
      </c>
      <c r="D65" s="128">
        <f t="shared" si="100"/>
        <v>105495.0151941854</v>
      </c>
      <c r="E65" s="128">
        <f t="shared" si="101"/>
        <v>105912.7316875</v>
      </c>
      <c r="F65" s="128">
        <f t="shared" si="102"/>
        <v>104898.73460534938</v>
      </c>
      <c r="G65" s="128">
        <f t="shared" si="103"/>
        <v>104928.68799999999</v>
      </c>
      <c r="H65" s="128">
        <f t="shared" si="104"/>
        <v>105403.996</v>
      </c>
      <c r="I65" s="128">
        <f t="shared" si="105"/>
        <v>105459.38987500001</v>
      </c>
      <c r="J65" s="128">
        <f t="shared" si="106"/>
        <v>105825.73993984413</v>
      </c>
      <c r="K65" s="128">
        <f t="shared" si="107"/>
        <v>104243.2</v>
      </c>
      <c r="M65" s="36"/>
      <c r="N65" s="32">
        <f t="shared" si="108"/>
        <v>21</v>
      </c>
      <c r="O65" s="25">
        <f t="shared" si="109"/>
        <v>5.8516813649422961E-2</v>
      </c>
      <c r="P65" s="25">
        <f t="shared" si="110"/>
        <v>5.4950151941854042E-2</v>
      </c>
      <c r="Q65" s="25">
        <f t="shared" si="111"/>
        <v>5.9127316874999947E-2</v>
      </c>
      <c r="R65" s="25">
        <f t="shared" si="30"/>
        <v>4.8987346053493752E-2</v>
      </c>
      <c r="S65" s="25">
        <f t="shared" si="31"/>
        <v>4.9286879999999922E-2</v>
      </c>
      <c r="T65" s="25">
        <f t="shared" si="32"/>
        <v>5.4039959999999887E-2</v>
      </c>
      <c r="U65" s="25">
        <f t="shared" si="33"/>
        <v>5.4593898750000092E-2</v>
      </c>
      <c r="V65" s="25">
        <f t="shared" si="34"/>
        <v>5.8257399398441434E-2</v>
      </c>
      <c r="W65" s="25">
        <f t="shared" si="112"/>
        <v>4.2432000000000025E-2</v>
      </c>
      <c r="X65" s="36"/>
      <c r="Y65" s="36"/>
      <c r="AA65" s="124">
        <f t="shared" si="113"/>
        <v>22</v>
      </c>
      <c r="AB65" s="128">
        <f t="shared" si="35"/>
        <v>104448</v>
      </c>
      <c r="AC65" s="124">
        <f t="shared" si="114"/>
        <v>22</v>
      </c>
      <c r="AD65" s="130">
        <f t="shared" si="115"/>
        <v>0.04</v>
      </c>
      <c r="AE65" s="127">
        <f t="shared" si="116"/>
        <v>1037</v>
      </c>
      <c r="AF65" s="128">
        <f t="shared" si="117"/>
        <v>103599.70000000001</v>
      </c>
      <c r="AG65" s="128">
        <f t="shared" si="140"/>
        <v>103700</v>
      </c>
      <c r="AH65" s="128">
        <f t="shared" si="118"/>
        <v>103700</v>
      </c>
      <c r="AI65" s="130">
        <f t="shared" si="36"/>
        <v>0.04</v>
      </c>
      <c r="AJ65" s="128">
        <f t="shared" si="37"/>
        <v>104045.66666666667</v>
      </c>
      <c r="AK65" s="128" t="str">
        <f t="shared" si="38"/>
        <v>nie</v>
      </c>
      <c r="AL65" s="128">
        <f t="shared" si="39"/>
        <v>518.5</v>
      </c>
      <c r="AM65" s="128">
        <f t="shared" si="150"/>
        <v>103560.005</v>
      </c>
      <c r="AN65" s="128">
        <f t="shared" si="41"/>
        <v>279.99000000000393</v>
      </c>
      <c r="AO65" s="130">
        <f t="shared" si="42"/>
        <v>0.04</v>
      </c>
      <c r="AP65" s="128">
        <f t="shared" si="43"/>
        <v>2858.5998641276469</v>
      </c>
      <c r="AQ65" s="128">
        <f t="shared" si="156"/>
        <v>106138.61486412765</v>
      </c>
      <c r="AS65" s="124">
        <f t="shared" si="119"/>
        <v>22</v>
      </c>
      <c r="AT65" s="130">
        <f t="shared" si="120"/>
        <v>0.04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4.1500000000000002E-2</v>
      </c>
      <c r="AZ65" s="128">
        <f t="shared" si="46"/>
        <v>100345.83333333333</v>
      </c>
      <c r="BA65" s="128" t="str">
        <f t="shared" si="47"/>
        <v>nie</v>
      </c>
      <c r="BB65" s="128">
        <f t="shared" si="48"/>
        <v>700</v>
      </c>
      <c r="BC65" s="128">
        <f t="shared" si="152"/>
        <v>99713.125</v>
      </c>
      <c r="BD65" s="128">
        <f t="shared" si="50"/>
        <v>280.12499999999608</v>
      </c>
      <c r="BE65" s="130">
        <f t="shared" si="51"/>
        <v>0.04</v>
      </c>
      <c r="BF65" s="128">
        <f t="shared" si="52"/>
        <v>6358.5076352096903</v>
      </c>
      <c r="BG65" s="128">
        <f t="shared" si="157"/>
        <v>105791.50763520969</v>
      </c>
      <c r="BI65" s="124">
        <f t="shared" si="124"/>
        <v>22</v>
      </c>
      <c r="BJ65" s="130">
        <f t="shared" si="148"/>
        <v>3.8100000000000002E-2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104650</v>
      </c>
      <c r="BO65" s="130">
        <f t="shared" si="54"/>
        <v>4.65E-2</v>
      </c>
      <c r="BP65" s="128">
        <f t="shared" si="55"/>
        <v>108705.1875</v>
      </c>
      <c r="BQ65" s="128" t="str">
        <f t="shared" si="56"/>
        <v>nie</v>
      </c>
      <c r="BR65" s="128">
        <f t="shared" si="57"/>
        <v>1000</v>
      </c>
      <c r="BS65" s="128">
        <f t="shared" si="153"/>
        <v>106241.201875</v>
      </c>
      <c r="BT65" s="128">
        <f t="shared" si="128"/>
        <v>0</v>
      </c>
      <c r="BU65" s="130">
        <f t="shared" si="59"/>
        <v>0.04</v>
      </c>
      <c r="BV65" s="128">
        <f t="shared" si="60"/>
        <v>0</v>
      </c>
      <c r="BW65" s="128">
        <f t="shared" si="61"/>
        <v>106241.201875</v>
      </c>
      <c r="BY65" s="130">
        <f t="shared" si="149"/>
        <v>2.4E-2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3.9E-2</v>
      </c>
      <c r="CE65" s="128">
        <f t="shared" si="63"/>
        <v>103250</v>
      </c>
      <c r="CF65" s="128" t="str">
        <f t="shared" si="64"/>
        <v>nie</v>
      </c>
      <c r="CG65" s="128">
        <f t="shared" si="65"/>
        <v>2000</v>
      </c>
      <c r="CH65" s="128">
        <f t="shared" si="155"/>
        <v>101012.5</v>
      </c>
      <c r="CI65" s="128">
        <f t="shared" si="67"/>
        <v>0</v>
      </c>
      <c r="CJ65" s="130">
        <f t="shared" si="68"/>
        <v>0.04</v>
      </c>
      <c r="CK65" s="128">
        <f t="shared" si="69"/>
        <v>4160.6882137838293</v>
      </c>
      <c r="CL65" s="128">
        <f t="shared" si="70"/>
        <v>105173.18821378383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105600</v>
      </c>
      <c r="CR65" s="130">
        <f t="shared" si="71"/>
        <v>4.3999999999999997E-2</v>
      </c>
      <c r="CS65" s="128">
        <f t="shared" si="72"/>
        <v>109472</v>
      </c>
      <c r="CT65" s="128" t="str">
        <f t="shared" si="73"/>
        <v>nie</v>
      </c>
      <c r="CU65" s="128">
        <f t="shared" si="74"/>
        <v>3000</v>
      </c>
      <c r="CV65" s="128">
        <f t="shared" si="75"/>
        <v>105242.32</v>
      </c>
      <c r="CW65" s="128">
        <f t="shared" si="76"/>
        <v>0</v>
      </c>
      <c r="CX65" s="130">
        <f t="shared" si="77"/>
        <v>0.04</v>
      </c>
      <c r="CY65" s="128">
        <f t="shared" si="78"/>
        <v>0</v>
      </c>
      <c r="CZ65" s="128">
        <f t="shared" si="79"/>
        <v>105242.32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105200</v>
      </c>
      <c r="DF65" s="130">
        <f t="shared" si="80"/>
        <v>4.3999999999999997E-2</v>
      </c>
      <c r="DG65" s="128">
        <f t="shared" si="81"/>
        <v>109057.33333333333</v>
      </c>
      <c r="DH65" s="128" t="str">
        <f t="shared" si="82"/>
        <v>nie</v>
      </c>
      <c r="DI65" s="128">
        <f t="shared" si="83"/>
        <v>2000</v>
      </c>
      <c r="DJ65" s="128">
        <f t="shared" si="84"/>
        <v>105716.44</v>
      </c>
      <c r="DK65" s="128">
        <f t="shared" si="85"/>
        <v>0</v>
      </c>
      <c r="DL65" s="130">
        <f t="shared" si="86"/>
        <v>0.04</v>
      </c>
      <c r="DM65" s="128">
        <f t="shared" si="87"/>
        <v>0</v>
      </c>
      <c r="DN65" s="128">
        <f t="shared" si="88"/>
        <v>105716.44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105850</v>
      </c>
      <c r="DT65" s="130">
        <f t="shared" si="89"/>
        <v>4.9000000000000002E-2</v>
      </c>
      <c r="DU65" s="128">
        <f t="shared" si="90"/>
        <v>110172.20833333333</v>
      </c>
      <c r="DV65" s="128" t="str">
        <f t="shared" si="91"/>
        <v>nie</v>
      </c>
      <c r="DW65" s="128">
        <f t="shared" si="92"/>
        <v>3000</v>
      </c>
      <c r="DX65" s="128">
        <f t="shared" si="93"/>
        <v>105809.48874999999</v>
      </c>
      <c r="DY65" s="128">
        <f t="shared" si="94"/>
        <v>0</v>
      </c>
      <c r="DZ65" s="130">
        <f t="shared" si="95"/>
        <v>0.04</v>
      </c>
      <c r="EA65" s="128">
        <f t="shared" si="96"/>
        <v>0</v>
      </c>
      <c r="EB65" s="128">
        <f t="shared" si="97"/>
        <v>105809.48874999999</v>
      </c>
    </row>
    <row r="66" spans="1:137">
      <c r="A66" s="224"/>
      <c r="B66" s="188">
        <f t="shared" si="98"/>
        <v>22</v>
      </c>
      <c r="C66" s="128">
        <f t="shared" si="99"/>
        <v>106138.61486412765</v>
      </c>
      <c r="D66" s="128">
        <f t="shared" si="100"/>
        <v>105791.50763520969</v>
      </c>
      <c r="E66" s="128">
        <f t="shared" si="101"/>
        <v>106241.201875</v>
      </c>
      <c r="F66" s="128">
        <f t="shared" si="102"/>
        <v>105173.18821378383</v>
      </c>
      <c r="G66" s="128">
        <f t="shared" si="103"/>
        <v>105242.32</v>
      </c>
      <c r="H66" s="128">
        <f t="shared" si="104"/>
        <v>105716.44</v>
      </c>
      <c r="I66" s="128">
        <f t="shared" si="105"/>
        <v>105809.48874999999</v>
      </c>
      <c r="J66" s="128">
        <f t="shared" si="106"/>
        <v>106111.46943768171</v>
      </c>
      <c r="K66" s="128">
        <f t="shared" si="107"/>
        <v>104448</v>
      </c>
      <c r="M66" s="36"/>
      <c r="N66" s="32">
        <f t="shared" si="108"/>
        <v>22</v>
      </c>
      <c r="O66" s="25">
        <f t="shared" si="109"/>
        <v>6.1386148641276561E-2</v>
      </c>
      <c r="P66" s="25">
        <f t="shared" si="110"/>
        <v>5.7915076352097028E-2</v>
      </c>
      <c r="Q66" s="25">
        <f t="shared" si="111"/>
        <v>6.2412018749999909E-2</v>
      </c>
      <c r="R66" s="25">
        <f t="shared" si="30"/>
        <v>5.1731882137838303E-2</v>
      </c>
      <c r="S66" s="25">
        <f t="shared" si="31"/>
        <v>5.2423200000000003E-2</v>
      </c>
      <c r="T66" s="25">
        <f t="shared" si="32"/>
        <v>5.7164400000000004E-2</v>
      </c>
      <c r="U66" s="25">
        <f t="shared" si="33"/>
        <v>5.8094887499999803E-2</v>
      </c>
      <c r="V66" s="25">
        <f t="shared" si="34"/>
        <v>6.1114694376817047E-2</v>
      </c>
      <c r="W66" s="25">
        <f t="shared" si="112"/>
        <v>4.4480000000000075E-2</v>
      </c>
      <c r="X66" s="36"/>
      <c r="Y66" s="36"/>
      <c r="AA66" s="124">
        <f t="shared" si="113"/>
        <v>23</v>
      </c>
      <c r="AB66" s="128">
        <f t="shared" si="35"/>
        <v>104652.8</v>
      </c>
      <c r="AC66" s="124">
        <f t="shared" si="114"/>
        <v>23</v>
      </c>
      <c r="AD66" s="130">
        <f t="shared" si="115"/>
        <v>0.04</v>
      </c>
      <c r="AE66" s="127">
        <f t="shared" si="116"/>
        <v>1037</v>
      </c>
      <c r="AF66" s="128">
        <f t="shared" si="117"/>
        <v>103599.70000000001</v>
      </c>
      <c r="AG66" s="128">
        <f t="shared" si="140"/>
        <v>103700</v>
      </c>
      <c r="AH66" s="128">
        <f t="shared" si="118"/>
        <v>103700</v>
      </c>
      <c r="AI66" s="130">
        <f t="shared" si="36"/>
        <v>0.04</v>
      </c>
      <c r="AJ66" s="128">
        <f t="shared" si="37"/>
        <v>104045.66666666667</v>
      </c>
      <c r="AK66" s="128" t="str">
        <f t="shared" si="38"/>
        <v>nie</v>
      </c>
      <c r="AL66" s="128">
        <f t="shared" si="39"/>
        <v>518.5</v>
      </c>
      <c r="AM66" s="128">
        <f t="shared" si="150"/>
        <v>103560.005</v>
      </c>
      <c r="AN66" s="128">
        <f t="shared" si="41"/>
        <v>279.99000000000393</v>
      </c>
      <c r="AO66" s="130">
        <f t="shared" si="42"/>
        <v>0.04</v>
      </c>
      <c r="AP66" s="128">
        <f t="shared" si="43"/>
        <v>3146.3080837607954</v>
      </c>
      <c r="AQ66" s="128">
        <f t="shared" si="156"/>
        <v>106426.3230837608</v>
      </c>
      <c r="AS66" s="124">
        <f t="shared" si="119"/>
        <v>23</v>
      </c>
      <c r="AT66" s="130">
        <f t="shared" si="120"/>
        <v>0.04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4.1500000000000002E-2</v>
      </c>
      <c r="AZ66" s="128">
        <f t="shared" si="46"/>
        <v>100345.83333333333</v>
      </c>
      <c r="BA66" s="128" t="str">
        <f t="shared" si="47"/>
        <v>nie</v>
      </c>
      <c r="BB66" s="128">
        <f t="shared" si="48"/>
        <v>700</v>
      </c>
      <c r="BC66" s="128">
        <f t="shared" si="152"/>
        <v>99713.125</v>
      </c>
      <c r="BD66" s="128">
        <f t="shared" si="50"/>
        <v>280.12499999999608</v>
      </c>
      <c r="BE66" s="130">
        <f t="shared" si="51"/>
        <v>0.04</v>
      </c>
      <c r="BF66" s="128">
        <f t="shared" si="52"/>
        <v>6655.800605824752</v>
      </c>
      <c r="BG66" s="128">
        <f t="shared" si="157"/>
        <v>106088.80060582476</v>
      </c>
      <c r="BI66" s="124">
        <f t="shared" si="124"/>
        <v>23</v>
      </c>
      <c r="BJ66" s="130">
        <f t="shared" si="148"/>
        <v>3.8100000000000002E-2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104650</v>
      </c>
      <c r="BO66" s="130">
        <f t="shared" si="54"/>
        <v>4.65E-2</v>
      </c>
      <c r="BP66" s="128">
        <f t="shared" si="55"/>
        <v>109110.70624999999</v>
      </c>
      <c r="BQ66" s="128" t="str">
        <f t="shared" si="56"/>
        <v>nie</v>
      </c>
      <c r="BR66" s="128">
        <f t="shared" si="57"/>
        <v>1000</v>
      </c>
      <c r="BS66" s="128">
        <f t="shared" si="153"/>
        <v>106569.67206249999</v>
      </c>
      <c r="BT66" s="128">
        <f t="shared" si="128"/>
        <v>0</v>
      </c>
      <c r="BU66" s="130">
        <f t="shared" si="59"/>
        <v>0.04</v>
      </c>
      <c r="BV66" s="128">
        <f t="shared" si="60"/>
        <v>0</v>
      </c>
      <c r="BW66" s="128">
        <f t="shared" si="61"/>
        <v>106569.67206249999</v>
      </c>
      <c r="BY66" s="130">
        <f t="shared" si="149"/>
        <v>2.4E-2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3.9E-2</v>
      </c>
      <c r="CE66" s="128">
        <f t="shared" si="63"/>
        <v>103575</v>
      </c>
      <c r="CF66" s="128" t="str">
        <f t="shared" si="64"/>
        <v>nie</v>
      </c>
      <c r="CG66" s="128">
        <f t="shared" si="65"/>
        <v>2000</v>
      </c>
      <c r="CH66" s="128">
        <f t="shared" si="155"/>
        <v>101275.75</v>
      </c>
      <c r="CI66" s="128">
        <f t="shared" si="67"/>
        <v>0</v>
      </c>
      <c r="CJ66" s="130">
        <f t="shared" si="68"/>
        <v>0.04</v>
      </c>
      <c r="CK66" s="128">
        <f t="shared" si="69"/>
        <v>4171.9220719610457</v>
      </c>
      <c r="CL66" s="128">
        <f t="shared" si="70"/>
        <v>105447.67207196105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105600</v>
      </c>
      <c r="CR66" s="130">
        <f t="shared" si="71"/>
        <v>4.3999999999999997E-2</v>
      </c>
      <c r="CS66" s="128">
        <f t="shared" si="72"/>
        <v>109859.2</v>
      </c>
      <c r="CT66" s="128" t="str">
        <f t="shared" si="73"/>
        <v>nie</v>
      </c>
      <c r="CU66" s="128">
        <f t="shared" si="74"/>
        <v>3000</v>
      </c>
      <c r="CV66" s="128">
        <f t="shared" si="75"/>
        <v>105555.952</v>
      </c>
      <c r="CW66" s="128">
        <f t="shared" si="76"/>
        <v>0</v>
      </c>
      <c r="CX66" s="130">
        <f t="shared" si="77"/>
        <v>0.04</v>
      </c>
      <c r="CY66" s="128">
        <f t="shared" si="78"/>
        <v>0</v>
      </c>
      <c r="CZ66" s="128">
        <f t="shared" si="79"/>
        <v>105555.952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105200</v>
      </c>
      <c r="DF66" s="130">
        <f t="shared" si="80"/>
        <v>4.3999999999999997E-2</v>
      </c>
      <c r="DG66" s="128">
        <f t="shared" si="81"/>
        <v>109443.06666666667</v>
      </c>
      <c r="DH66" s="128" t="str">
        <f t="shared" si="82"/>
        <v>nie</v>
      </c>
      <c r="DI66" s="128">
        <f t="shared" si="83"/>
        <v>2000</v>
      </c>
      <c r="DJ66" s="128">
        <f t="shared" si="84"/>
        <v>106028.88400000001</v>
      </c>
      <c r="DK66" s="128">
        <f t="shared" si="85"/>
        <v>0</v>
      </c>
      <c r="DL66" s="130">
        <f t="shared" si="86"/>
        <v>0.04</v>
      </c>
      <c r="DM66" s="128">
        <f t="shared" si="87"/>
        <v>0</v>
      </c>
      <c r="DN66" s="128">
        <f t="shared" si="88"/>
        <v>106028.88400000001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105850</v>
      </c>
      <c r="DT66" s="130">
        <f t="shared" si="89"/>
        <v>4.9000000000000002E-2</v>
      </c>
      <c r="DU66" s="128">
        <f t="shared" si="90"/>
        <v>110604.42916666667</v>
      </c>
      <c r="DV66" s="128" t="str">
        <f t="shared" si="91"/>
        <v>nie</v>
      </c>
      <c r="DW66" s="128">
        <f t="shared" si="92"/>
        <v>3000</v>
      </c>
      <c r="DX66" s="128">
        <f t="shared" si="93"/>
        <v>106159.587625</v>
      </c>
      <c r="DY66" s="128">
        <f t="shared" si="94"/>
        <v>0</v>
      </c>
      <c r="DZ66" s="130">
        <f t="shared" si="95"/>
        <v>0.04</v>
      </c>
      <c r="EA66" s="128">
        <f t="shared" si="96"/>
        <v>0</v>
      </c>
      <c r="EB66" s="128">
        <f t="shared" si="97"/>
        <v>106159.587625</v>
      </c>
    </row>
    <row r="67" spans="1:137" ht="14.25" customHeight="1">
      <c r="A67" s="224"/>
      <c r="B67" s="188">
        <f t="shared" si="98"/>
        <v>23</v>
      </c>
      <c r="C67" s="128">
        <f t="shared" si="99"/>
        <v>106426.3230837608</v>
      </c>
      <c r="D67" s="128">
        <f t="shared" si="100"/>
        <v>106088.80060582476</v>
      </c>
      <c r="E67" s="128">
        <f t="shared" si="101"/>
        <v>106569.67206249999</v>
      </c>
      <c r="F67" s="128">
        <f t="shared" si="102"/>
        <v>105447.67207196105</v>
      </c>
      <c r="G67" s="128">
        <f t="shared" si="103"/>
        <v>105555.952</v>
      </c>
      <c r="H67" s="128">
        <f t="shared" si="104"/>
        <v>106028.88400000001</v>
      </c>
      <c r="I67" s="128">
        <f t="shared" si="105"/>
        <v>106159.587625</v>
      </c>
      <c r="J67" s="128">
        <f t="shared" si="106"/>
        <v>106397.97040516343</v>
      </c>
      <c r="K67" s="128">
        <f t="shared" si="107"/>
        <v>104652.8</v>
      </c>
      <c r="M67" s="36"/>
      <c r="N67" s="32">
        <f t="shared" si="108"/>
        <v>23</v>
      </c>
      <c r="O67" s="25">
        <f t="shared" si="109"/>
        <v>6.4263230837608099E-2</v>
      </c>
      <c r="P67" s="25">
        <f t="shared" si="110"/>
        <v>6.0888006058247512E-2</v>
      </c>
      <c r="Q67" s="25">
        <f t="shared" si="111"/>
        <v>6.5696720624999871E-2</v>
      </c>
      <c r="R67" s="25">
        <f t="shared" si="30"/>
        <v>5.4476720719610405E-2</v>
      </c>
      <c r="S67" s="25">
        <f t="shared" si="31"/>
        <v>5.5559520000000084E-2</v>
      </c>
      <c r="T67" s="25">
        <f t="shared" si="32"/>
        <v>6.0288840000000121E-2</v>
      </c>
      <c r="U67" s="25">
        <f t="shared" si="33"/>
        <v>6.1595876249999959E-2</v>
      </c>
      <c r="V67" s="25">
        <f t="shared" si="34"/>
        <v>6.3979704051634334E-2</v>
      </c>
      <c r="W67" s="25">
        <f t="shared" si="112"/>
        <v>4.6528000000000125E-2</v>
      </c>
      <c r="X67" s="36"/>
      <c r="Y67" s="36"/>
      <c r="AA67" s="124">
        <f t="shared" si="113"/>
        <v>24</v>
      </c>
      <c r="AB67" s="128">
        <f t="shared" si="35"/>
        <v>104857.59999999999</v>
      </c>
      <c r="AC67" s="124">
        <f t="shared" si="114"/>
        <v>24</v>
      </c>
      <c r="AD67" s="130">
        <f t="shared" si="115"/>
        <v>0.04</v>
      </c>
      <c r="AE67" s="127">
        <f t="shared" si="116"/>
        <v>1037</v>
      </c>
      <c r="AF67" s="128">
        <f t="shared" si="117"/>
        <v>103599.70000000001</v>
      </c>
      <c r="AG67" s="128">
        <f t="shared" si="140"/>
        <v>103700</v>
      </c>
      <c r="AH67" s="128">
        <f t="shared" si="118"/>
        <v>103700</v>
      </c>
      <c r="AI67" s="130">
        <f t="shared" si="36"/>
        <v>0.04</v>
      </c>
      <c r="AJ67" s="128">
        <f t="shared" si="37"/>
        <v>104045.66666666667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103979.99</v>
      </c>
      <c r="AN67" s="128">
        <f t="shared" si="41"/>
        <v>384.08999999999799</v>
      </c>
      <c r="AO67" s="130">
        <f t="shared" si="42"/>
        <v>0.04</v>
      </c>
      <c r="AP67" s="128">
        <f t="shared" si="43"/>
        <v>3538.8931155869473</v>
      </c>
      <c r="AQ67" s="128">
        <f>AP66*(1+AO67/12*(1-podatek_Belki))+AM67</f>
        <v>107134.79311558696</v>
      </c>
      <c r="AS67" s="124">
        <f t="shared" si="119"/>
        <v>24</v>
      </c>
      <c r="AT67" s="130">
        <f t="shared" si="120"/>
        <v>0.04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4.1500000000000002E-2</v>
      </c>
      <c r="AZ67" s="128">
        <f t="shared" si="46"/>
        <v>100345.83333333333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100280.125</v>
      </c>
      <c r="BD67" s="128">
        <f t="shared" si="50"/>
        <v>380.52499999999037</v>
      </c>
      <c r="BE67" s="130">
        <f t="shared" si="51"/>
        <v>0.04</v>
      </c>
      <c r="BF67" s="128">
        <f t="shared" si="52"/>
        <v>7054.2962674604687</v>
      </c>
      <c r="BG67" s="128">
        <f>BF66*(1+BE67/12*(1-podatek_Belki))+BC67</f>
        <v>106953.89626746048</v>
      </c>
      <c r="BI67" s="124">
        <f t="shared" si="124"/>
        <v>24</v>
      </c>
      <c r="BJ67" s="130">
        <f t="shared" si="148"/>
        <v>3.8100000000000002E-2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104650</v>
      </c>
      <c r="BO67" s="130">
        <f t="shared" si="54"/>
        <v>4.65E-2</v>
      </c>
      <c r="BP67" s="128">
        <f t="shared" si="55"/>
        <v>109516.22499999999</v>
      </c>
      <c r="BQ67" s="128" t="str">
        <f t="shared" si="56"/>
        <v>nie</v>
      </c>
      <c r="BR67" s="128">
        <f t="shared" si="57"/>
        <v>1000</v>
      </c>
      <c r="BS67" s="128">
        <f t="shared" si="153"/>
        <v>106898.14224999999</v>
      </c>
      <c r="BT67" s="128">
        <f t="shared" si="128"/>
        <v>0</v>
      </c>
      <c r="BU67" s="130">
        <f t="shared" si="59"/>
        <v>0.04</v>
      </c>
      <c r="BV67" s="128">
        <f t="shared" si="60"/>
        <v>0</v>
      </c>
      <c r="BW67" s="128">
        <f t="shared" si="61"/>
        <v>106898.14224999999</v>
      </c>
      <c r="BY67" s="130">
        <f t="shared" si="149"/>
        <v>2.4E-2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3.9E-2</v>
      </c>
      <c r="CE67" s="128">
        <f t="shared" si="63"/>
        <v>103899.99999999999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101538.99999999999</v>
      </c>
      <c r="CI67" s="128">
        <f t="shared" si="67"/>
        <v>3158.9999999999886</v>
      </c>
      <c r="CJ67" s="130">
        <f t="shared" si="68"/>
        <v>0.04</v>
      </c>
      <c r="CK67" s="128">
        <f t="shared" si="69"/>
        <v>7342.1862615553291</v>
      </c>
      <c r="CL67" s="128">
        <f t="shared" si="70"/>
        <v>105722.18626155533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105600</v>
      </c>
      <c r="CR67" s="130">
        <f t="shared" si="71"/>
        <v>4.3999999999999997E-2</v>
      </c>
      <c r="CS67" s="128">
        <f t="shared" si="72"/>
        <v>110246.40000000001</v>
      </c>
      <c r="CT67" s="128" t="str">
        <f t="shared" si="73"/>
        <v>nie</v>
      </c>
      <c r="CU67" s="128">
        <f t="shared" si="74"/>
        <v>3000</v>
      </c>
      <c r="CV67" s="128">
        <f t="shared" si="75"/>
        <v>105869.584</v>
      </c>
      <c r="CW67" s="128">
        <f t="shared" si="76"/>
        <v>0</v>
      </c>
      <c r="CX67" s="130">
        <f t="shared" si="77"/>
        <v>0.04</v>
      </c>
      <c r="CY67" s="128">
        <f t="shared" si="78"/>
        <v>0</v>
      </c>
      <c r="CZ67" s="128">
        <f t="shared" si="79"/>
        <v>105869.584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105200</v>
      </c>
      <c r="DF67" s="130">
        <f t="shared" si="80"/>
        <v>4.3999999999999997E-2</v>
      </c>
      <c r="DG67" s="128">
        <f t="shared" si="81"/>
        <v>109828.8</v>
      </c>
      <c r="DH67" s="128" t="str">
        <f t="shared" si="82"/>
        <v>nie</v>
      </c>
      <c r="DI67" s="128">
        <f t="shared" si="83"/>
        <v>2000</v>
      </c>
      <c r="DJ67" s="128">
        <f t="shared" si="84"/>
        <v>106341.32800000001</v>
      </c>
      <c r="DK67" s="128">
        <f t="shared" si="85"/>
        <v>0</v>
      </c>
      <c r="DL67" s="130">
        <f t="shared" si="86"/>
        <v>0.04</v>
      </c>
      <c r="DM67" s="128">
        <f t="shared" si="87"/>
        <v>0</v>
      </c>
      <c r="DN67" s="128">
        <f t="shared" si="88"/>
        <v>106341.32800000001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105850</v>
      </c>
      <c r="DT67" s="130">
        <f t="shared" si="89"/>
        <v>4.9000000000000002E-2</v>
      </c>
      <c r="DU67" s="128">
        <f t="shared" si="90"/>
        <v>111036.65</v>
      </c>
      <c r="DV67" s="128" t="str">
        <f t="shared" si="91"/>
        <v>nie</v>
      </c>
      <c r="DW67" s="128">
        <f t="shared" si="92"/>
        <v>3000</v>
      </c>
      <c r="DX67" s="128">
        <f t="shared" si="93"/>
        <v>106509.6865</v>
      </c>
      <c r="DY67" s="128">
        <f t="shared" si="94"/>
        <v>0</v>
      </c>
      <c r="DZ67" s="130">
        <f t="shared" si="95"/>
        <v>0.04</v>
      </c>
      <c r="EA67" s="128">
        <f t="shared" si="96"/>
        <v>0</v>
      </c>
      <c r="EB67" s="128">
        <f t="shared" si="97"/>
        <v>106509.6865</v>
      </c>
    </row>
    <row r="68" spans="1:137">
      <c r="A68" s="224"/>
      <c r="B68" s="188">
        <f t="shared" si="98"/>
        <v>24</v>
      </c>
      <c r="C68" s="128">
        <f t="shared" si="99"/>
        <v>107134.79311558696</v>
      </c>
      <c r="D68" s="128">
        <f t="shared" si="100"/>
        <v>106953.89626746048</v>
      </c>
      <c r="E68" s="128">
        <f t="shared" si="101"/>
        <v>106898.14224999999</v>
      </c>
      <c r="F68" s="128">
        <f t="shared" si="102"/>
        <v>105722.18626155533</v>
      </c>
      <c r="G68" s="128">
        <f t="shared" si="103"/>
        <v>105869.584</v>
      </c>
      <c r="H68" s="128">
        <f t="shared" si="104"/>
        <v>106341.32800000001</v>
      </c>
      <c r="I68" s="128">
        <f t="shared" si="105"/>
        <v>106509.6865</v>
      </c>
      <c r="J68" s="128">
        <f t="shared" si="106"/>
        <v>106685.24492525737</v>
      </c>
      <c r="K68" s="128">
        <f t="shared" si="107"/>
        <v>104857.59999999999</v>
      </c>
      <c r="M68" s="36"/>
      <c r="N68" s="32">
        <f t="shared" si="108"/>
        <v>24</v>
      </c>
      <c r="O68" s="25">
        <f t="shared" si="109"/>
        <v>7.1347931155869571E-2</v>
      </c>
      <c r="P68" s="25">
        <f t="shared" si="110"/>
        <v>6.9538962674604798E-2</v>
      </c>
      <c r="Q68" s="25">
        <f t="shared" si="111"/>
        <v>6.8981422499999834E-2</v>
      </c>
      <c r="R68" s="25">
        <f t="shared" si="30"/>
        <v>5.7221862615553176E-2</v>
      </c>
      <c r="S68" s="25">
        <f t="shared" si="31"/>
        <v>5.8695839999999944E-2</v>
      </c>
      <c r="T68" s="25">
        <f t="shared" si="32"/>
        <v>6.3413280000000016E-2</v>
      </c>
      <c r="U68" s="25">
        <f t="shared" si="33"/>
        <v>6.5096864999999893E-2</v>
      </c>
      <c r="V68" s="25">
        <f t="shared" si="34"/>
        <v>6.685244925257372E-2</v>
      </c>
      <c r="W68" s="25">
        <f t="shared" si="112"/>
        <v>4.8575999999999953E-2</v>
      </c>
      <c r="X68" s="36"/>
      <c r="Y68" s="36"/>
      <c r="AA68" s="124">
        <f t="shared" si="113"/>
        <v>25</v>
      </c>
      <c r="AB68" s="128">
        <f t="shared" si="35"/>
        <v>105067.3152</v>
      </c>
      <c r="AC68" s="124">
        <f t="shared" si="114"/>
        <v>25</v>
      </c>
      <c r="AD68" s="130">
        <f t="shared" si="115"/>
        <v>0.04</v>
      </c>
      <c r="AE68" s="127">
        <f t="shared" si="116"/>
        <v>1075</v>
      </c>
      <c r="AF68" s="128">
        <f t="shared" si="117"/>
        <v>107396</v>
      </c>
      <c r="AG68" s="128">
        <f t="shared" si="140"/>
        <v>107500</v>
      </c>
      <c r="AH68" s="128">
        <f t="shared" si="118"/>
        <v>107500</v>
      </c>
      <c r="AI68" s="130">
        <f t="shared" si="36"/>
        <v>4.2500000000000003E-2</v>
      </c>
      <c r="AJ68" s="128">
        <f t="shared" si="37"/>
        <v>107880.72916666667</v>
      </c>
      <c r="AK68" s="128" t="str">
        <f t="shared" si="38"/>
        <v>nie</v>
      </c>
      <c r="AL68" s="128">
        <f t="shared" si="39"/>
        <v>380.72916666667152</v>
      </c>
      <c r="AM68" s="128">
        <f t="shared" si="150"/>
        <v>107500</v>
      </c>
      <c r="AN68" s="128">
        <f t="shared" si="41"/>
        <v>308.39062500000392</v>
      </c>
      <c r="AO68" s="130">
        <f t="shared" si="42"/>
        <v>0.04</v>
      </c>
      <c r="AP68" s="128">
        <f t="shared" si="43"/>
        <v>347.38875199903595</v>
      </c>
      <c r="AQ68" s="128">
        <f t="shared" si="156"/>
        <v>111048.44812699904</v>
      </c>
      <c r="AS68" s="124">
        <f t="shared" si="119"/>
        <v>25</v>
      </c>
      <c r="AT68" s="130">
        <f t="shared" si="120"/>
        <v>0.04</v>
      </c>
      <c r="AU68" s="127">
        <f t="shared" si="121"/>
        <v>1073</v>
      </c>
      <c r="AV68" s="128">
        <f t="shared" si="122"/>
        <v>107199.70000000001</v>
      </c>
      <c r="AW68" s="128">
        <f t="shared" si="151"/>
        <v>107300</v>
      </c>
      <c r="AX68" s="128">
        <f t="shared" si="123"/>
        <v>107300</v>
      </c>
      <c r="AY68" s="130">
        <f t="shared" si="45"/>
        <v>4.3999999999999997E-2</v>
      </c>
      <c r="AZ68" s="128">
        <f t="shared" si="46"/>
        <v>107693.43333333333</v>
      </c>
      <c r="BA68" s="128" t="str">
        <f t="shared" si="47"/>
        <v>nie</v>
      </c>
      <c r="BB68" s="128">
        <f t="shared" si="48"/>
        <v>393.4333333333343</v>
      </c>
      <c r="BC68" s="128">
        <f t="shared" ref="BC68:BC131" si="158">AZ68-BB68
-(AZ68-AW68-BB68)*podatek_Belki</f>
        <v>107300</v>
      </c>
      <c r="BD68" s="128">
        <f t="shared" si="50"/>
        <v>318.68100000000078</v>
      </c>
      <c r="BE68" s="130">
        <f t="shared" si="51"/>
        <v>0.04</v>
      </c>
      <c r="BF68" s="128">
        <f t="shared" si="52"/>
        <v>373.12386738261273</v>
      </c>
      <c r="BG68" s="128">
        <f t="shared" ref="BG68:BG131" si="159">BF67*(1+BE68/12*(1-podatek_Belki))+BC68</f>
        <v>114373.34286738261</v>
      </c>
      <c r="BI68" s="124">
        <f t="shared" si="124"/>
        <v>25</v>
      </c>
      <c r="BJ68" s="130">
        <f t="shared" si="148"/>
        <v>3.8100000000000002E-2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109516.22499999999</v>
      </c>
      <c r="BO68" s="130">
        <f t="shared" si="54"/>
        <v>4.65E-2</v>
      </c>
      <c r="BP68" s="128">
        <f t="shared" si="55"/>
        <v>109940.600371875</v>
      </c>
      <c r="BQ68" s="128" t="str">
        <f t="shared" si="56"/>
        <v>nie</v>
      </c>
      <c r="BR68" s="128">
        <f t="shared" si="57"/>
        <v>1000</v>
      </c>
      <c r="BS68" s="128">
        <f t="shared" si="153"/>
        <v>107241.88630121875</v>
      </c>
      <c r="BT68" s="128">
        <f>IF(AND(BQ68="tak",BL69&lt;&gt;""),
 BS68-BL69,
0)</f>
        <v>0</v>
      </c>
      <c r="BU68" s="130">
        <f t="shared" si="59"/>
        <v>0.04</v>
      </c>
      <c r="BV68" s="128">
        <f t="shared" si="60"/>
        <v>0</v>
      </c>
      <c r="BW68" s="128">
        <f t="shared" si="61"/>
        <v>107241.88630121875</v>
      </c>
      <c r="BY68" s="130">
        <f t="shared" si="149"/>
        <v>2.4E-2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3.9E-2</v>
      </c>
      <c r="CE68" s="128">
        <f t="shared" si="63"/>
        <v>100325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98643.25</v>
      </c>
      <c r="CI68" s="128">
        <f t="shared" si="67"/>
        <v>0</v>
      </c>
      <c r="CJ68" s="130">
        <f t="shared" si="68"/>
        <v>0.04</v>
      </c>
      <c r="CK68" s="128">
        <f t="shared" si="69"/>
        <v>7362.0101644615279</v>
      </c>
      <c r="CL68" s="128">
        <f t="shared" si="70"/>
        <v>106005.26016446154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110246.40000000001</v>
      </c>
      <c r="CR68" s="130">
        <f t="shared" si="71"/>
        <v>4.3999999999999997E-2</v>
      </c>
      <c r="CS68" s="128">
        <f t="shared" si="72"/>
        <v>110650.63680000001</v>
      </c>
      <c r="CT68" s="128" t="str">
        <f t="shared" si="73"/>
        <v>nie</v>
      </c>
      <c r="CU68" s="128">
        <f t="shared" si="74"/>
        <v>3000</v>
      </c>
      <c r="CV68" s="128">
        <f t="shared" si="75"/>
        <v>106197.01580800001</v>
      </c>
      <c r="CW68" s="128">
        <f t="shared" si="76"/>
        <v>0</v>
      </c>
      <c r="CX68" s="130">
        <f t="shared" si="77"/>
        <v>0.04</v>
      </c>
      <c r="CY68" s="128">
        <f t="shared" si="78"/>
        <v>0</v>
      </c>
      <c r="CZ68" s="128">
        <f t="shared" si="79"/>
        <v>106197.01580800001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109828.8</v>
      </c>
      <c r="DF68" s="130">
        <f t="shared" si="80"/>
        <v>4.3999999999999997E-2</v>
      </c>
      <c r="DG68" s="128">
        <f t="shared" si="81"/>
        <v>110231.5056</v>
      </c>
      <c r="DH68" s="128" t="str">
        <f t="shared" si="82"/>
        <v>nie</v>
      </c>
      <c r="DI68" s="128">
        <f t="shared" si="83"/>
        <v>2000</v>
      </c>
      <c r="DJ68" s="128">
        <f t="shared" si="84"/>
        <v>106667.51953600001</v>
      </c>
      <c r="DK68" s="128">
        <f t="shared" si="85"/>
        <v>0</v>
      </c>
      <c r="DL68" s="130">
        <f t="shared" si="86"/>
        <v>0.04</v>
      </c>
      <c r="DM68" s="128">
        <f t="shared" si="87"/>
        <v>0</v>
      </c>
      <c r="DN68" s="128">
        <f t="shared" si="88"/>
        <v>106667.51953600001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111036.65</v>
      </c>
      <c r="DT68" s="130">
        <f t="shared" si="89"/>
        <v>4.9000000000000002E-2</v>
      </c>
      <c r="DU68" s="128">
        <f t="shared" si="90"/>
        <v>111490.04965416667</v>
      </c>
      <c r="DV68" s="128" t="str">
        <f t="shared" si="91"/>
        <v>nie</v>
      </c>
      <c r="DW68" s="128">
        <f t="shared" si="92"/>
        <v>3000</v>
      </c>
      <c r="DX68" s="128">
        <f t="shared" si="93"/>
        <v>106876.940219875</v>
      </c>
      <c r="DY68" s="128">
        <f t="shared" si="94"/>
        <v>0</v>
      </c>
      <c r="DZ68" s="130">
        <f t="shared" si="95"/>
        <v>0.04</v>
      </c>
      <c r="EA68" s="128">
        <f t="shared" si="96"/>
        <v>0</v>
      </c>
      <c r="EB68" s="128">
        <f t="shared" si="97"/>
        <v>106876.940219875</v>
      </c>
    </row>
    <row r="69" spans="1:137">
      <c r="A69" s="224">
        <f>ROUNDUP(B80/12,0)</f>
        <v>3</v>
      </c>
      <c r="B69" s="188">
        <f t="shared" si="98"/>
        <v>25</v>
      </c>
      <c r="C69" s="128">
        <f t="shared" si="99"/>
        <v>111048.44812699904</v>
      </c>
      <c r="D69" s="128">
        <f t="shared" si="100"/>
        <v>114373.34286738261</v>
      </c>
      <c r="E69" s="128">
        <f t="shared" si="101"/>
        <v>107241.88630121875</v>
      </c>
      <c r="F69" s="128">
        <f t="shared" si="102"/>
        <v>106005.26016446154</v>
      </c>
      <c r="G69" s="128">
        <f t="shared" si="103"/>
        <v>106197.01580800001</v>
      </c>
      <c r="H69" s="128">
        <f t="shared" si="104"/>
        <v>106667.51953600001</v>
      </c>
      <c r="I69" s="128">
        <f t="shared" si="105"/>
        <v>106876.940219875</v>
      </c>
      <c r="J69" s="128">
        <f t="shared" si="106"/>
        <v>106973.29508655556</v>
      </c>
      <c r="K69" s="128">
        <f t="shared" si="107"/>
        <v>105067.3152</v>
      </c>
      <c r="M69" s="36"/>
      <c r="N69" s="32">
        <f t="shared" si="108"/>
        <v>25</v>
      </c>
      <c r="O69" s="25">
        <f t="shared" si="109"/>
        <v>0.11048448126999033</v>
      </c>
      <c r="P69" s="25">
        <f t="shared" si="110"/>
        <v>0.1437334286738261</v>
      </c>
      <c r="Q69" s="25">
        <f t="shared" si="111"/>
        <v>7.2418863012187584E-2</v>
      </c>
      <c r="R69" s="25">
        <f t="shared" si="30"/>
        <v>6.0052601644615455E-2</v>
      </c>
      <c r="S69" s="25">
        <f t="shared" si="31"/>
        <v>6.197015808000006E-2</v>
      </c>
      <c r="T69" s="25">
        <f t="shared" si="32"/>
        <v>6.6675195359999995E-2</v>
      </c>
      <c r="U69" s="25">
        <f t="shared" si="33"/>
        <v>6.876940219874994E-2</v>
      </c>
      <c r="V69" s="25">
        <f t="shared" si="34"/>
        <v>6.9732950865555532E-2</v>
      </c>
      <c r="W69" s="25">
        <f t="shared" si="112"/>
        <v>5.0673151999999888E-2</v>
      </c>
      <c r="X69" s="36"/>
      <c r="Y69" s="36"/>
      <c r="AA69" s="124">
        <f t="shared" si="113"/>
        <v>26</v>
      </c>
      <c r="AB69" s="128">
        <f t="shared" si="35"/>
        <v>105277.03039999999</v>
      </c>
      <c r="AC69" s="124">
        <f t="shared" si="114"/>
        <v>26</v>
      </c>
      <c r="AD69" s="130">
        <f t="shared" si="115"/>
        <v>0.04</v>
      </c>
      <c r="AE69" s="127">
        <f t="shared" si="116"/>
        <v>1075</v>
      </c>
      <c r="AF69" s="128">
        <f t="shared" si="117"/>
        <v>107396</v>
      </c>
      <c r="AG69" s="128">
        <f t="shared" si="140"/>
        <v>107500</v>
      </c>
      <c r="AH69" s="128">
        <f t="shared" si="118"/>
        <v>107500</v>
      </c>
      <c r="AI69" s="130">
        <f t="shared" si="36"/>
        <v>0.04</v>
      </c>
      <c r="AJ69" s="128">
        <f t="shared" si="37"/>
        <v>107858.33333333334</v>
      </c>
      <c r="AK69" s="128" t="str">
        <f t="shared" si="38"/>
        <v>nie</v>
      </c>
      <c r="AL69" s="128">
        <f t="shared" si="39"/>
        <v>537.5</v>
      </c>
      <c r="AM69" s="128">
        <f t="shared" si="150"/>
        <v>107354.87500000001</v>
      </c>
      <c r="AN69" s="128">
        <f t="shared" si="41"/>
        <v>290.2500000000079</v>
      </c>
      <c r="AO69" s="130">
        <f t="shared" si="42"/>
        <v>0.04</v>
      </c>
      <c r="AP69" s="128">
        <f t="shared" si="43"/>
        <v>638.57670162944123</v>
      </c>
      <c r="AQ69" s="128">
        <f t="shared" si="156"/>
        <v>107703.20170162944</v>
      </c>
      <c r="AS69" s="124">
        <f t="shared" si="119"/>
        <v>26</v>
      </c>
      <c r="AT69" s="130">
        <f t="shared" si="120"/>
        <v>0.04</v>
      </c>
      <c r="AU69" s="127">
        <f t="shared" si="121"/>
        <v>1073</v>
      </c>
      <c r="AV69" s="128">
        <f t="shared" si="122"/>
        <v>107199.70000000001</v>
      </c>
      <c r="AW69" s="128">
        <f t="shared" si="151"/>
        <v>107300</v>
      </c>
      <c r="AX69" s="128">
        <f t="shared" si="123"/>
        <v>107300</v>
      </c>
      <c r="AY69" s="130">
        <f t="shared" si="45"/>
        <v>4.1500000000000002E-2</v>
      </c>
      <c r="AZ69" s="128">
        <f t="shared" si="46"/>
        <v>107671.07916666666</v>
      </c>
      <c r="BA69" s="128" t="str">
        <f t="shared" si="47"/>
        <v>nie</v>
      </c>
      <c r="BB69" s="128">
        <f t="shared" si="48"/>
        <v>751.09999999999991</v>
      </c>
      <c r="BC69" s="128">
        <f t="shared" si="158"/>
        <v>106992.183125</v>
      </c>
      <c r="BD69" s="128">
        <f t="shared" si="50"/>
        <v>300.57412499999685</v>
      </c>
      <c r="BE69" s="130">
        <f t="shared" si="51"/>
        <v>0.04</v>
      </c>
      <c r="BF69" s="128">
        <f t="shared" si="52"/>
        <v>674.70542682454266</v>
      </c>
      <c r="BG69" s="128">
        <f t="shared" si="159"/>
        <v>107366.31442682454</v>
      </c>
      <c r="BI69" s="124">
        <f t="shared" si="124"/>
        <v>26</v>
      </c>
      <c r="BJ69" s="130">
        <f t="shared" si="148"/>
        <v>3.8100000000000002E-2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109516.22499999999</v>
      </c>
      <c r="BO69" s="130">
        <f t="shared" si="54"/>
        <v>4.65E-2</v>
      </c>
      <c r="BP69" s="128">
        <f t="shared" si="55"/>
        <v>110364.97574374998</v>
      </c>
      <c r="BQ69" s="128" t="str">
        <f t="shared" si="56"/>
        <v>nie</v>
      </c>
      <c r="BR69" s="128">
        <f t="shared" si="57"/>
        <v>1000</v>
      </c>
      <c r="BS69" s="128">
        <f t="shared" si="153"/>
        <v>107585.63035243748</v>
      </c>
      <c r="BT69" s="128">
        <f t="shared" si="128"/>
        <v>0</v>
      </c>
      <c r="BU69" s="130">
        <f t="shared" si="59"/>
        <v>0.04</v>
      </c>
      <c r="BV69" s="128">
        <f t="shared" si="60"/>
        <v>0</v>
      </c>
      <c r="BW69" s="128">
        <f t="shared" si="61"/>
        <v>107585.63035243748</v>
      </c>
      <c r="BY69" s="130">
        <f t="shared" si="149"/>
        <v>2.4E-2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3.9E-2</v>
      </c>
      <c r="CE69" s="128">
        <f t="shared" si="63"/>
        <v>100650</v>
      </c>
      <c r="CF69" s="128" t="str">
        <f t="shared" si="64"/>
        <v>nie</v>
      </c>
      <c r="CG69" s="128">
        <f t="shared" si="65"/>
        <v>2000</v>
      </c>
      <c r="CH69" s="128">
        <f t="shared" si="160"/>
        <v>98906.5</v>
      </c>
      <c r="CI69" s="128">
        <f t="shared" si="67"/>
        <v>0</v>
      </c>
      <c r="CJ69" s="130">
        <f t="shared" si="68"/>
        <v>0.04</v>
      </c>
      <c r="CK69" s="128">
        <f t="shared" si="69"/>
        <v>7381.8875919055736</v>
      </c>
      <c r="CL69" s="128">
        <f t="shared" si="70"/>
        <v>106288.38759190557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110246.40000000001</v>
      </c>
      <c r="CR69" s="130">
        <f t="shared" si="71"/>
        <v>4.3999999999999997E-2</v>
      </c>
      <c r="CS69" s="128">
        <f t="shared" si="72"/>
        <v>111054.87360000002</v>
      </c>
      <c r="CT69" s="128" t="str">
        <f t="shared" si="73"/>
        <v>nie</v>
      </c>
      <c r="CU69" s="128">
        <f t="shared" si="74"/>
        <v>3000</v>
      </c>
      <c r="CV69" s="128">
        <f t="shared" si="75"/>
        <v>106524.44761600002</v>
      </c>
      <c r="CW69" s="128">
        <f t="shared" si="76"/>
        <v>0</v>
      </c>
      <c r="CX69" s="130">
        <f t="shared" si="77"/>
        <v>0.04</v>
      </c>
      <c r="CY69" s="128">
        <f t="shared" si="78"/>
        <v>0</v>
      </c>
      <c r="CZ69" s="128">
        <f t="shared" si="79"/>
        <v>106524.44761600002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109828.8</v>
      </c>
      <c r="DF69" s="130">
        <f t="shared" si="80"/>
        <v>4.3999999999999997E-2</v>
      </c>
      <c r="DG69" s="128">
        <f t="shared" si="81"/>
        <v>110634.21120000001</v>
      </c>
      <c r="DH69" s="128" t="str">
        <f t="shared" si="82"/>
        <v>nie</v>
      </c>
      <c r="DI69" s="128">
        <f t="shared" si="83"/>
        <v>2000</v>
      </c>
      <c r="DJ69" s="128">
        <f t="shared" si="84"/>
        <v>106993.71107200001</v>
      </c>
      <c r="DK69" s="128">
        <f t="shared" si="85"/>
        <v>0</v>
      </c>
      <c r="DL69" s="130">
        <f t="shared" si="86"/>
        <v>0.04</v>
      </c>
      <c r="DM69" s="128">
        <f t="shared" si="87"/>
        <v>0</v>
      </c>
      <c r="DN69" s="128">
        <f t="shared" si="88"/>
        <v>106993.71107200001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111036.65</v>
      </c>
      <c r="DT69" s="130">
        <f t="shared" si="89"/>
        <v>4.9000000000000002E-2</v>
      </c>
      <c r="DU69" s="128">
        <f t="shared" si="90"/>
        <v>111943.44930833332</v>
      </c>
      <c r="DV69" s="128" t="str">
        <f t="shared" si="91"/>
        <v>nie</v>
      </c>
      <c r="DW69" s="128">
        <f t="shared" si="92"/>
        <v>3000</v>
      </c>
      <c r="DX69" s="128">
        <f t="shared" si="93"/>
        <v>107244.19393975</v>
      </c>
      <c r="DY69" s="128">
        <f t="shared" si="94"/>
        <v>0</v>
      </c>
      <c r="DZ69" s="130">
        <f t="shared" si="95"/>
        <v>0.04</v>
      </c>
      <c r="EA69" s="128">
        <f t="shared" si="96"/>
        <v>0</v>
      </c>
      <c r="EB69" s="128">
        <f t="shared" si="97"/>
        <v>107244.19393975</v>
      </c>
    </row>
    <row r="70" spans="1:137">
      <c r="A70" s="224"/>
      <c r="B70" s="188">
        <f t="shared" si="98"/>
        <v>26</v>
      </c>
      <c r="C70" s="128">
        <f t="shared" si="99"/>
        <v>107703.20170162944</v>
      </c>
      <c r="D70" s="128">
        <f t="shared" si="100"/>
        <v>107366.31442682454</v>
      </c>
      <c r="E70" s="128">
        <f t="shared" si="101"/>
        <v>107585.63035243748</v>
      </c>
      <c r="F70" s="128">
        <f t="shared" si="102"/>
        <v>106288.38759190557</v>
      </c>
      <c r="G70" s="128">
        <f t="shared" si="103"/>
        <v>106524.44761600002</v>
      </c>
      <c r="H70" s="128">
        <f t="shared" si="104"/>
        <v>106993.71107200001</v>
      </c>
      <c r="I70" s="128">
        <f t="shared" si="105"/>
        <v>107244.19393975</v>
      </c>
      <c r="J70" s="128">
        <f t="shared" si="106"/>
        <v>107262.12298328926</v>
      </c>
      <c r="K70" s="128">
        <f t="shared" si="107"/>
        <v>105277.03039999999</v>
      </c>
      <c r="M70" s="36"/>
      <c r="N70" s="32">
        <f t="shared" si="108"/>
        <v>26</v>
      </c>
      <c r="O70" s="25">
        <f t="shared" si="109"/>
        <v>7.7032017016294363E-2</v>
      </c>
      <c r="P70" s="25">
        <f t="shared" si="110"/>
        <v>7.3663144268245384E-2</v>
      </c>
      <c r="Q70" s="25">
        <f t="shared" si="111"/>
        <v>7.5856303524374891E-2</v>
      </c>
      <c r="R70" s="25">
        <f t="shared" si="30"/>
        <v>6.2883875919055754E-2</v>
      </c>
      <c r="S70" s="25">
        <f t="shared" si="31"/>
        <v>6.5244476160000175E-2</v>
      </c>
      <c r="T70" s="25">
        <f t="shared" si="32"/>
        <v>6.9937110719999973E-2</v>
      </c>
      <c r="U70" s="25">
        <f t="shared" si="33"/>
        <v>7.2441939397499988E-2</v>
      </c>
      <c r="V70" s="25">
        <f t="shared" si="34"/>
        <v>7.2621229832892542E-2</v>
      </c>
      <c r="W70" s="25">
        <f t="shared" si="112"/>
        <v>5.2770303999999824E-2</v>
      </c>
      <c r="X70" s="36"/>
      <c r="Y70" s="36"/>
      <c r="AA70" s="124">
        <f t="shared" si="113"/>
        <v>27</v>
      </c>
      <c r="AB70" s="128">
        <f t="shared" si="35"/>
        <v>105486.74559999999</v>
      </c>
      <c r="AC70" s="124">
        <f t="shared" si="114"/>
        <v>27</v>
      </c>
      <c r="AD70" s="130">
        <f t="shared" si="115"/>
        <v>0.04</v>
      </c>
      <c r="AE70" s="127">
        <f t="shared" si="116"/>
        <v>1075</v>
      </c>
      <c r="AF70" s="128">
        <f t="shared" si="117"/>
        <v>107396</v>
      </c>
      <c r="AG70" s="128">
        <f t="shared" si="140"/>
        <v>107500</v>
      </c>
      <c r="AH70" s="128">
        <f t="shared" si="118"/>
        <v>107500</v>
      </c>
      <c r="AI70" s="130">
        <f t="shared" si="36"/>
        <v>0.04</v>
      </c>
      <c r="AJ70" s="128">
        <f t="shared" si="37"/>
        <v>107858.33333333334</v>
      </c>
      <c r="AK70" s="128" t="str">
        <f t="shared" si="38"/>
        <v>nie</v>
      </c>
      <c r="AL70" s="128">
        <f t="shared" si="39"/>
        <v>537.5</v>
      </c>
      <c r="AM70" s="128">
        <f t="shared" si="150"/>
        <v>107354.87500000001</v>
      </c>
      <c r="AN70" s="128">
        <f t="shared" si="41"/>
        <v>290.2500000000079</v>
      </c>
      <c r="AO70" s="130">
        <f t="shared" si="42"/>
        <v>0.04</v>
      </c>
      <c r="AP70" s="128">
        <f t="shared" si="43"/>
        <v>930.55085872384848</v>
      </c>
      <c r="AQ70" s="128">
        <f t="shared" si="156"/>
        <v>107995.17585872386</v>
      </c>
      <c r="AS70" s="124">
        <f t="shared" si="119"/>
        <v>27</v>
      </c>
      <c r="AT70" s="130">
        <f t="shared" si="120"/>
        <v>0.04</v>
      </c>
      <c r="AU70" s="127">
        <f t="shared" si="121"/>
        <v>1073</v>
      </c>
      <c r="AV70" s="128">
        <f t="shared" si="122"/>
        <v>107199.70000000001</v>
      </c>
      <c r="AW70" s="128">
        <f t="shared" si="151"/>
        <v>107300</v>
      </c>
      <c r="AX70" s="128">
        <f t="shared" si="123"/>
        <v>107300</v>
      </c>
      <c r="AY70" s="130">
        <f t="shared" si="45"/>
        <v>4.1500000000000002E-2</v>
      </c>
      <c r="AZ70" s="128">
        <f t="shared" si="46"/>
        <v>107671.07916666666</v>
      </c>
      <c r="BA70" s="128" t="str">
        <f t="shared" si="47"/>
        <v>nie</v>
      </c>
      <c r="BB70" s="128">
        <f t="shared" si="48"/>
        <v>751.09999999999991</v>
      </c>
      <c r="BC70" s="128">
        <f t="shared" si="158"/>
        <v>106992.183125</v>
      </c>
      <c r="BD70" s="128">
        <f t="shared" si="50"/>
        <v>300.57412499999685</v>
      </c>
      <c r="BE70" s="130">
        <f t="shared" si="51"/>
        <v>0.04</v>
      </c>
      <c r="BF70" s="128">
        <f t="shared" si="52"/>
        <v>977.10125647696577</v>
      </c>
      <c r="BG70" s="128">
        <f t="shared" si="159"/>
        <v>107668.71025647696</v>
      </c>
      <c r="BI70" s="124">
        <f t="shared" si="124"/>
        <v>27</v>
      </c>
      <c r="BJ70" s="130">
        <f t="shared" si="148"/>
        <v>3.8100000000000002E-2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109516.22499999999</v>
      </c>
      <c r="BO70" s="130">
        <f t="shared" si="54"/>
        <v>4.65E-2</v>
      </c>
      <c r="BP70" s="128">
        <f t="shared" si="55"/>
        <v>110789.35111562499</v>
      </c>
      <c r="BQ70" s="128" t="str">
        <f t="shared" si="56"/>
        <v>nie</v>
      </c>
      <c r="BR70" s="128">
        <f t="shared" si="57"/>
        <v>1000</v>
      </c>
      <c r="BS70" s="128">
        <f t="shared" si="153"/>
        <v>107929.37440365624</v>
      </c>
      <c r="BT70" s="128">
        <f t="shared" si="128"/>
        <v>0</v>
      </c>
      <c r="BU70" s="130">
        <f t="shared" si="59"/>
        <v>0.04</v>
      </c>
      <c r="BV70" s="128">
        <f t="shared" si="60"/>
        <v>0</v>
      </c>
      <c r="BW70" s="128">
        <f t="shared" si="61"/>
        <v>107929.37440365624</v>
      </c>
      <c r="BY70" s="130">
        <f t="shared" si="149"/>
        <v>2.4E-2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3.9E-2</v>
      </c>
      <c r="CE70" s="128">
        <f t="shared" si="63"/>
        <v>100974.99999999999</v>
      </c>
      <c r="CF70" s="128" t="str">
        <f t="shared" si="64"/>
        <v>nie</v>
      </c>
      <c r="CG70" s="128">
        <f t="shared" si="65"/>
        <v>2000</v>
      </c>
      <c r="CH70" s="128">
        <f t="shared" si="160"/>
        <v>99169.749999999985</v>
      </c>
      <c r="CI70" s="128">
        <f t="shared" si="67"/>
        <v>0</v>
      </c>
      <c r="CJ70" s="130">
        <f t="shared" si="68"/>
        <v>0.04</v>
      </c>
      <c r="CK70" s="128">
        <f t="shared" si="69"/>
        <v>7401.8186884037177</v>
      </c>
      <c r="CL70" s="128">
        <f t="shared" si="70"/>
        <v>106571.5686884037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110246.40000000001</v>
      </c>
      <c r="CR70" s="130">
        <f t="shared" si="71"/>
        <v>4.3999999999999997E-2</v>
      </c>
      <c r="CS70" s="128">
        <f t="shared" si="72"/>
        <v>111459.11039999999</v>
      </c>
      <c r="CT70" s="128" t="str">
        <f t="shared" si="73"/>
        <v>nie</v>
      </c>
      <c r="CU70" s="128">
        <f t="shared" si="74"/>
        <v>3000</v>
      </c>
      <c r="CV70" s="128">
        <f t="shared" si="75"/>
        <v>106851.879424</v>
      </c>
      <c r="CW70" s="128">
        <f t="shared" si="76"/>
        <v>0</v>
      </c>
      <c r="CX70" s="130">
        <f t="shared" si="77"/>
        <v>0.04</v>
      </c>
      <c r="CY70" s="128">
        <f t="shared" si="78"/>
        <v>0</v>
      </c>
      <c r="CZ70" s="128">
        <f t="shared" si="79"/>
        <v>106851.879424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109828.8</v>
      </c>
      <c r="DF70" s="130">
        <f t="shared" si="80"/>
        <v>4.3999999999999997E-2</v>
      </c>
      <c r="DG70" s="128">
        <f t="shared" si="81"/>
        <v>111036.91679999999</v>
      </c>
      <c r="DH70" s="128" t="str">
        <f t="shared" si="82"/>
        <v>nie</v>
      </c>
      <c r="DI70" s="128">
        <f t="shared" si="83"/>
        <v>2000</v>
      </c>
      <c r="DJ70" s="128">
        <f t="shared" si="84"/>
        <v>107319.90260799999</v>
      </c>
      <c r="DK70" s="128">
        <f t="shared" si="85"/>
        <v>0</v>
      </c>
      <c r="DL70" s="130">
        <f t="shared" si="86"/>
        <v>0.04</v>
      </c>
      <c r="DM70" s="128">
        <f t="shared" si="87"/>
        <v>0</v>
      </c>
      <c r="DN70" s="128">
        <f t="shared" si="88"/>
        <v>107319.90260799999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111036.65</v>
      </c>
      <c r="DT70" s="130">
        <f t="shared" si="89"/>
        <v>4.9000000000000002E-2</v>
      </c>
      <c r="DU70" s="128">
        <f t="shared" si="90"/>
        <v>112396.84896250001</v>
      </c>
      <c r="DV70" s="128" t="str">
        <f t="shared" si="91"/>
        <v>nie</v>
      </c>
      <c r="DW70" s="128">
        <f t="shared" si="92"/>
        <v>3000</v>
      </c>
      <c r="DX70" s="128">
        <f t="shared" si="93"/>
        <v>107611.447659625</v>
      </c>
      <c r="DY70" s="128">
        <f t="shared" si="94"/>
        <v>0</v>
      </c>
      <c r="DZ70" s="130">
        <f t="shared" si="95"/>
        <v>0.04</v>
      </c>
      <c r="EA70" s="128">
        <f t="shared" si="96"/>
        <v>0</v>
      </c>
      <c r="EB70" s="128">
        <f t="shared" si="97"/>
        <v>107611.447659625</v>
      </c>
    </row>
    <row r="71" spans="1:137">
      <c r="A71" s="224"/>
      <c r="B71" s="188">
        <f t="shared" si="98"/>
        <v>27</v>
      </c>
      <c r="C71" s="128">
        <f t="shared" si="99"/>
        <v>107995.17585872386</v>
      </c>
      <c r="D71" s="128">
        <f t="shared" si="100"/>
        <v>107668.71025647696</v>
      </c>
      <c r="E71" s="128">
        <f t="shared" si="101"/>
        <v>107929.37440365624</v>
      </c>
      <c r="F71" s="128">
        <f t="shared" si="102"/>
        <v>106571.5686884037</v>
      </c>
      <c r="G71" s="128">
        <f t="shared" si="103"/>
        <v>106851.879424</v>
      </c>
      <c r="H71" s="128">
        <f t="shared" si="104"/>
        <v>107319.90260799999</v>
      </c>
      <c r="I71" s="128">
        <f t="shared" si="105"/>
        <v>107611.447659625</v>
      </c>
      <c r="J71" s="128">
        <f t="shared" si="106"/>
        <v>107551.73071534414</v>
      </c>
      <c r="K71" s="128">
        <f t="shared" si="107"/>
        <v>105486.74559999999</v>
      </c>
      <c r="M71" s="36"/>
      <c r="N71" s="32">
        <f t="shared" si="108"/>
        <v>27</v>
      </c>
      <c r="O71" s="25">
        <f t="shared" si="109"/>
        <v>7.9951758587238686E-2</v>
      </c>
      <c r="P71" s="25">
        <f t="shared" si="110"/>
        <v>7.6687102564769516E-2</v>
      </c>
      <c r="Q71" s="25">
        <f t="shared" si="111"/>
        <v>7.9293744036562419E-2</v>
      </c>
      <c r="R71" s="25">
        <f t="shared" si="30"/>
        <v>6.571568688403695E-2</v>
      </c>
      <c r="S71" s="25">
        <f t="shared" si="31"/>
        <v>6.8518794240000069E-2</v>
      </c>
      <c r="T71" s="25">
        <f t="shared" si="32"/>
        <v>7.3199026079999951E-2</v>
      </c>
      <c r="U71" s="25">
        <f t="shared" si="33"/>
        <v>7.6114476596250036E-2</v>
      </c>
      <c r="V71" s="25">
        <f t="shared" si="34"/>
        <v>7.5517307153441404E-2</v>
      </c>
      <c r="W71" s="25">
        <f t="shared" si="112"/>
        <v>5.4867455999999981E-2</v>
      </c>
      <c r="X71" s="36"/>
      <c r="Y71" s="36"/>
      <c r="AA71" s="124">
        <f t="shared" si="113"/>
        <v>28</v>
      </c>
      <c r="AB71" s="128">
        <f t="shared" si="35"/>
        <v>105696.46079999999</v>
      </c>
      <c r="AC71" s="124">
        <f t="shared" si="114"/>
        <v>28</v>
      </c>
      <c r="AD71" s="130">
        <f t="shared" si="115"/>
        <v>0.04</v>
      </c>
      <c r="AE71" s="127">
        <f t="shared" si="116"/>
        <v>1075</v>
      </c>
      <c r="AF71" s="128">
        <f t="shared" si="117"/>
        <v>107396</v>
      </c>
      <c r="AG71" s="128">
        <f t="shared" si="140"/>
        <v>107500</v>
      </c>
      <c r="AH71" s="128">
        <f t="shared" si="118"/>
        <v>107500</v>
      </c>
      <c r="AI71" s="130">
        <f t="shared" si="36"/>
        <v>0.04</v>
      </c>
      <c r="AJ71" s="128">
        <f t="shared" si="37"/>
        <v>107858.33333333334</v>
      </c>
      <c r="AK71" s="128" t="str">
        <f t="shared" si="38"/>
        <v>nie</v>
      </c>
      <c r="AL71" s="128">
        <f t="shared" si="39"/>
        <v>537.5</v>
      </c>
      <c r="AM71" s="128">
        <f t="shared" si="150"/>
        <v>107354.87500000001</v>
      </c>
      <c r="AN71" s="128">
        <f t="shared" si="41"/>
        <v>290.2500000000079</v>
      </c>
      <c r="AO71" s="130">
        <f t="shared" si="42"/>
        <v>0.04</v>
      </c>
      <c r="AP71" s="128">
        <f t="shared" si="43"/>
        <v>1223.3133460424108</v>
      </c>
      <c r="AQ71" s="128">
        <f t="shared" si="156"/>
        <v>108287.93834604241</v>
      </c>
      <c r="AS71" s="124">
        <f t="shared" si="119"/>
        <v>28</v>
      </c>
      <c r="AT71" s="130">
        <f t="shared" si="120"/>
        <v>0.04</v>
      </c>
      <c r="AU71" s="127">
        <f t="shared" si="121"/>
        <v>1073</v>
      </c>
      <c r="AV71" s="128">
        <f t="shared" si="122"/>
        <v>107199.70000000001</v>
      </c>
      <c r="AW71" s="128">
        <f t="shared" si="151"/>
        <v>107300</v>
      </c>
      <c r="AX71" s="128">
        <f t="shared" si="123"/>
        <v>107300</v>
      </c>
      <c r="AY71" s="130">
        <f t="shared" si="45"/>
        <v>4.1500000000000002E-2</v>
      </c>
      <c r="AZ71" s="128">
        <f t="shared" si="46"/>
        <v>107671.07916666666</v>
      </c>
      <c r="BA71" s="128" t="str">
        <f t="shared" si="47"/>
        <v>nie</v>
      </c>
      <c r="BB71" s="128">
        <f t="shared" si="48"/>
        <v>751.09999999999991</v>
      </c>
      <c r="BC71" s="128">
        <f t="shared" si="158"/>
        <v>106992.183125</v>
      </c>
      <c r="BD71" s="128">
        <f t="shared" si="50"/>
        <v>300.57412499999685</v>
      </c>
      <c r="BE71" s="130">
        <f t="shared" si="51"/>
        <v>0.04</v>
      </c>
      <c r="BF71" s="128">
        <f t="shared" si="52"/>
        <v>1280.3135548694504</v>
      </c>
      <c r="BG71" s="128">
        <f t="shared" si="159"/>
        <v>107971.92255486945</v>
      </c>
      <c r="BI71" s="124">
        <f t="shared" si="124"/>
        <v>28</v>
      </c>
      <c r="BJ71" s="130">
        <f t="shared" si="148"/>
        <v>3.8100000000000002E-2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109516.22499999999</v>
      </c>
      <c r="BO71" s="130">
        <f t="shared" si="54"/>
        <v>4.65E-2</v>
      </c>
      <c r="BP71" s="128">
        <f t="shared" si="55"/>
        <v>111213.7264875</v>
      </c>
      <c r="BQ71" s="128" t="str">
        <f t="shared" si="56"/>
        <v>nie</v>
      </c>
      <c r="BR71" s="128">
        <f t="shared" si="57"/>
        <v>1000</v>
      </c>
      <c r="BS71" s="128">
        <f t="shared" si="153"/>
        <v>108273.118454875</v>
      </c>
      <c r="BT71" s="128">
        <f t="shared" si="128"/>
        <v>0</v>
      </c>
      <c r="BU71" s="130">
        <f t="shared" si="59"/>
        <v>0.04</v>
      </c>
      <c r="BV71" s="128">
        <f t="shared" si="60"/>
        <v>0</v>
      </c>
      <c r="BW71" s="128">
        <f t="shared" si="61"/>
        <v>108273.118454875</v>
      </c>
      <c r="BY71" s="130">
        <f t="shared" si="149"/>
        <v>2.4E-2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3.9E-2</v>
      </c>
      <c r="CE71" s="128">
        <f t="shared" si="63"/>
        <v>101299.99999999999</v>
      </c>
      <c r="CF71" s="128" t="str">
        <f t="shared" si="64"/>
        <v>nie</v>
      </c>
      <c r="CG71" s="128">
        <f t="shared" si="65"/>
        <v>2000</v>
      </c>
      <c r="CH71" s="128">
        <f t="shared" si="160"/>
        <v>99432.999999999985</v>
      </c>
      <c r="CI71" s="128">
        <f t="shared" si="67"/>
        <v>0</v>
      </c>
      <c r="CJ71" s="130">
        <f t="shared" si="68"/>
        <v>0.04</v>
      </c>
      <c r="CK71" s="128">
        <f t="shared" si="69"/>
        <v>7421.8035988624069</v>
      </c>
      <c r="CL71" s="128">
        <f t="shared" si="70"/>
        <v>106854.80359886239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110246.40000000001</v>
      </c>
      <c r="CR71" s="130">
        <f t="shared" si="71"/>
        <v>4.3999999999999997E-2</v>
      </c>
      <c r="CS71" s="128">
        <f t="shared" si="72"/>
        <v>111863.3472</v>
      </c>
      <c r="CT71" s="128" t="str">
        <f t="shared" si="73"/>
        <v>nie</v>
      </c>
      <c r="CU71" s="128">
        <f t="shared" si="74"/>
        <v>3000</v>
      </c>
      <c r="CV71" s="128">
        <f t="shared" si="75"/>
        <v>107179.31123200001</v>
      </c>
      <c r="CW71" s="128">
        <f t="shared" si="76"/>
        <v>0</v>
      </c>
      <c r="CX71" s="130">
        <f t="shared" si="77"/>
        <v>0.04</v>
      </c>
      <c r="CY71" s="128">
        <f t="shared" si="78"/>
        <v>0</v>
      </c>
      <c r="CZ71" s="128">
        <f t="shared" si="79"/>
        <v>107179.31123200001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109828.8</v>
      </c>
      <c r="DF71" s="130">
        <f t="shared" si="80"/>
        <v>4.3999999999999997E-2</v>
      </c>
      <c r="DG71" s="128">
        <f t="shared" si="81"/>
        <v>111439.62239999999</v>
      </c>
      <c r="DH71" s="128" t="str">
        <f t="shared" si="82"/>
        <v>nie</v>
      </c>
      <c r="DI71" s="128">
        <f t="shared" si="83"/>
        <v>2000</v>
      </c>
      <c r="DJ71" s="128">
        <f t="shared" si="84"/>
        <v>107646.09414399999</v>
      </c>
      <c r="DK71" s="128">
        <f t="shared" si="85"/>
        <v>0</v>
      </c>
      <c r="DL71" s="130">
        <f t="shared" si="86"/>
        <v>0.04</v>
      </c>
      <c r="DM71" s="128">
        <f t="shared" si="87"/>
        <v>0</v>
      </c>
      <c r="DN71" s="128">
        <f t="shared" si="88"/>
        <v>107646.09414399999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111036.65</v>
      </c>
      <c r="DT71" s="130">
        <f t="shared" si="89"/>
        <v>4.9000000000000002E-2</v>
      </c>
      <c r="DU71" s="128">
        <f t="shared" si="90"/>
        <v>112850.24861666666</v>
      </c>
      <c r="DV71" s="128" t="str">
        <f t="shared" si="91"/>
        <v>nie</v>
      </c>
      <c r="DW71" s="128">
        <f t="shared" si="92"/>
        <v>3000</v>
      </c>
      <c r="DX71" s="128">
        <f t="shared" si="93"/>
        <v>107978.70137949999</v>
      </c>
      <c r="DY71" s="128">
        <f t="shared" si="94"/>
        <v>0</v>
      </c>
      <c r="DZ71" s="130">
        <f t="shared" si="95"/>
        <v>0.04</v>
      </c>
      <c r="EA71" s="128">
        <f t="shared" si="96"/>
        <v>0</v>
      </c>
      <c r="EB71" s="128">
        <f t="shared" si="97"/>
        <v>107978.70137949999</v>
      </c>
    </row>
    <row r="72" spans="1:137">
      <c r="A72" s="224"/>
      <c r="B72" s="188">
        <f t="shared" si="98"/>
        <v>28</v>
      </c>
      <c r="C72" s="128">
        <f t="shared" si="99"/>
        <v>108287.93834604241</v>
      </c>
      <c r="D72" s="128">
        <f t="shared" si="100"/>
        <v>107971.92255486945</v>
      </c>
      <c r="E72" s="128">
        <f t="shared" si="101"/>
        <v>108273.118454875</v>
      </c>
      <c r="F72" s="128">
        <f t="shared" si="102"/>
        <v>106854.80359886239</v>
      </c>
      <c r="G72" s="128">
        <f t="shared" si="103"/>
        <v>107179.31123200001</v>
      </c>
      <c r="H72" s="128">
        <f t="shared" si="104"/>
        <v>107646.09414399999</v>
      </c>
      <c r="I72" s="128">
        <f t="shared" si="105"/>
        <v>107978.70137949999</v>
      </c>
      <c r="J72" s="128">
        <f t="shared" si="106"/>
        <v>107842.12038827555</v>
      </c>
      <c r="K72" s="128">
        <f t="shared" si="107"/>
        <v>105696.46079999999</v>
      </c>
      <c r="M72" s="36"/>
      <c r="N72" s="32">
        <f t="shared" si="108"/>
        <v>28</v>
      </c>
      <c r="O72" s="25">
        <f t="shared" si="109"/>
        <v>8.2879383460424227E-2</v>
      </c>
      <c r="P72" s="25">
        <f t="shared" si="110"/>
        <v>7.9719225548694483E-2</v>
      </c>
      <c r="Q72" s="25">
        <f t="shared" si="111"/>
        <v>8.2731184548749948E-2</v>
      </c>
      <c r="R72" s="25">
        <f t="shared" si="30"/>
        <v>6.8548035988623912E-2</v>
      </c>
      <c r="S72" s="25">
        <f t="shared" si="31"/>
        <v>7.1793112319999963E-2</v>
      </c>
      <c r="T72" s="25">
        <f t="shared" si="32"/>
        <v>7.646094143999993E-2</v>
      </c>
      <c r="U72" s="25">
        <f t="shared" si="33"/>
        <v>7.9787013794999861E-2</v>
      </c>
      <c r="V72" s="25">
        <f t="shared" si="34"/>
        <v>7.8421203882755419E-2</v>
      </c>
      <c r="W72" s="25">
        <f t="shared" si="112"/>
        <v>5.6964607999999917E-2</v>
      </c>
      <c r="X72" s="36"/>
      <c r="Y72" s="36"/>
      <c r="AA72" s="124">
        <f t="shared" si="113"/>
        <v>29</v>
      </c>
      <c r="AB72" s="128">
        <f t="shared" si="35"/>
        <v>105906.17599999999</v>
      </c>
      <c r="AC72" s="124">
        <f t="shared" si="114"/>
        <v>29</v>
      </c>
      <c r="AD72" s="130">
        <f t="shared" si="115"/>
        <v>0.04</v>
      </c>
      <c r="AE72" s="127">
        <f t="shared" si="116"/>
        <v>1075</v>
      </c>
      <c r="AF72" s="128">
        <f t="shared" si="117"/>
        <v>107396</v>
      </c>
      <c r="AG72" s="128">
        <f t="shared" si="140"/>
        <v>107500</v>
      </c>
      <c r="AH72" s="128">
        <f t="shared" si="118"/>
        <v>107500</v>
      </c>
      <c r="AI72" s="130">
        <f t="shared" si="36"/>
        <v>0.04</v>
      </c>
      <c r="AJ72" s="128">
        <f t="shared" si="37"/>
        <v>107858.33333333334</v>
      </c>
      <c r="AK72" s="128" t="str">
        <f t="shared" si="38"/>
        <v>nie</v>
      </c>
      <c r="AL72" s="128">
        <f t="shared" si="39"/>
        <v>537.5</v>
      </c>
      <c r="AM72" s="128">
        <f t="shared" si="150"/>
        <v>107354.87500000001</v>
      </c>
      <c r="AN72" s="128">
        <f t="shared" si="41"/>
        <v>290.2500000000079</v>
      </c>
      <c r="AO72" s="130">
        <f t="shared" si="42"/>
        <v>0.04</v>
      </c>
      <c r="AP72" s="128">
        <f t="shared" si="43"/>
        <v>1516.8662920767331</v>
      </c>
      <c r="AQ72" s="128">
        <f t="shared" si="156"/>
        <v>108581.49129207674</v>
      </c>
      <c r="AS72" s="124">
        <f t="shared" si="119"/>
        <v>29</v>
      </c>
      <c r="AT72" s="130">
        <f t="shared" si="120"/>
        <v>0.04</v>
      </c>
      <c r="AU72" s="127">
        <f t="shared" si="121"/>
        <v>1073</v>
      </c>
      <c r="AV72" s="128">
        <f t="shared" si="122"/>
        <v>107199.70000000001</v>
      </c>
      <c r="AW72" s="128">
        <f t="shared" si="151"/>
        <v>107300</v>
      </c>
      <c r="AX72" s="128">
        <f t="shared" si="123"/>
        <v>107300</v>
      </c>
      <c r="AY72" s="130">
        <f t="shared" si="45"/>
        <v>4.1500000000000002E-2</v>
      </c>
      <c r="AZ72" s="128">
        <f t="shared" si="46"/>
        <v>107671.07916666666</v>
      </c>
      <c r="BA72" s="128" t="str">
        <f t="shared" si="47"/>
        <v>nie</v>
      </c>
      <c r="BB72" s="128">
        <f t="shared" si="48"/>
        <v>751.09999999999991</v>
      </c>
      <c r="BC72" s="128">
        <f t="shared" si="158"/>
        <v>106992.183125</v>
      </c>
      <c r="BD72" s="128">
        <f t="shared" si="50"/>
        <v>300.57412499999685</v>
      </c>
      <c r="BE72" s="130">
        <f t="shared" si="51"/>
        <v>0.04</v>
      </c>
      <c r="BF72" s="128">
        <f t="shared" si="52"/>
        <v>1584.3445264675947</v>
      </c>
      <c r="BG72" s="128">
        <f t="shared" si="159"/>
        <v>108275.95352646759</v>
      </c>
      <c r="BI72" s="124">
        <f t="shared" si="124"/>
        <v>29</v>
      </c>
      <c r="BJ72" s="130">
        <f t="shared" si="148"/>
        <v>3.8100000000000002E-2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109516.22499999999</v>
      </c>
      <c r="BO72" s="130">
        <f t="shared" si="54"/>
        <v>4.65E-2</v>
      </c>
      <c r="BP72" s="128">
        <f t="shared" si="55"/>
        <v>111638.10185937498</v>
      </c>
      <c r="BQ72" s="128" t="str">
        <f t="shared" si="56"/>
        <v>nie</v>
      </c>
      <c r="BR72" s="128">
        <f t="shared" si="57"/>
        <v>1000</v>
      </c>
      <c r="BS72" s="128">
        <f t="shared" si="153"/>
        <v>108616.86250609373</v>
      </c>
      <c r="BT72" s="128">
        <f t="shared" si="128"/>
        <v>0</v>
      </c>
      <c r="BU72" s="130">
        <f t="shared" si="59"/>
        <v>0.04</v>
      </c>
      <c r="BV72" s="128">
        <f t="shared" si="60"/>
        <v>0</v>
      </c>
      <c r="BW72" s="128">
        <f t="shared" si="61"/>
        <v>108616.86250609373</v>
      </c>
      <c r="BY72" s="130">
        <f t="shared" si="149"/>
        <v>2.4E-2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3.9E-2</v>
      </c>
      <c r="CE72" s="128">
        <f t="shared" si="63"/>
        <v>101625.00000000001</v>
      </c>
      <c r="CF72" s="128" t="str">
        <f t="shared" si="64"/>
        <v>nie</v>
      </c>
      <c r="CG72" s="128">
        <f t="shared" si="65"/>
        <v>2000</v>
      </c>
      <c r="CH72" s="128">
        <f t="shared" si="160"/>
        <v>99696.250000000015</v>
      </c>
      <c r="CI72" s="128">
        <f t="shared" si="67"/>
        <v>0</v>
      </c>
      <c r="CJ72" s="130">
        <f t="shared" si="68"/>
        <v>0.04</v>
      </c>
      <c r="CK72" s="128">
        <f t="shared" si="69"/>
        <v>7441.8424685793352</v>
      </c>
      <c r="CL72" s="128">
        <f t="shared" si="70"/>
        <v>107138.09246857934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110246.40000000001</v>
      </c>
      <c r="CR72" s="130">
        <f t="shared" si="71"/>
        <v>4.3999999999999997E-2</v>
      </c>
      <c r="CS72" s="128">
        <f t="shared" si="72"/>
        <v>112267.584</v>
      </c>
      <c r="CT72" s="128" t="str">
        <f t="shared" si="73"/>
        <v>nie</v>
      </c>
      <c r="CU72" s="128">
        <f t="shared" si="74"/>
        <v>3000</v>
      </c>
      <c r="CV72" s="128">
        <f t="shared" si="75"/>
        <v>107506.74304</v>
      </c>
      <c r="CW72" s="128">
        <f t="shared" si="76"/>
        <v>0</v>
      </c>
      <c r="CX72" s="130">
        <f t="shared" si="77"/>
        <v>0.04</v>
      </c>
      <c r="CY72" s="128">
        <f t="shared" si="78"/>
        <v>0</v>
      </c>
      <c r="CZ72" s="128">
        <f t="shared" si="79"/>
        <v>107506.74304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109828.8</v>
      </c>
      <c r="DF72" s="130">
        <f t="shared" si="80"/>
        <v>4.3999999999999997E-2</v>
      </c>
      <c r="DG72" s="128">
        <f t="shared" si="81"/>
        <v>111842.32799999999</v>
      </c>
      <c r="DH72" s="128" t="str">
        <f t="shared" si="82"/>
        <v>nie</v>
      </c>
      <c r="DI72" s="128">
        <f t="shared" si="83"/>
        <v>2000</v>
      </c>
      <c r="DJ72" s="128">
        <f t="shared" si="84"/>
        <v>107972.28568</v>
      </c>
      <c r="DK72" s="128">
        <f t="shared" si="85"/>
        <v>0</v>
      </c>
      <c r="DL72" s="130">
        <f t="shared" si="86"/>
        <v>0.04</v>
      </c>
      <c r="DM72" s="128">
        <f t="shared" si="87"/>
        <v>0</v>
      </c>
      <c r="DN72" s="128">
        <f t="shared" si="88"/>
        <v>107972.28568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111036.65</v>
      </c>
      <c r="DT72" s="130">
        <f t="shared" si="89"/>
        <v>4.9000000000000002E-2</v>
      </c>
      <c r="DU72" s="128">
        <f t="shared" si="90"/>
        <v>113303.64827083334</v>
      </c>
      <c r="DV72" s="128" t="str">
        <f t="shared" si="91"/>
        <v>nie</v>
      </c>
      <c r="DW72" s="128">
        <f t="shared" si="92"/>
        <v>3000</v>
      </c>
      <c r="DX72" s="128">
        <f t="shared" si="93"/>
        <v>108345.955099375</v>
      </c>
      <c r="DY72" s="128">
        <f t="shared" si="94"/>
        <v>0</v>
      </c>
      <c r="DZ72" s="130">
        <f t="shared" si="95"/>
        <v>0.04</v>
      </c>
      <c r="EA72" s="128">
        <f t="shared" si="96"/>
        <v>0</v>
      </c>
      <c r="EB72" s="128">
        <f t="shared" si="97"/>
        <v>108345.955099375</v>
      </c>
    </row>
    <row r="73" spans="1:137">
      <c r="A73" s="224"/>
      <c r="B73" s="188">
        <f t="shared" si="98"/>
        <v>29</v>
      </c>
      <c r="C73" s="128">
        <f t="shared" si="99"/>
        <v>108581.49129207674</v>
      </c>
      <c r="D73" s="128">
        <f t="shared" si="100"/>
        <v>108275.95352646759</v>
      </c>
      <c r="E73" s="128">
        <f t="shared" si="101"/>
        <v>108616.86250609373</v>
      </c>
      <c r="F73" s="128">
        <f t="shared" si="102"/>
        <v>107138.09246857934</v>
      </c>
      <c r="G73" s="128">
        <f t="shared" si="103"/>
        <v>107506.74304</v>
      </c>
      <c r="H73" s="128">
        <f t="shared" si="104"/>
        <v>107972.28568</v>
      </c>
      <c r="I73" s="128">
        <f t="shared" si="105"/>
        <v>108345.955099375</v>
      </c>
      <c r="J73" s="128">
        <f t="shared" si="106"/>
        <v>108133.29411332389</v>
      </c>
      <c r="K73" s="128">
        <f t="shared" si="107"/>
        <v>105906.17599999999</v>
      </c>
      <c r="M73" s="36"/>
      <c r="N73" s="32">
        <f t="shared" si="108"/>
        <v>29</v>
      </c>
      <c r="O73" s="25">
        <f t="shared" si="109"/>
        <v>8.5814912920767483E-2</v>
      </c>
      <c r="P73" s="25">
        <f t="shared" si="110"/>
        <v>8.2759535264675943E-2</v>
      </c>
      <c r="Q73" s="25">
        <f t="shared" si="111"/>
        <v>8.6168625060937254E-2</v>
      </c>
      <c r="R73" s="25">
        <f t="shared" si="30"/>
        <v>7.138092468579349E-2</v>
      </c>
      <c r="S73" s="25">
        <f t="shared" si="31"/>
        <v>7.5067430400000079E-2</v>
      </c>
      <c r="T73" s="25">
        <f t="shared" si="32"/>
        <v>7.9722856799999908E-2</v>
      </c>
      <c r="U73" s="25">
        <f t="shared" si="33"/>
        <v>8.3459550993749909E-2</v>
      </c>
      <c r="V73" s="25">
        <f t="shared" si="34"/>
        <v>8.1332941133238856E-2</v>
      </c>
      <c r="W73" s="25">
        <f t="shared" si="112"/>
        <v>5.9061759999999852E-2</v>
      </c>
      <c r="X73" s="36"/>
      <c r="Y73" s="36"/>
      <c r="AA73" s="124">
        <f t="shared" si="113"/>
        <v>30</v>
      </c>
      <c r="AB73" s="128">
        <f t="shared" si="35"/>
        <v>106115.8912</v>
      </c>
      <c r="AC73" s="124">
        <f t="shared" si="114"/>
        <v>30</v>
      </c>
      <c r="AD73" s="130">
        <f t="shared" si="115"/>
        <v>0.04</v>
      </c>
      <c r="AE73" s="127">
        <f t="shared" si="116"/>
        <v>1075</v>
      </c>
      <c r="AF73" s="128">
        <f t="shared" si="117"/>
        <v>107396</v>
      </c>
      <c r="AG73" s="128">
        <f t="shared" si="140"/>
        <v>107500</v>
      </c>
      <c r="AH73" s="128">
        <f t="shared" si="118"/>
        <v>107500</v>
      </c>
      <c r="AI73" s="130">
        <f t="shared" si="36"/>
        <v>0.04</v>
      </c>
      <c r="AJ73" s="128">
        <f t="shared" si="37"/>
        <v>107858.33333333334</v>
      </c>
      <c r="AK73" s="128" t="str">
        <f t="shared" si="38"/>
        <v>nie</v>
      </c>
      <c r="AL73" s="128">
        <f t="shared" si="39"/>
        <v>537.5</v>
      </c>
      <c r="AM73" s="128">
        <f t="shared" si="150"/>
        <v>107354.87500000001</v>
      </c>
      <c r="AN73" s="128">
        <f t="shared" si="41"/>
        <v>290.2500000000079</v>
      </c>
      <c r="AO73" s="130">
        <f t="shared" si="42"/>
        <v>0.04</v>
      </c>
      <c r="AP73" s="128">
        <f t="shared" si="43"/>
        <v>1811.2118310653482</v>
      </c>
      <c r="AQ73" s="128">
        <f t="shared" si="156"/>
        <v>108875.83683106536</v>
      </c>
      <c r="AS73" s="124">
        <f t="shared" si="119"/>
        <v>30</v>
      </c>
      <c r="AT73" s="130">
        <f t="shared" si="120"/>
        <v>0.04</v>
      </c>
      <c r="AU73" s="127">
        <f t="shared" si="121"/>
        <v>1073</v>
      </c>
      <c r="AV73" s="128">
        <f t="shared" si="122"/>
        <v>107199.70000000001</v>
      </c>
      <c r="AW73" s="128">
        <f t="shared" si="151"/>
        <v>107300</v>
      </c>
      <c r="AX73" s="128">
        <f t="shared" si="123"/>
        <v>107300</v>
      </c>
      <c r="AY73" s="130">
        <f t="shared" si="45"/>
        <v>4.1500000000000002E-2</v>
      </c>
      <c r="AZ73" s="128">
        <f t="shared" si="46"/>
        <v>107671.07916666666</v>
      </c>
      <c r="BA73" s="128" t="str">
        <f t="shared" si="47"/>
        <v>nie</v>
      </c>
      <c r="BB73" s="128">
        <f t="shared" si="48"/>
        <v>751.09999999999991</v>
      </c>
      <c r="BC73" s="128">
        <f t="shared" si="158"/>
        <v>106992.183125</v>
      </c>
      <c r="BD73" s="128">
        <f t="shared" si="50"/>
        <v>300.57412499999685</v>
      </c>
      <c r="BE73" s="130">
        <f t="shared" si="51"/>
        <v>0.04</v>
      </c>
      <c r="BF73" s="128">
        <f t="shared" si="52"/>
        <v>1889.1963816890541</v>
      </c>
      <c r="BG73" s="128">
        <f t="shared" si="159"/>
        <v>108580.80538168905</v>
      </c>
      <c r="BI73" s="124">
        <f t="shared" si="124"/>
        <v>30</v>
      </c>
      <c r="BJ73" s="130">
        <f t="shared" si="148"/>
        <v>3.8100000000000002E-2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109516.22499999999</v>
      </c>
      <c r="BO73" s="130">
        <f t="shared" si="54"/>
        <v>4.65E-2</v>
      </c>
      <c r="BP73" s="128">
        <f t="shared" si="55"/>
        <v>112062.47723124998</v>
      </c>
      <c r="BQ73" s="128" t="str">
        <f t="shared" si="56"/>
        <v>nie</v>
      </c>
      <c r="BR73" s="128">
        <f t="shared" si="57"/>
        <v>1000</v>
      </c>
      <c r="BS73" s="128">
        <f t="shared" si="153"/>
        <v>108960.60655731249</v>
      </c>
      <c r="BT73" s="128">
        <f t="shared" si="128"/>
        <v>0</v>
      </c>
      <c r="BU73" s="130">
        <f t="shared" si="59"/>
        <v>0.04</v>
      </c>
      <c r="BV73" s="128">
        <f t="shared" si="60"/>
        <v>0</v>
      </c>
      <c r="BW73" s="128">
        <f t="shared" si="61"/>
        <v>108960.60655731249</v>
      </c>
      <c r="BY73" s="130">
        <f t="shared" si="149"/>
        <v>2.4E-2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3.9E-2</v>
      </c>
      <c r="CE73" s="128">
        <f t="shared" si="63"/>
        <v>101950.00000000001</v>
      </c>
      <c r="CF73" s="128" t="str">
        <f t="shared" si="64"/>
        <v>nie</v>
      </c>
      <c r="CG73" s="128">
        <f t="shared" si="65"/>
        <v>2000</v>
      </c>
      <c r="CH73" s="128">
        <f t="shared" si="160"/>
        <v>99959.500000000015</v>
      </c>
      <c r="CI73" s="128">
        <f t="shared" si="67"/>
        <v>0</v>
      </c>
      <c r="CJ73" s="130">
        <f t="shared" si="68"/>
        <v>0.04</v>
      </c>
      <c r="CK73" s="128">
        <f t="shared" si="69"/>
        <v>7461.9354432444989</v>
      </c>
      <c r="CL73" s="128">
        <f t="shared" si="70"/>
        <v>107421.43544324451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110246.40000000001</v>
      </c>
      <c r="CR73" s="130">
        <f t="shared" si="71"/>
        <v>4.3999999999999997E-2</v>
      </c>
      <c r="CS73" s="128">
        <f t="shared" si="72"/>
        <v>112671.82080000002</v>
      </c>
      <c r="CT73" s="128" t="str">
        <f t="shared" si="73"/>
        <v>nie</v>
      </c>
      <c r="CU73" s="128">
        <f t="shared" si="74"/>
        <v>3000</v>
      </c>
      <c r="CV73" s="128">
        <f t="shared" si="75"/>
        <v>107834.17484800001</v>
      </c>
      <c r="CW73" s="128">
        <f t="shared" si="76"/>
        <v>0</v>
      </c>
      <c r="CX73" s="130">
        <f t="shared" si="77"/>
        <v>0.04</v>
      </c>
      <c r="CY73" s="128">
        <f t="shared" si="78"/>
        <v>0</v>
      </c>
      <c r="CZ73" s="128">
        <f t="shared" si="79"/>
        <v>107834.17484800001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109828.8</v>
      </c>
      <c r="DF73" s="130">
        <f t="shared" si="80"/>
        <v>4.3999999999999997E-2</v>
      </c>
      <c r="DG73" s="128">
        <f t="shared" si="81"/>
        <v>112245.03360000001</v>
      </c>
      <c r="DH73" s="128" t="str">
        <f t="shared" si="82"/>
        <v>nie</v>
      </c>
      <c r="DI73" s="128">
        <f t="shared" si="83"/>
        <v>2000</v>
      </c>
      <c r="DJ73" s="128">
        <f t="shared" si="84"/>
        <v>108298.47721600001</v>
      </c>
      <c r="DK73" s="128">
        <f t="shared" si="85"/>
        <v>0</v>
      </c>
      <c r="DL73" s="130">
        <f t="shared" si="86"/>
        <v>0.04</v>
      </c>
      <c r="DM73" s="128">
        <f t="shared" si="87"/>
        <v>0</v>
      </c>
      <c r="DN73" s="128">
        <f t="shared" si="88"/>
        <v>108298.47721600001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111036.65</v>
      </c>
      <c r="DT73" s="130">
        <f t="shared" si="89"/>
        <v>4.9000000000000002E-2</v>
      </c>
      <c r="DU73" s="128">
        <f t="shared" si="90"/>
        <v>113757.04792499999</v>
      </c>
      <c r="DV73" s="128" t="str">
        <f t="shared" si="91"/>
        <v>nie</v>
      </c>
      <c r="DW73" s="128">
        <f t="shared" si="92"/>
        <v>3000</v>
      </c>
      <c r="DX73" s="128">
        <f t="shared" si="93"/>
        <v>108713.20881924999</v>
      </c>
      <c r="DY73" s="128">
        <f t="shared" si="94"/>
        <v>0</v>
      </c>
      <c r="DZ73" s="130">
        <f t="shared" si="95"/>
        <v>0.04</v>
      </c>
      <c r="EA73" s="128">
        <f t="shared" si="96"/>
        <v>0</v>
      </c>
      <c r="EB73" s="128">
        <f t="shared" si="97"/>
        <v>108713.20881924999</v>
      </c>
      <c r="EE73" s="68"/>
      <c r="EF73" s="68"/>
      <c r="EG73" s="68"/>
    </row>
    <row r="74" spans="1:137">
      <c r="A74" s="224"/>
      <c r="B74" s="188">
        <f t="shared" si="98"/>
        <v>30</v>
      </c>
      <c r="C74" s="128">
        <f t="shared" si="99"/>
        <v>108875.83683106536</v>
      </c>
      <c r="D74" s="128">
        <f t="shared" si="100"/>
        <v>108580.80538168905</v>
      </c>
      <c r="E74" s="128">
        <f t="shared" si="101"/>
        <v>108960.60655731249</v>
      </c>
      <c r="F74" s="128">
        <f t="shared" si="102"/>
        <v>107421.43544324451</v>
      </c>
      <c r="G74" s="128">
        <f t="shared" si="103"/>
        <v>107834.17484800001</v>
      </c>
      <c r="H74" s="128">
        <f t="shared" si="104"/>
        <v>108298.47721600001</v>
      </c>
      <c r="I74" s="128">
        <f t="shared" si="105"/>
        <v>108713.20881924999</v>
      </c>
      <c r="J74" s="128">
        <f t="shared" si="106"/>
        <v>108425.25400742986</v>
      </c>
      <c r="K74" s="128">
        <f t="shared" si="107"/>
        <v>106115.8912</v>
      </c>
      <c r="M74" s="36"/>
      <c r="N74" s="32">
        <f t="shared" si="108"/>
        <v>30</v>
      </c>
      <c r="O74" s="25">
        <f t="shared" si="109"/>
        <v>8.8758368310653646E-2</v>
      </c>
      <c r="P74" s="25">
        <f t="shared" si="110"/>
        <v>8.5808053816890384E-2</v>
      </c>
      <c r="Q74" s="25">
        <f t="shared" si="111"/>
        <v>8.9606065573125004E-2</v>
      </c>
      <c r="R74" s="25">
        <f t="shared" si="30"/>
        <v>7.4214354432445173E-2</v>
      </c>
      <c r="S74" s="25">
        <f t="shared" si="31"/>
        <v>7.8341748480000195E-2</v>
      </c>
      <c r="T74" s="25">
        <f t="shared" si="32"/>
        <v>8.2984772160000109E-2</v>
      </c>
      <c r="U74" s="25">
        <f t="shared" si="33"/>
        <v>8.7132088192499957E-2</v>
      </c>
      <c r="V74" s="25">
        <f t="shared" si="34"/>
        <v>8.425254007429861E-2</v>
      </c>
      <c r="W74" s="25">
        <f t="shared" si="112"/>
        <v>6.115891200000001E-2</v>
      </c>
      <c r="X74" s="36"/>
      <c r="Y74" s="36"/>
      <c r="AA74" s="124">
        <f t="shared" si="113"/>
        <v>31</v>
      </c>
      <c r="AB74" s="128">
        <f t="shared" si="35"/>
        <v>106325.60639999999</v>
      </c>
      <c r="AC74" s="124">
        <f t="shared" si="114"/>
        <v>31</v>
      </c>
      <c r="AD74" s="130">
        <f t="shared" si="115"/>
        <v>0.04</v>
      </c>
      <c r="AE74" s="127">
        <f t="shared" si="116"/>
        <v>1075</v>
      </c>
      <c r="AF74" s="128">
        <f t="shared" si="117"/>
        <v>107396</v>
      </c>
      <c r="AG74" s="128">
        <f t="shared" si="140"/>
        <v>107500</v>
      </c>
      <c r="AH74" s="128">
        <f t="shared" si="118"/>
        <v>107500</v>
      </c>
      <c r="AI74" s="130">
        <f t="shared" si="36"/>
        <v>0.04</v>
      </c>
      <c r="AJ74" s="128">
        <f t="shared" si="37"/>
        <v>107858.33333333334</v>
      </c>
      <c r="AK74" s="128" t="str">
        <f t="shared" si="38"/>
        <v>nie</v>
      </c>
      <c r="AL74" s="128">
        <f t="shared" si="39"/>
        <v>537.5</v>
      </c>
      <c r="AM74" s="128">
        <f t="shared" si="150"/>
        <v>107354.87500000001</v>
      </c>
      <c r="AN74" s="128">
        <f t="shared" si="41"/>
        <v>290.2500000000079</v>
      </c>
      <c r="AO74" s="130">
        <f t="shared" si="42"/>
        <v>0.04</v>
      </c>
      <c r="AP74" s="128">
        <f t="shared" si="43"/>
        <v>2106.3521030092325</v>
      </c>
      <c r="AQ74" s="128">
        <f t="shared" si="156"/>
        <v>109170.97710300924</v>
      </c>
      <c r="AS74" s="124">
        <f t="shared" si="119"/>
        <v>31</v>
      </c>
      <c r="AT74" s="130">
        <f t="shared" si="120"/>
        <v>0.04</v>
      </c>
      <c r="AU74" s="127">
        <f t="shared" si="121"/>
        <v>1073</v>
      </c>
      <c r="AV74" s="128">
        <f t="shared" si="122"/>
        <v>107199.70000000001</v>
      </c>
      <c r="AW74" s="128">
        <f t="shared" si="151"/>
        <v>107300</v>
      </c>
      <c r="AX74" s="128">
        <f t="shared" si="123"/>
        <v>107300</v>
      </c>
      <c r="AY74" s="130">
        <f t="shared" si="45"/>
        <v>4.1500000000000002E-2</v>
      </c>
      <c r="AZ74" s="128">
        <f t="shared" si="46"/>
        <v>107671.07916666666</v>
      </c>
      <c r="BA74" s="128" t="str">
        <f t="shared" si="47"/>
        <v>nie</v>
      </c>
      <c r="BB74" s="128">
        <f t="shared" si="48"/>
        <v>751.09999999999991</v>
      </c>
      <c r="BC74" s="128">
        <f t="shared" si="158"/>
        <v>106992.183125</v>
      </c>
      <c r="BD74" s="128">
        <f t="shared" si="50"/>
        <v>300.57412499999685</v>
      </c>
      <c r="BE74" s="130">
        <f t="shared" si="51"/>
        <v>0.04</v>
      </c>
      <c r="BF74" s="128">
        <f t="shared" si="52"/>
        <v>2194.8713369196112</v>
      </c>
      <c r="BG74" s="128">
        <f t="shared" si="159"/>
        <v>108886.48033691962</v>
      </c>
      <c r="BI74" s="124">
        <f t="shared" si="124"/>
        <v>31</v>
      </c>
      <c r="BJ74" s="130">
        <f t="shared" si="148"/>
        <v>3.8100000000000002E-2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109516.22499999999</v>
      </c>
      <c r="BO74" s="130">
        <f t="shared" si="54"/>
        <v>4.65E-2</v>
      </c>
      <c r="BP74" s="128">
        <f t="shared" si="55"/>
        <v>112486.85260312499</v>
      </c>
      <c r="BQ74" s="128" t="str">
        <f t="shared" si="56"/>
        <v>nie</v>
      </c>
      <c r="BR74" s="128">
        <f t="shared" si="57"/>
        <v>1000</v>
      </c>
      <c r="BS74" s="128">
        <f t="shared" si="153"/>
        <v>109304.35060853124</v>
      </c>
      <c r="BT74" s="128">
        <f t="shared" si="128"/>
        <v>0</v>
      </c>
      <c r="BU74" s="130">
        <f t="shared" si="59"/>
        <v>0.04</v>
      </c>
      <c r="BV74" s="128">
        <f t="shared" si="60"/>
        <v>0</v>
      </c>
      <c r="BW74" s="128">
        <f t="shared" si="61"/>
        <v>109304.35060853124</v>
      </c>
      <c r="BY74" s="130">
        <f t="shared" si="149"/>
        <v>2.4E-2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3.9E-2</v>
      </c>
      <c r="CE74" s="128">
        <f t="shared" si="63"/>
        <v>102275</v>
      </c>
      <c r="CF74" s="128" t="str">
        <f t="shared" si="64"/>
        <v>nie</v>
      </c>
      <c r="CG74" s="128">
        <f t="shared" si="65"/>
        <v>2000</v>
      </c>
      <c r="CH74" s="128">
        <f t="shared" si="160"/>
        <v>100222.75</v>
      </c>
      <c r="CI74" s="128">
        <f t="shared" si="67"/>
        <v>0</v>
      </c>
      <c r="CJ74" s="130">
        <f t="shared" si="68"/>
        <v>0.04</v>
      </c>
      <c r="CK74" s="128">
        <f t="shared" si="69"/>
        <v>7482.0826689412588</v>
      </c>
      <c r="CL74" s="128">
        <f t="shared" si="70"/>
        <v>107704.83266894126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110246.40000000001</v>
      </c>
      <c r="CR74" s="130">
        <f t="shared" si="71"/>
        <v>4.3999999999999997E-2</v>
      </c>
      <c r="CS74" s="128">
        <f t="shared" si="72"/>
        <v>113076.05760000001</v>
      </c>
      <c r="CT74" s="128" t="str">
        <f t="shared" si="73"/>
        <v>nie</v>
      </c>
      <c r="CU74" s="128">
        <f t="shared" si="74"/>
        <v>3000</v>
      </c>
      <c r="CV74" s="128">
        <f t="shared" si="75"/>
        <v>108161.60665600002</v>
      </c>
      <c r="CW74" s="128">
        <f t="shared" si="76"/>
        <v>0</v>
      </c>
      <c r="CX74" s="130">
        <f t="shared" si="77"/>
        <v>0.04</v>
      </c>
      <c r="CY74" s="128">
        <f t="shared" si="78"/>
        <v>0</v>
      </c>
      <c r="CZ74" s="128">
        <f t="shared" si="79"/>
        <v>108161.60665600002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109828.8</v>
      </c>
      <c r="DF74" s="130">
        <f t="shared" si="80"/>
        <v>4.3999999999999997E-2</v>
      </c>
      <c r="DG74" s="128">
        <f t="shared" si="81"/>
        <v>112647.73920000001</v>
      </c>
      <c r="DH74" s="128" t="str">
        <f t="shared" si="82"/>
        <v>nie</v>
      </c>
      <c r="DI74" s="128">
        <f t="shared" si="83"/>
        <v>2000</v>
      </c>
      <c r="DJ74" s="128">
        <f t="shared" si="84"/>
        <v>108624.66875200001</v>
      </c>
      <c r="DK74" s="128">
        <f t="shared" si="85"/>
        <v>0</v>
      </c>
      <c r="DL74" s="130">
        <f t="shared" si="86"/>
        <v>0.04</v>
      </c>
      <c r="DM74" s="128">
        <f t="shared" si="87"/>
        <v>0</v>
      </c>
      <c r="DN74" s="128">
        <f t="shared" si="88"/>
        <v>108624.66875200001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111036.65</v>
      </c>
      <c r="DT74" s="130">
        <f t="shared" si="89"/>
        <v>4.9000000000000002E-2</v>
      </c>
      <c r="DU74" s="128">
        <f t="shared" si="90"/>
        <v>114210.44757916666</v>
      </c>
      <c r="DV74" s="128" t="str">
        <f t="shared" si="91"/>
        <v>nie</v>
      </c>
      <c r="DW74" s="128">
        <f t="shared" si="92"/>
        <v>3000</v>
      </c>
      <c r="DX74" s="128">
        <f t="shared" si="93"/>
        <v>109080.462539125</v>
      </c>
      <c r="DY74" s="128">
        <f t="shared" si="94"/>
        <v>0</v>
      </c>
      <c r="DZ74" s="130">
        <f t="shared" si="95"/>
        <v>0.04</v>
      </c>
      <c r="EA74" s="128">
        <f t="shared" si="96"/>
        <v>0</v>
      </c>
      <c r="EB74" s="128">
        <f t="shared" si="97"/>
        <v>109080.462539125</v>
      </c>
    </row>
    <row r="75" spans="1:137">
      <c r="A75" s="224"/>
      <c r="B75" s="188">
        <f t="shared" si="98"/>
        <v>31</v>
      </c>
      <c r="C75" s="128">
        <f t="shared" si="99"/>
        <v>109170.97710300924</v>
      </c>
      <c r="D75" s="128">
        <f t="shared" si="100"/>
        <v>108886.48033691962</v>
      </c>
      <c r="E75" s="128">
        <f t="shared" si="101"/>
        <v>109304.35060853124</v>
      </c>
      <c r="F75" s="128">
        <f t="shared" si="102"/>
        <v>107704.83266894126</v>
      </c>
      <c r="G75" s="128">
        <f t="shared" si="103"/>
        <v>108161.60665600002</v>
      </c>
      <c r="H75" s="128">
        <f t="shared" si="104"/>
        <v>108624.66875200001</v>
      </c>
      <c r="I75" s="128">
        <f t="shared" si="105"/>
        <v>109080.462539125</v>
      </c>
      <c r="J75" s="128">
        <f t="shared" si="106"/>
        <v>108718.00219324991</v>
      </c>
      <c r="K75" s="128">
        <f t="shared" si="107"/>
        <v>106325.60639999999</v>
      </c>
      <c r="M75" s="36"/>
      <c r="N75" s="32">
        <f t="shared" si="108"/>
        <v>31</v>
      </c>
      <c r="O75" s="25">
        <f t="shared" si="109"/>
        <v>9.170977103009248E-2</v>
      </c>
      <c r="P75" s="25">
        <f t="shared" si="110"/>
        <v>8.886480336919611E-2</v>
      </c>
      <c r="Q75" s="25">
        <f t="shared" si="111"/>
        <v>9.3043506085312311E-2</v>
      </c>
      <c r="R75" s="25">
        <f t="shared" si="30"/>
        <v>7.7048326689412638E-2</v>
      </c>
      <c r="S75" s="25">
        <f t="shared" si="31"/>
        <v>8.1616066560000089E-2</v>
      </c>
      <c r="T75" s="25">
        <f t="shared" si="32"/>
        <v>8.6246687520000087E-2</v>
      </c>
      <c r="U75" s="25">
        <f t="shared" si="33"/>
        <v>9.0804625391250005E-2</v>
      </c>
      <c r="V75" s="25">
        <f t="shared" si="34"/>
        <v>8.7180021932499185E-2</v>
      </c>
      <c r="W75" s="25">
        <f t="shared" si="112"/>
        <v>6.3256063999999945E-2</v>
      </c>
      <c r="X75" s="36"/>
      <c r="Y75" s="36"/>
      <c r="AA75" s="124">
        <f t="shared" si="113"/>
        <v>32</v>
      </c>
      <c r="AB75" s="128">
        <f t="shared" si="35"/>
        <v>106535.3216</v>
      </c>
      <c r="AC75" s="124">
        <f t="shared" si="114"/>
        <v>32</v>
      </c>
      <c r="AD75" s="130">
        <f t="shared" si="115"/>
        <v>0.04</v>
      </c>
      <c r="AE75" s="127">
        <f t="shared" si="116"/>
        <v>1075</v>
      </c>
      <c r="AF75" s="128">
        <f t="shared" si="117"/>
        <v>107396</v>
      </c>
      <c r="AG75" s="128">
        <f t="shared" si="140"/>
        <v>107500</v>
      </c>
      <c r="AH75" s="128">
        <f t="shared" si="118"/>
        <v>107500</v>
      </c>
      <c r="AI75" s="130">
        <f t="shared" si="36"/>
        <v>0.04</v>
      </c>
      <c r="AJ75" s="128">
        <f t="shared" si="37"/>
        <v>107858.33333333334</v>
      </c>
      <c r="AK75" s="128" t="str">
        <f t="shared" si="38"/>
        <v>nie</v>
      </c>
      <c r="AL75" s="128">
        <f t="shared" si="39"/>
        <v>537.5</v>
      </c>
      <c r="AM75" s="128">
        <f t="shared" si="150"/>
        <v>107354.87500000001</v>
      </c>
      <c r="AN75" s="128">
        <f t="shared" si="41"/>
        <v>290.2500000000079</v>
      </c>
      <c r="AO75" s="130">
        <f t="shared" si="42"/>
        <v>0.04</v>
      </c>
      <c r="AP75" s="128">
        <f t="shared" si="43"/>
        <v>2402.2892536873651</v>
      </c>
      <c r="AQ75" s="128">
        <f t="shared" si="156"/>
        <v>109466.91425368737</v>
      </c>
      <c r="AS75" s="124">
        <f t="shared" si="119"/>
        <v>32</v>
      </c>
      <c r="AT75" s="130">
        <f t="shared" si="120"/>
        <v>0.04</v>
      </c>
      <c r="AU75" s="127">
        <f t="shared" si="121"/>
        <v>1073</v>
      </c>
      <c r="AV75" s="128">
        <f t="shared" si="122"/>
        <v>107199.70000000001</v>
      </c>
      <c r="AW75" s="128">
        <f t="shared" si="151"/>
        <v>107300</v>
      </c>
      <c r="AX75" s="128">
        <f t="shared" si="123"/>
        <v>107300</v>
      </c>
      <c r="AY75" s="130">
        <f t="shared" si="45"/>
        <v>4.1500000000000002E-2</v>
      </c>
      <c r="AZ75" s="128">
        <f t="shared" si="46"/>
        <v>107671.07916666666</v>
      </c>
      <c r="BA75" s="128" t="str">
        <f t="shared" si="47"/>
        <v>nie</v>
      </c>
      <c r="BB75" s="128">
        <f t="shared" si="48"/>
        <v>751.09999999999991</v>
      </c>
      <c r="BC75" s="128">
        <f t="shared" si="158"/>
        <v>106992.183125</v>
      </c>
      <c r="BD75" s="128">
        <f t="shared" si="50"/>
        <v>300.57412499999685</v>
      </c>
      <c r="BE75" s="130">
        <f t="shared" si="51"/>
        <v>0.04</v>
      </c>
      <c r="BF75" s="128">
        <f t="shared" si="52"/>
        <v>2501.371614529291</v>
      </c>
      <c r="BG75" s="128">
        <f t="shared" si="159"/>
        <v>109192.9806145293</v>
      </c>
      <c r="BI75" s="124">
        <f t="shared" si="124"/>
        <v>32</v>
      </c>
      <c r="BJ75" s="130">
        <f t="shared" si="148"/>
        <v>3.8100000000000002E-2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109516.22499999999</v>
      </c>
      <c r="BO75" s="130">
        <f t="shared" si="54"/>
        <v>4.65E-2</v>
      </c>
      <c r="BP75" s="128">
        <f t="shared" si="55"/>
        <v>112911.22797499999</v>
      </c>
      <c r="BQ75" s="128" t="str">
        <f t="shared" si="56"/>
        <v>nie</v>
      </c>
      <c r="BR75" s="128">
        <f t="shared" si="57"/>
        <v>1000</v>
      </c>
      <c r="BS75" s="128">
        <f t="shared" si="153"/>
        <v>109648.09465974999</v>
      </c>
      <c r="BT75" s="128">
        <f t="shared" si="128"/>
        <v>0</v>
      </c>
      <c r="BU75" s="130">
        <f t="shared" si="59"/>
        <v>0.04</v>
      </c>
      <c r="BV75" s="128">
        <f t="shared" si="60"/>
        <v>0</v>
      </c>
      <c r="BW75" s="128">
        <f t="shared" si="61"/>
        <v>109648.09465974999</v>
      </c>
      <c r="BY75" s="130">
        <f t="shared" si="149"/>
        <v>2.4E-2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3.9E-2</v>
      </c>
      <c r="CE75" s="128">
        <f t="shared" si="63"/>
        <v>102600</v>
      </c>
      <c r="CF75" s="128" t="str">
        <f t="shared" si="64"/>
        <v>nie</v>
      </c>
      <c r="CG75" s="128">
        <f t="shared" si="65"/>
        <v>2000</v>
      </c>
      <c r="CH75" s="128">
        <f t="shared" si="160"/>
        <v>100486</v>
      </c>
      <c r="CI75" s="128">
        <f t="shared" si="67"/>
        <v>0</v>
      </c>
      <c r="CJ75" s="130">
        <f t="shared" si="68"/>
        <v>0.04</v>
      </c>
      <c r="CK75" s="128">
        <f t="shared" si="69"/>
        <v>7502.2842921473994</v>
      </c>
      <c r="CL75" s="128">
        <f t="shared" si="70"/>
        <v>107988.28429214739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110246.40000000001</v>
      </c>
      <c r="CR75" s="130">
        <f t="shared" si="71"/>
        <v>4.3999999999999997E-2</v>
      </c>
      <c r="CS75" s="128">
        <f t="shared" si="72"/>
        <v>113480.29440000001</v>
      </c>
      <c r="CT75" s="128" t="str">
        <f t="shared" si="73"/>
        <v>nie</v>
      </c>
      <c r="CU75" s="128">
        <f t="shared" si="74"/>
        <v>3000</v>
      </c>
      <c r="CV75" s="128">
        <f t="shared" si="75"/>
        <v>108489.03846400001</v>
      </c>
      <c r="CW75" s="128">
        <f t="shared" si="76"/>
        <v>0</v>
      </c>
      <c r="CX75" s="130">
        <f t="shared" si="77"/>
        <v>0.04</v>
      </c>
      <c r="CY75" s="128">
        <f t="shared" si="78"/>
        <v>0</v>
      </c>
      <c r="CZ75" s="128">
        <f t="shared" si="79"/>
        <v>108489.03846400001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109828.8</v>
      </c>
      <c r="DF75" s="130">
        <f t="shared" si="80"/>
        <v>4.3999999999999997E-2</v>
      </c>
      <c r="DG75" s="128">
        <f t="shared" si="81"/>
        <v>113050.44480000001</v>
      </c>
      <c r="DH75" s="128" t="str">
        <f t="shared" si="82"/>
        <v>nie</v>
      </c>
      <c r="DI75" s="128">
        <f t="shared" si="83"/>
        <v>2000</v>
      </c>
      <c r="DJ75" s="128">
        <f t="shared" si="84"/>
        <v>108950.86028800001</v>
      </c>
      <c r="DK75" s="128">
        <f t="shared" si="85"/>
        <v>0</v>
      </c>
      <c r="DL75" s="130">
        <f t="shared" si="86"/>
        <v>0.04</v>
      </c>
      <c r="DM75" s="128">
        <f t="shared" si="87"/>
        <v>0</v>
      </c>
      <c r="DN75" s="128">
        <f t="shared" si="88"/>
        <v>108950.86028800001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111036.65</v>
      </c>
      <c r="DT75" s="130">
        <f t="shared" si="89"/>
        <v>4.9000000000000002E-2</v>
      </c>
      <c r="DU75" s="128">
        <f t="shared" si="90"/>
        <v>114663.84723333332</v>
      </c>
      <c r="DV75" s="128" t="str">
        <f t="shared" si="91"/>
        <v>nie</v>
      </c>
      <c r="DW75" s="128">
        <f t="shared" si="92"/>
        <v>3000</v>
      </c>
      <c r="DX75" s="128">
        <f t="shared" si="93"/>
        <v>109447.71625899999</v>
      </c>
      <c r="DY75" s="128">
        <f t="shared" si="94"/>
        <v>0</v>
      </c>
      <c r="DZ75" s="130">
        <f t="shared" si="95"/>
        <v>0.04</v>
      </c>
      <c r="EA75" s="128">
        <f t="shared" si="96"/>
        <v>0</v>
      </c>
      <c r="EB75" s="128">
        <f t="shared" si="97"/>
        <v>109447.71625899999</v>
      </c>
    </row>
    <row r="76" spans="1:137">
      <c r="A76" s="224"/>
      <c r="B76" s="188">
        <f t="shared" si="98"/>
        <v>32</v>
      </c>
      <c r="C76" s="128">
        <f t="shared" si="99"/>
        <v>109466.91425368737</v>
      </c>
      <c r="D76" s="128">
        <f t="shared" si="100"/>
        <v>109192.9806145293</v>
      </c>
      <c r="E76" s="128">
        <f t="shared" si="101"/>
        <v>109648.09465974999</v>
      </c>
      <c r="F76" s="128">
        <f t="shared" si="102"/>
        <v>107988.28429214739</v>
      </c>
      <c r="G76" s="128">
        <f t="shared" si="103"/>
        <v>108489.03846400001</v>
      </c>
      <c r="H76" s="128">
        <f t="shared" si="104"/>
        <v>108950.86028800001</v>
      </c>
      <c r="I76" s="128">
        <f t="shared" si="105"/>
        <v>109447.71625899999</v>
      </c>
      <c r="J76" s="128">
        <f t="shared" si="106"/>
        <v>109011.54079917168</v>
      </c>
      <c r="K76" s="128">
        <f t="shared" si="107"/>
        <v>106535.3216</v>
      </c>
      <c r="M76" s="36"/>
      <c r="N76" s="32">
        <f t="shared" si="108"/>
        <v>32</v>
      </c>
      <c r="O76" s="25">
        <f t="shared" si="109"/>
        <v>9.4669142536873752E-2</v>
      </c>
      <c r="P76" s="25">
        <f t="shared" si="110"/>
        <v>9.1929806145292892E-2</v>
      </c>
      <c r="Q76" s="25">
        <f t="shared" si="111"/>
        <v>9.6480946597499839E-2</v>
      </c>
      <c r="R76" s="25">
        <f t="shared" ref="R76:R107" si="161">F76/zakup_domyslny_wartosc-1</f>
        <v>7.9882842921473962E-2</v>
      </c>
      <c r="S76" s="25">
        <f t="shared" ref="S76:S107" si="162">G76/zakup_domyslny_wartosc-1</f>
        <v>8.4890384640000205E-2</v>
      </c>
      <c r="T76" s="25">
        <f t="shared" ref="T76:T107" si="163">H76/zakup_domyslny_wartosc-1</f>
        <v>8.9508602880000065E-2</v>
      </c>
      <c r="U76" s="25">
        <f t="shared" ref="U76:U107" si="164">I76/zakup_domyslny_wartosc-1</f>
        <v>9.447716258999983E-2</v>
      </c>
      <c r="V76" s="25">
        <f t="shared" ref="V76:V107" si="165">J76/zakup_domyslny_wartosc-1</f>
        <v>9.01154079917168E-2</v>
      </c>
      <c r="W76" s="25">
        <f t="shared" ref="W76:W107" si="166">K76/zakup_domyslny_wartosc-1</f>
        <v>6.5353215999999881E-2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106745.03679999999</v>
      </c>
      <c r="AC76" s="124">
        <f t="shared" si="114"/>
        <v>33</v>
      </c>
      <c r="AD76" s="130">
        <f t="shared" si="115"/>
        <v>0.04</v>
      </c>
      <c r="AE76" s="127">
        <f t="shared" si="116"/>
        <v>1075</v>
      </c>
      <c r="AF76" s="128">
        <f t="shared" si="117"/>
        <v>107396</v>
      </c>
      <c r="AG76" s="128">
        <f t="shared" si="140"/>
        <v>107500</v>
      </c>
      <c r="AH76" s="128">
        <f t="shared" si="118"/>
        <v>107500</v>
      </c>
      <c r="AI76" s="130">
        <f t="shared" ref="AI76:AI107" si="168">IF(AND(MOD($AA76,zapadalnosc_ROR)&lt;=zmiana_oprocentowania_co_ile_mc_ROR,MOD($AA76,zapadalnosc_ROR)&lt;&gt;0),proc_I_okres_ROR,(marza_ROR+AD76))</f>
        <v>0.04</v>
      </c>
      <c r="AJ76" s="128">
        <f t="shared" ref="AJ76:AJ107" si="169">AH76*(1+AI76*IF(MOD($AA76,wyplata_odsetek_ROR)&lt;&gt;0,MOD($AA76,wyplata_odsetek_ROR),wyplata_odsetek_ROR)/12)</f>
        <v>107858.33333333334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537.5</v>
      </c>
      <c r="AM76" s="128">
        <f t="shared" si="150"/>
        <v>107354.87500000001</v>
      </c>
      <c r="AN76" s="128">
        <f t="shared" ref="AN76:AN107" si="172">IF(MOD($AA76,wyplata_odsetek_ROR)=0, (AJ76-AG76)*(1-podatek_Belki),0)
+IF(AK76="tak",ROUNDDOWN(AJ76/zamiana_ROR,0)*(100-zamiana_ROR),0)</f>
        <v>290.2500000000079</v>
      </c>
      <c r="AO76" s="130">
        <f t="shared" ref="AO76:AO107" si="173">INDEX(scenariusz_I_konto,MATCH(ROUNDUP($AA76/12,0),scenariusz_I_rok,0))</f>
        <v>0.04</v>
      </c>
      <c r="AP76" s="128">
        <f t="shared" ref="AP76:AP107" si="174">(AP75-IF(AK75="tak",ROUNDDOWN(AP75/100,0)*100,0))*
(1+AO76/12*(1-podatek_Belki))+AN76</f>
        <v>2699.0254346723286</v>
      </c>
      <c r="AQ76" s="128">
        <f t="shared" si="156"/>
        <v>109763.65043467234</v>
      </c>
      <c r="AS76" s="124">
        <f t="shared" si="119"/>
        <v>33</v>
      </c>
      <c r="AT76" s="130">
        <f t="shared" si="120"/>
        <v>0.04</v>
      </c>
      <c r="AU76" s="127">
        <f t="shared" si="121"/>
        <v>1073</v>
      </c>
      <c r="AV76" s="128">
        <f t="shared" si="122"/>
        <v>107199.70000000001</v>
      </c>
      <c r="AW76" s="128">
        <f t="shared" si="151"/>
        <v>107300</v>
      </c>
      <c r="AX76" s="128">
        <f t="shared" si="123"/>
        <v>107300</v>
      </c>
      <c r="AY76" s="130">
        <f t="shared" ref="AY76:AY107" si="175">IF(AND(MOD($AA76,zapadalnosc_DOR)&lt;=zmiana_oprocentowania_co_ile_mc_DOR,MOD($AA76,zapadalnosc_DOR)&lt;&gt;0),proc_I_okres_DOR,(marza_DOR+AT76))</f>
        <v>4.1500000000000002E-2</v>
      </c>
      <c r="AZ76" s="128">
        <f t="shared" ref="AZ76:AZ107" si="176">AX76*(1+AY76*IF(MOD($AA76,wyplata_odsetek_DOR)&lt;&gt;0,MOD($AA76,wyplata_odsetek_DOR),wyplata_odsetek_DOR)/12)</f>
        <v>107671.07916666666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751.09999999999991</v>
      </c>
      <c r="BC76" s="128">
        <f t="shared" si="158"/>
        <v>106992.183125</v>
      </c>
      <c r="BD76" s="128">
        <f t="shared" ref="BD76:BD107" si="179">IF(MOD($AA76,wyplata_odsetek_DOR)=0, (AZ76-AW76)*(1-podatek_Belki),0)
+IF(BA76="tak",ROUNDDOWN(AZ76/zamiana_DOR,0)*(100-zamiana_DOR),0)</f>
        <v>300.57412499999685</v>
      </c>
      <c r="BE76" s="130">
        <f t="shared" si="51"/>
        <v>0.04</v>
      </c>
      <c r="BF76" s="128">
        <f t="shared" ref="BF76:BF107" si="180">(BF75-IF(BA75="tak",ROUNDDOWN(BF75/100,0)*100,0))*
(1+BE76/12*(1-podatek_Belki))+BD76</f>
        <v>2808.6994428885168</v>
      </c>
      <c r="BG76" s="128">
        <f t="shared" si="159"/>
        <v>109500.30844288852</v>
      </c>
      <c r="BI76" s="124">
        <f t="shared" si="124"/>
        <v>33</v>
      </c>
      <c r="BJ76" s="130">
        <f t="shared" si="148"/>
        <v>3.8100000000000002E-2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109516.22499999999</v>
      </c>
      <c r="BO76" s="130">
        <f t="shared" ref="BO76:BO107" si="181">IF(AND(MOD($AA76,zapadalnosc_TOS)&lt;=12,MOD($AA76,zapadalnosc_TOS)&lt;&gt;0),proc_I_okres_TOS,(marza_TOS+proc_I_okres_TOS))</f>
        <v>4.65E-2</v>
      </c>
      <c r="BP76" s="128">
        <f t="shared" ref="BP76:BP107" si="182">BN76*(1+BO76*IF(MOD($AA76,12)&lt;&gt;0,MOD($AA76,12),12)/12)</f>
        <v>113335.603346875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109991.83871096875</v>
      </c>
      <c r="BT76" s="128">
        <f t="shared" si="128"/>
        <v>0</v>
      </c>
      <c r="BU76" s="130">
        <f t="shared" ref="BU76:BU107" si="185">INDEX(scenariusz_I_konto,MATCH(ROUNDUP($AA76/12,0),scenariusz_I_rok,0))</f>
        <v>0.04</v>
      </c>
      <c r="BV76" s="128">
        <f t="shared" si="60"/>
        <v>0</v>
      </c>
      <c r="BW76" s="128">
        <f t="shared" si="61"/>
        <v>109991.83871096875</v>
      </c>
      <c r="BY76" s="130">
        <f t="shared" si="149"/>
        <v>2.4E-2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3.9E-2</v>
      </c>
      <c r="CE76" s="128">
        <f t="shared" ref="CE76:CE107" si="187">CC76*(1+CD76*IF(MOD($AA76,wyplata_odsetek_COI)&lt;&gt;0,MOD($AA76,wyplata_odsetek_COI),wyplata_odsetek_COI)/12)</f>
        <v>102925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100749.25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0.04</v>
      </c>
      <c r="CK76" s="128">
        <f t="shared" ref="CK76:CK107" si="191">(CK75-IF(CF75="tak",ROUNDDOWN(CK75/100,0)*100,0))*
(1+CJ76/12*(1-podatek_Belki))+CI76</f>
        <v>7522.5404597361967</v>
      </c>
      <c r="CL76" s="128">
        <f t="shared" ref="CL76:CL107" si="192">(CK75-IF(MOD($AA75,zapadalnosc_COI)=0,ROUNDDOWN(CK75/100,0)*100,0))*(1+CJ76/12*(1-podatek_Belki))+CH76</f>
        <v>108271.79045973619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110246.40000000001</v>
      </c>
      <c r="CR76" s="130">
        <f t="shared" ref="CR76:CR107" si="193">IF(AND(MOD($AA76,zapadalnosc_EDO)&lt;=12,MOD($AA76,zapadalnosc_EDO)&lt;&gt;0),proc_I_okres_EDO,(marza_EDO+$BY76))</f>
        <v>4.3999999999999997E-2</v>
      </c>
      <c r="CS76" s="128">
        <f t="shared" ref="CS76:CS107" si="194">CQ76*(1+CR76*IF(MOD($AA76,12)&lt;&gt;0,MOD($AA76,12),12)/12)</f>
        <v>113884.5312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108816.47027199999</v>
      </c>
      <c r="CW76" s="128">
        <f t="shared" si="76"/>
        <v>0</v>
      </c>
      <c r="CX76" s="130">
        <f t="shared" ref="CX76:CX107" si="198">INDEX(scenariusz_I_konto,MATCH(ROUNDUP($AA76/12,0),scenariusz_I_rok,0))</f>
        <v>0.04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108816.47027199999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109828.8</v>
      </c>
      <c r="DF76" s="130">
        <f t="shared" ref="DF76:DF107" si="201">IF(AND(MOD($AA76,zapadalnosc_ROS)&lt;=12,MOD($AA76,zapadalnosc_ROS)&lt;&gt;0),proc_I_okres_ROS,(marza_ROS+$BY76))</f>
        <v>4.3999999999999997E-2</v>
      </c>
      <c r="DG76" s="128">
        <f t="shared" ref="DG76:DG107" si="202">DE76*(1+DF76*IF(MOD($AA76,12)&lt;&gt;0,MOD($AA76,12),12)/12)</f>
        <v>113453.1504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109277.05182399999</v>
      </c>
      <c r="DK76" s="128">
        <f t="shared" si="85"/>
        <v>0</v>
      </c>
      <c r="DL76" s="130">
        <f t="shared" ref="DL76:DL107" si="206">INDEX(scenariusz_I_konto,MATCH(ROUNDUP($AA76/12,0),scenariusz_I_rok,0))</f>
        <v>0.04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109277.05182399999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111036.65</v>
      </c>
      <c r="DT76" s="130">
        <f t="shared" ref="DT76:DT107" si="209">IF(AND(MOD($AA76,zapadalnosc_ROD)&lt;=12,MOD($AA76,zapadalnosc_ROD)&lt;&gt;0),proc_I_okres_ROD,(marza_ROD+$BY76))</f>
        <v>4.9000000000000002E-2</v>
      </c>
      <c r="DU76" s="128">
        <f t="shared" ref="DU76:DU107" si="210">DS76*(1+DT76*IF(MOD($AA76,12)&lt;&gt;0,MOD($AA76,12),12)/12)</f>
        <v>115117.2468875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109814.969978875</v>
      </c>
      <c r="DY76" s="128">
        <f t="shared" si="94"/>
        <v>0</v>
      </c>
      <c r="DZ76" s="130">
        <f t="shared" ref="DZ76:DZ107" si="213">INDEX(scenariusz_I_konto,MATCH(ROUNDUP($AA76/12,0),scenariusz_I_rok,0))</f>
        <v>0.04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109814.969978875</v>
      </c>
    </row>
    <row r="77" spans="1:137">
      <c r="A77" s="224"/>
      <c r="B77" s="188">
        <f t="shared" ref="B77:B108" si="216">AA76</f>
        <v>33</v>
      </c>
      <c r="C77" s="128">
        <f t="shared" ref="C77:C108" si="217">AQ76</f>
        <v>109763.65043467234</v>
      </c>
      <c r="D77" s="128">
        <f t="shared" ref="D77:D108" si="218">BG76</f>
        <v>109500.30844288852</v>
      </c>
      <c r="E77" s="128">
        <f t="shared" ref="E77:E108" si="219">BW76</f>
        <v>109991.83871096875</v>
      </c>
      <c r="F77" s="128">
        <f t="shared" ref="F77:F108" si="220">CL76</f>
        <v>108271.79045973619</v>
      </c>
      <c r="G77" s="128">
        <f t="shared" ref="G77:G108" si="221">CZ76</f>
        <v>108816.47027199999</v>
      </c>
      <c r="H77" s="128">
        <f t="shared" ref="H77:H108" si="222">DN76</f>
        <v>109277.05182399999</v>
      </c>
      <c r="I77" s="128">
        <f t="shared" ref="I77:I108" si="223">EB76</f>
        <v>109814.969978875</v>
      </c>
      <c r="J77" s="128">
        <f t="shared" ref="J77:J108" si="224">FV(INDEX(scenariusz_I_konto,MATCH(ROUNDUP(B77/12,0),scenariusz_I_rok,0))/12*(1-podatek_Belki),1,0,-J76,1)</f>
        <v>109305.87195932944</v>
      </c>
      <c r="K77" s="128">
        <f t="shared" ref="K77:K108" si="225">AB76</f>
        <v>106745.03679999999</v>
      </c>
      <c r="M77" s="36"/>
      <c r="N77" s="32">
        <f t="shared" ref="N77:N108" si="226">B77</f>
        <v>33</v>
      </c>
      <c r="O77" s="25">
        <f t="shared" si="109"/>
        <v>9.763650434672333E-2</v>
      </c>
      <c r="P77" s="25">
        <f t="shared" si="110"/>
        <v>9.5003084428885165E-2</v>
      </c>
      <c r="Q77" s="25">
        <f t="shared" si="111"/>
        <v>9.9918387109687368E-2</v>
      </c>
      <c r="R77" s="25">
        <f t="shared" si="161"/>
        <v>8.2717904597361835E-2</v>
      </c>
      <c r="S77" s="25">
        <f t="shared" si="162"/>
        <v>8.8164702719999877E-2</v>
      </c>
      <c r="T77" s="25">
        <f t="shared" si="163"/>
        <v>9.2770518240000044E-2</v>
      </c>
      <c r="U77" s="25">
        <f t="shared" si="164"/>
        <v>9.81496997887501E-2</v>
      </c>
      <c r="V77" s="25">
        <f t="shared" si="165"/>
        <v>9.305871959329437E-2</v>
      </c>
      <c r="W77" s="25">
        <f t="shared" si="166"/>
        <v>6.7450367999999816E-2</v>
      </c>
      <c r="X77" s="36"/>
      <c r="Y77" s="36"/>
      <c r="AA77" s="124">
        <f t="shared" si="113"/>
        <v>34</v>
      </c>
      <c r="AB77" s="128">
        <f t="shared" si="167"/>
        <v>106954.75199999999</v>
      </c>
      <c r="AC77" s="124">
        <f t="shared" si="114"/>
        <v>34</v>
      </c>
      <c r="AD77" s="130">
        <f t="shared" ref="AD77:AD108" si="227">MAX(INDEX(scenariusz_I_stopa_NBP,MATCH(ROUNDUP(AC77/12,0),scenariusz_I_rok,0)),0)</f>
        <v>0.04</v>
      </c>
      <c r="AE77" s="127">
        <f t="shared" ref="AE77:AE108" si="228">IF(AK76="tak",
ROUNDDOWN(AM76/zamiana_ROR,0)+ROUNDDOWN(AP76/100,0),
AE76)</f>
        <v>1075</v>
      </c>
      <c r="AF77" s="128">
        <f t="shared" ref="AF77:AF108" si="229">IF(AK76="tak",
ROUNDDOWN(AM76/zamiana_ROR,0)*zamiana_ROR+ROUNDDOWN(AP76/100,0)*100,
AF76)</f>
        <v>107396</v>
      </c>
      <c r="AG77" s="128">
        <f t="shared" si="140"/>
        <v>107500</v>
      </c>
      <c r="AH77" s="128">
        <f t="shared" si="118"/>
        <v>107500</v>
      </c>
      <c r="AI77" s="130">
        <f t="shared" si="168"/>
        <v>0.04</v>
      </c>
      <c r="AJ77" s="128">
        <f t="shared" si="169"/>
        <v>107858.33333333334</v>
      </c>
      <c r="AK77" s="128" t="str">
        <f t="shared" si="170"/>
        <v>nie</v>
      </c>
      <c r="AL77" s="128">
        <f t="shared" si="171"/>
        <v>537.5</v>
      </c>
      <c r="AM77" s="128">
        <f t="shared" si="150"/>
        <v>107354.87500000001</v>
      </c>
      <c r="AN77" s="128">
        <f t="shared" si="172"/>
        <v>290.2500000000079</v>
      </c>
      <c r="AO77" s="130">
        <f t="shared" si="173"/>
        <v>0.04</v>
      </c>
      <c r="AP77" s="128">
        <f t="shared" si="174"/>
        <v>2996.5628033459516</v>
      </c>
      <c r="AQ77" s="128">
        <f t="shared" si="156"/>
        <v>110061.18780334597</v>
      </c>
      <c r="AS77" s="124">
        <f t="shared" si="119"/>
        <v>34</v>
      </c>
      <c r="AT77" s="130">
        <f t="shared" si="120"/>
        <v>0.04</v>
      </c>
      <c r="AU77" s="127">
        <f t="shared" ref="AU77:AU108" si="230">IF(BA76="tak",
ROUNDDOWN(BC76/zamiana_DOR,0)+ROUNDDOWN(BF76/100,0),
AU76)</f>
        <v>1073</v>
      </c>
      <c r="AV77" s="128">
        <f t="shared" ref="AV77:AV108" si="231">IF(BA76="tak",
ROUNDDOWN(BC76/zamiana_DOR,0)*zamiana_DOR+ROUNDDOWN(BF76/100,0)*100,
AV76)</f>
        <v>107199.70000000001</v>
      </c>
      <c r="AW77" s="128">
        <f t="shared" si="151"/>
        <v>107300</v>
      </c>
      <c r="AX77" s="128">
        <f t="shared" si="123"/>
        <v>107300</v>
      </c>
      <c r="AY77" s="130">
        <f t="shared" si="175"/>
        <v>4.1500000000000002E-2</v>
      </c>
      <c r="AZ77" s="128">
        <f t="shared" si="176"/>
        <v>107671.07916666666</v>
      </c>
      <c r="BA77" s="128" t="str">
        <f t="shared" si="177"/>
        <v>nie</v>
      </c>
      <c r="BB77" s="128">
        <f t="shared" si="178"/>
        <v>751.09999999999991</v>
      </c>
      <c r="BC77" s="128">
        <f t="shared" si="158"/>
        <v>106992.183125</v>
      </c>
      <c r="BD77" s="128">
        <f t="shared" si="179"/>
        <v>300.57412499999685</v>
      </c>
      <c r="BE77" s="130">
        <f t="shared" si="51"/>
        <v>0.04</v>
      </c>
      <c r="BF77" s="128">
        <f t="shared" si="180"/>
        <v>3116.8570563843127</v>
      </c>
      <c r="BG77" s="128">
        <f t="shared" si="159"/>
        <v>109808.46605638431</v>
      </c>
      <c r="BI77" s="124">
        <f t="shared" si="124"/>
        <v>34</v>
      </c>
      <c r="BJ77" s="130">
        <f t="shared" si="148"/>
        <v>3.8100000000000002E-2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109516.22499999999</v>
      </c>
      <c r="BO77" s="130">
        <f t="shared" si="181"/>
        <v>4.65E-2</v>
      </c>
      <c r="BP77" s="128">
        <f t="shared" si="182"/>
        <v>113759.97871875</v>
      </c>
      <c r="BQ77" s="128" t="str">
        <f t="shared" si="183"/>
        <v>nie</v>
      </c>
      <c r="BR77" s="128">
        <f t="shared" si="184"/>
        <v>1000</v>
      </c>
      <c r="BS77" s="128">
        <f t="shared" si="153"/>
        <v>110335.58276218751</v>
      </c>
      <c r="BT77" s="128">
        <f t="shared" si="128"/>
        <v>0</v>
      </c>
      <c r="BU77" s="130">
        <f t="shared" si="185"/>
        <v>0.04</v>
      </c>
      <c r="BV77" s="128">
        <f t="shared" si="60"/>
        <v>0</v>
      </c>
      <c r="BW77" s="128">
        <f t="shared" si="61"/>
        <v>110335.58276218751</v>
      </c>
      <c r="BY77" s="130">
        <f t="shared" si="149"/>
        <v>2.4E-2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3.9E-2</v>
      </c>
      <c r="CE77" s="128">
        <f t="shared" si="187"/>
        <v>103250</v>
      </c>
      <c r="CF77" s="128" t="str">
        <f t="shared" si="188"/>
        <v>nie</v>
      </c>
      <c r="CG77" s="128">
        <f t="shared" si="189"/>
        <v>2000</v>
      </c>
      <c r="CH77" s="128">
        <f t="shared" si="160"/>
        <v>101012.5</v>
      </c>
      <c r="CI77" s="128">
        <f t="shared" si="190"/>
        <v>0</v>
      </c>
      <c r="CJ77" s="130">
        <f t="shared" si="68"/>
        <v>0.04</v>
      </c>
      <c r="CK77" s="128">
        <f t="shared" si="191"/>
        <v>7542.851318977484</v>
      </c>
      <c r="CL77" s="128">
        <f t="shared" si="192"/>
        <v>108555.35131897748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110246.40000000001</v>
      </c>
      <c r="CR77" s="130">
        <f t="shared" si="193"/>
        <v>4.3999999999999997E-2</v>
      </c>
      <c r="CS77" s="128">
        <f t="shared" si="194"/>
        <v>114288.76800000001</v>
      </c>
      <c r="CT77" s="128" t="str">
        <f t="shared" si="195"/>
        <v>nie</v>
      </c>
      <c r="CU77" s="128">
        <f t="shared" si="196"/>
        <v>3000</v>
      </c>
      <c r="CV77" s="128">
        <f t="shared" si="197"/>
        <v>109143.90208000001</v>
      </c>
      <c r="CW77" s="128">
        <f t="shared" si="76"/>
        <v>0</v>
      </c>
      <c r="CX77" s="130">
        <f t="shared" si="198"/>
        <v>0.04</v>
      </c>
      <c r="CY77" s="128">
        <f t="shared" si="199"/>
        <v>0</v>
      </c>
      <c r="CZ77" s="128">
        <f t="shared" si="200"/>
        <v>109143.90208000001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109828.8</v>
      </c>
      <c r="DF77" s="130">
        <f t="shared" si="201"/>
        <v>4.3999999999999997E-2</v>
      </c>
      <c r="DG77" s="128">
        <f t="shared" si="202"/>
        <v>113855.856</v>
      </c>
      <c r="DH77" s="128" t="str">
        <f t="shared" si="203"/>
        <v>nie</v>
      </c>
      <c r="DI77" s="128">
        <f t="shared" si="204"/>
        <v>2000</v>
      </c>
      <c r="DJ77" s="128">
        <f t="shared" si="205"/>
        <v>109603.24335999999</v>
      </c>
      <c r="DK77" s="128">
        <f t="shared" si="85"/>
        <v>0</v>
      </c>
      <c r="DL77" s="130">
        <f t="shared" si="206"/>
        <v>0.04</v>
      </c>
      <c r="DM77" s="128">
        <f t="shared" si="207"/>
        <v>0</v>
      </c>
      <c r="DN77" s="128">
        <f t="shared" si="208"/>
        <v>109603.24335999999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111036.65</v>
      </c>
      <c r="DT77" s="130">
        <f t="shared" si="209"/>
        <v>4.9000000000000002E-2</v>
      </c>
      <c r="DU77" s="128">
        <f t="shared" si="210"/>
        <v>115570.64654166666</v>
      </c>
      <c r="DV77" s="128" t="str">
        <f t="shared" si="211"/>
        <v>nie</v>
      </c>
      <c r="DW77" s="128">
        <f t="shared" si="212"/>
        <v>3000</v>
      </c>
      <c r="DX77" s="128">
        <f t="shared" si="93"/>
        <v>110182.22369874999</v>
      </c>
      <c r="DY77" s="128">
        <f t="shared" si="94"/>
        <v>0</v>
      </c>
      <c r="DZ77" s="130">
        <f t="shared" si="213"/>
        <v>0.04</v>
      </c>
      <c r="EA77" s="128">
        <f t="shared" si="214"/>
        <v>0</v>
      </c>
      <c r="EB77" s="128">
        <f t="shared" si="215"/>
        <v>110182.22369874999</v>
      </c>
    </row>
    <row r="78" spans="1:137">
      <c r="A78" s="224"/>
      <c r="B78" s="188">
        <f t="shared" si="216"/>
        <v>34</v>
      </c>
      <c r="C78" s="128">
        <f t="shared" si="217"/>
        <v>110061.18780334597</v>
      </c>
      <c r="D78" s="128">
        <f t="shared" si="218"/>
        <v>109808.46605638431</v>
      </c>
      <c r="E78" s="128">
        <f t="shared" si="219"/>
        <v>110335.58276218751</v>
      </c>
      <c r="F78" s="128">
        <f t="shared" si="220"/>
        <v>108555.35131897748</v>
      </c>
      <c r="G78" s="128">
        <f t="shared" si="221"/>
        <v>109143.90208000001</v>
      </c>
      <c r="H78" s="128">
        <f t="shared" si="222"/>
        <v>109603.24335999999</v>
      </c>
      <c r="I78" s="128">
        <f t="shared" si="223"/>
        <v>110182.22369874999</v>
      </c>
      <c r="J78" s="128">
        <f t="shared" si="224"/>
        <v>109600.99781361962</v>
      </c>
      <c r="K78" s="128">
        <f t="shared" si="225"/>
        <v>106954.75199999999</v>
      </c>
      <c r="M78" s="36"/>
      <c r="N78" s="32">
        <f t="shared" si="226"/>
        <v>34</v>
      </c>
      <c r="O78" s="25">
        <f t="shared" si="109"/>
        <v>0.10061187803345972</v>
      </c>
      <c r="P78" s="25">
        <f t="shared" si="110"/>
        <v>9.8084660563843018E-2</v>
      </c>
      <c r="Q78" s="25">
        <f t="shared" si="111"/>
        <v>0.10335582762187512</v>
      </c>
      <c r="R78" s="25">
        <f t="shared" si="161"/>
        <v>8.5553513189774888E-2</v>
      </c>
      <c r="S78" s="25">
        <f t="shared" si="162"/>
        <v>9.1439020800000215E-2</v>
      </c>
      <c r="T78" s="25">
        <f t="shared" si="163"/>
        <v>9.6032433600000022E-2</v>
      </c>
      <c r="U78" s="25">
        <f t="shared" si="164"/>
        <v>0.10182223698749993</v>
      </c>
      <c r="V78" s="25">
        <f t="shared" si="165"/>
        <v>9.600997813619605E-2</v>
      </c>
      <c r="W78" s="25">
        <f t="shared" si="166"/>
        <v>6.9547519999999974E-2</v>
      </c>
      <c r="X78" s="36"/>
      <c r="Y78" s="36"/>
      <c r="AA78" s="124">
        <f t="shared" si="113"/>
        <v>35</v>
      </c>
      <c r="AB78" s="128">
        <f t="shared" si="167"/>
        <v>107164.4672</v>
      </c>
      <c r="AC78" s="124">
        <f t="shared" si="114"/>
        <v>35</v>
      </c>
      <c r="AD78" s="130">
        <f t="shared" si="227"/>
        <v>0.04</v>
      </c>
      <c r="AE78" s="127">
        <f t="shared" si="228"/>
        <v>1075</v>
      </c>
      <c r="AF78" s="128">
        <f t="shared" si="229"/>
        <v>107396</v>
      </c>
      <c r="AG78" s="128">
        <f t="shared" si="140"/>
        <v>107500</v>
      </c>
      <c r="AH78" s="128">
        <f t="shared" si="118"/>
        <v>107500</v>
      </c>
      <c r="AI78" s="130">
        <f t="shared" si="168"/>
        <v>0.04</v>
      </c>
      <c r="AJ78" s="128">
        <f t="shared" si="169"/>
        <v>107858.33333333334</v>
      </c>
      <c r="AK78" s="128" t="str">
        <f t="shared" si="170"/>
        <v>nie</v>
      </c>
      <c r="AL78" s="128">
        <f t="shared" si="171"/>
        <v>537.5</v>
      </c>
      <c r="AM78" s="128">
        <f t="shared" si="150"/>
        <v>107354.87500000001</v>
      </c>
      <c r="AN78" s="128">
        <f t="shared" si="172"/>
        <v>290.2500000000079</v>
      </c>
      <c r="AO78" s="130">
        <f t="shared" si="173"/>
        <v>0.04</v>
      </c>
      <c r="AP78" s="128">
        <f t="shared" si="174"/>
        <v>3294.9035229149931</v>
      </c>
      <c r="AQ78" s="128">
        <f t="shared" si="156"/>
        <v>110359.528522915</v>
      </c>
      <c r="AS78" s="124">
        <f t="shared" si="119"/>
        <v>35</v>
      </c>
      <c r="AT78" s="130">
        <f t="shared" si="120"/>
        <v>0.04</v>
      </c>
      <c r="AU78" s="127">
        <f t="shared" si="230"/>
        <v>1073</v>
      </c>
      <c r="AV78" s="128">
        <f t="shared" si="231"/>
        <v>107199.70000000001</v>
      </c>
      <c r="AW78" s="128">
        <f t="shared" si="151"/>
        <v>107300</v>
      </c>
      <c r="AX78" s="128">
        <f t="shared" si="123"/>
        <v>107300</v>
      </c>
      <c r="AY78" s="130">
        <f t="shared" si="175"/>
        <v>4.1500000000000002E-2</v>
      </c>
      <c r="AZ78" s="128">
        <f t="shared" si="176"/>
        <v>107671.07916666666</v>
      </c>
      <c r="BA78" s="128" t="str">
        <f t="shared" si="177"/>
        <v>nie</v>
      </c>
      <c r="BB78" s="128">
        <f t="shared" si="178"/>
        <v>751.09999999999991</v>
      </c>
      <c r="BC78" s="128">
        <f t="shared" si="158"/>
        <v>106992.183125</v>
      </c>
      <c r="BD78" s="128">
        <f t="shared" si="179"/>
        <v>300.57412499999685</v>
      </c>
      <c r="BE78" s="130">
        <f t="shared" si="51"/>
        <v>0.04</v>
      </c>
      <c r="BF78" s="128">
        <f t="shared" si="180"/>
        <v>3425.8466954365472</v>
      </c>
      <c r="BG78" s="128">
        <f t="shared" si="159"/>
        <v>110117.45569543654</v>
      </c>
      <c r="BI78" s="124">
        <f t="shared" si="124"/>
        <v>35</v>
      </c>
      <c r="BJ78" s="130">
        <f t="shared" si="148"/>
        <v>3.8100000000000002E-2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109516.22499999999</v>
      </c>
      <c r="BO78" s="130">
        <f t="shared" si="181"/>
        <v>4.65E-2</v>
      </c>
      <c r="BP78" s="128">
        <f t="shared" si="182"/>
        <v>114184.35409062498</v>
      </c>
      <c r="BQ78" s="128" t="str">
        <f t="shared" si="183"/>
        <v>nie</v>
      </c>
      <c r="BR78" s="128">
        <f t="shared" si="184"/>
        <v>1000</v>
      </c>
      <c r="BS78" s="128">
        <f t="shared" si="153"/>
        <v>110679.32681340624</v>
      </c>
      <c r="BT78" s="128">
        <f t="shared" si="128"/>
        <v>0</v>
      </c>
      <c r="BU78" s="130">
        <f t="shared" si="185"/>
        <v>0.04</v>
      </c>
      <c r="BV78" s="128">
        <f t="shared" si="60"/>
        <v>0</v>
      </c>
      <c r="BW78" s="128">
        <f t="shared" si="61"/>
        <v>110679.32681340624</v>
      </c>
      <c r="BY78" s="130">
        <f t="shared" si="149"/>
        <v>2.4E-2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3.9E-2</v>
      </c>
      <c r="CE78" s="128">
        <f t="shared" si="187"/>
        <v>103575</v>
      </c>
      <c r="CF78" s="128" t="str">
        <f t="shared" si="188"/>
        <v>nie</v>
      </c>
      <c r="CG78" s="128">
        <f t="shared" si="189"/>
        <v>2000</v>
      </c>
      <c r="CH78" s="128">
        <f t="shared" si="160"/>
        <v>101275.75</v>
      </c>
      <c r="CI78" s="128">
        <f t="shared" si="190"/>
        <v>0</v>
      </c>
      <c r="CJ78" s="130">
        <f t="shared" si="68"/>
        <v>0.04</v>
      </c>
      <c r="CK78" s="128">
        <f t="shared" si="191"/>
        <v>7563.2170175387228</v>
      </c>
      <c r="CL78" s="128">
        <f t="shared" si="192"/>
        <v>108838.96701753873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110246.40000000001</v>
      </c>
      <c r="CR78" s="130">
        <f t="shared" si="193"/>
        <v>4.3999999999999997E-2</v>
      </c>
      <c r="CS78" s="128">
        <f t="shared" si="194"/>
        <v>114693.00480000001</v>
      </c>
      <c r="CT78" s="128" t="str">
        <f t="shared" si="195"/>
        <v>nie</v>
      </c>
      <c r="CU78" s="128">
        <f t="shared" si="196"/>
        <v>3000</v>
      </c>
      <c r="CV78" s="128">
        <f t="shared" si="197"/>
        <v>109471.33388800001</v>
      </c>
      <c r="CW78" s="128">
        <f t="shared" si="76"/>
        <v>0</v>
      </c>
      <c r="CX78" s="130">
        <f t="shared" si="198"/>
        <v>0.04</v>
      </c>
      <c r="CY78" s="128">
        <f t="shared" si="199"/>
        <v>0</v>
      </c>
      <c r="CZ78" s="128">
        <f t="shared" si="200"/>
        <v>109471.33388800001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109828.8</v>
      </c>
      <c r="DF78" s="130">
        <f t="shared" si="201"/>
        <v>4.3999999999999997E-2</v>
      </c>
      <c r="DG78" s="128">
        <f t="shared" si="202"/>
        <v>114258.5616</v>
      </c>
      <c r="DH78" s="128" t="str">
        <f t="shared" si="203"/>
        <v>nie</v>
      </c>
      <c r="DI78" s="128">
        <f t="shared" si="204"/>
        <v>2000</v>
      </c>
      <c r="DJ78" s="128">
        <f t="shared" si="205"/>
        <v>109929.43489600001</v>
      </c>
      <c r="DK78" s="128">
        <f t="shared" si="85"/>
        <v>0</v>
      </c>
      <c r="DL78" s="130">
        <f t="shared" si="206"/>
        <v>0.04</v>
      </c>
      <c r="DM78" s="128">
        <f t="shared" si="207"/>
        <v>0</v>
      </c>
      <c r="DN78" s="128">
        <f t="shared" si="208"/>
        <v>109929.43489600001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111036.65</v>
      </c>
      <c r="DT78" s="130">
        <f t="shared" si="209"/>
        <v>4.9000000000000002E-2</v>
      </c>
      <c r="DU78" s="128">
        <f t="shared" si="210"/>
        <v>116024.04619583333</v>
      </c>
      <c r="DV78" s="128" t="str">
        <f t="shared" si="211"/>
        <v>nie</v>
      </c>
      <c r="DW78" s="128">
        <f t="shared" si="212"/>
        <v>3000</v>
      </c>
      <c r="DX78" s="128">
        <f t="shared" si="93"/>
        <v>110549.477418625</v>
      </c>
      <c r="DY78" s="128">
        <f t="shared" si="94"/>
        <v>0</v>
      </c>
      <c r="DZ78" s="130">
        <f t="shared" si="213"/>
        <v>0.04</v>
      </c>
      <c r="EA78" s="128">
        <f t="shared" si="214"/>
        <v>0</v>
      </c>
      <c r="EB78" s="128">
        <f t="shared" si="215"/>
        <v>110549.477418625</v>
      </c>
    </row>
    <row r="79" spans="1:137" ht="14.25" customHeight="1">
      <c r="A79" s="224"/>
      <c r="B79" s="188">
        <f t="shared" si="216"/>
        <v>35</v>
      </c>
      <c r="C79" s="128">
        <f t="shared" si="217"/>
        <v>110359.528522915</v>
      </c>
      <c r="D79" s="128">
        <f t="shared" si="218"/>
        <v>110117.45569543654</v>
      </c>
      <c r="E79" s="128">
        <f t="shared" si="219"/>
        <v>110679.32681340624</v>
      </c>
      <c r="F79" s="128">
        <f t="shared" si="220"/>
        <v>108838.96701753873</v>
      </c>
      <c r="G79" s="128">
        <f t="shared" si="221"/>
        <v>109471.33388800001</v>
      </c>
      <c r="H79" s="128">
        <f t="shared" si="222"/>
        <v>109929.43489600001</v>
      </c>
      <c r="I79" s="128">
        <f t="shared" si="223"/>
        <v>110549.477418625</v>
      </c>
      <c r="J79" s="128">
        <f t="shared" si="224"/>
        <v>109896.92050771638</v>
      </c>
      <c r="K79" s="128">
        <f t="shared" si="225"/>
        <v>107164.4672</v>
      </c>
      <c r="M79" s="36"/>
      <c r="N79" s="32">
        <f t="shared" si="226"/>
        <v>35</v>
      </c>
      <c r="O79" s="25">
        <f t="shared" si="109"/>
        <v>0.10359528522914996</v>
      </c>
      <c r="P79" s="25">
        <f t="shared" si="110"/>
        <v>0.10117455695436539</v>
      </c>
      <c r="Q79" s="25">
        <f t="shared" si="111"/>
        <v>0.10679326813406242</v>
      </c>
      <c r="R79" s="25">
        <f t="shared" si="161"/>
        <v>8.8389670175387236E-2</v>
      </c>
      <c r="S79" s="25">
        <f t="shared" si="162"/>
        <v>9.4713338880000109E-2</v>
      </c>
      <c r="T79" s="25">
        <f t="shared" si="163"/>
        <v>9.9294348960000001E-2</v>
      </c>
      <c r="U79" s="25">
        <f t="shared" si="164"/>
        <v>0.10549477418624997</v>
      </c>
      <c r="V79" s="25">
        <f t="shared" si="165"/>
        <v>9.896920507716378E-2</v>
      </c>
      <c r="W79" s="25">
        <f t="shared" si="166"/>
        <v>7.1644671999999909E-2</v>
      </c>
      <c r="X79" s="36"/>
      <c r="Y79" s="36"/>
      <c r="AA79" s="124">
        <f t="shared" si="113"/>
        <v>36</v>
      </c>
      <c r="AB79" s="128">
        <f t="shared" si="167"/>
        <v>107374.18240000001</v>
      </c>
      <c r="AC79" s="124">
        <f t="shared" si="114"/>
        <v>36</v>
      </c>
      <c r="AD79" s="130">
        <f t="shared" si="227"/>
        <v>0.04</v>
      </c>
      <c r="AE79" s="127">
        <f t="shared" si="228"/>
        <v>1075</v>
      </c>
      <c r="AF79" s="128">
        <f t="shared" si="229"/>
        <v>107396</v>
      </c>
      <c r="AG79" s="128">
        <f t="shared" si="140"/>
        <v>107500</v>
      </c>
      <c r="AH79" s="128">
        <f t="shared" si="118"/>
        <v>107500</v>
      </c>
      <c r="AI79" s="130">
        <f t="shared" si="168"/>
        <v>0.04</v>
      </c>
      <c r="AJ79" s="128">
        <f t="shared" si="169"/>
        <v>107858.33333333334</v>
      </c>
      <c r="AK79" s="128" t="str">
        <f t="shared" si="170"/>
        <v>tak</v>
      </c>
      <c r="AL79" s="128">
        <f t="shared" si="171"/>
        <v>0</v>
      </c>
      <c r="AM79" s="128">
        <f t="shared" si="150"/>
        <v>107790.25000000001</v>
      </c>
      <c r="AN79" s="128">
        <f t="shared" si="172"/>
        <v>398.1500000000018</v>
      </c>
      <c r="AO79" s="130">
        <f t="shared" si="173"/>
        <v>0.04</v>
      </c>
      <c r="AP79" s="128">
        <f t="shared" si="174"/>
        <v>3701.9497624268652</v>
      </c>
      <c r="AQ79" s="128">
        <f t="shared" si="156"/>
        <v>111094.04976242688</v>
      </c>
      <c r="AS79" s="124">
        <f t="shared" si="119"/>
        <v>36</v>
      </c>
      <c r="AT79" s="130">
        <f t="shared" si="120"/>
        <v>0.04</v>
      </c>
      <c r="AU79" s="127">
        <f t="shared" si="230"/>
        <v>1073</v>
      </c>
      <c r="AV79" s="128">
        <f t="shared" si="231"/>
        <v>107199.70000000001</v>
      </c>
      <c r="AW79" s="128">
        <f t="shared" si="151"/>
        <v>107300</v>
      </c>
      <c r="AX79" s="128">
        <f t="shared" si="123"/>
        <v>107300</v>
      </c>
      <c r="AY79" s="130">
        <f t="shared" si="175"/>
        <v>4.1500000000000002E-2</v>
      </c>
      <c r="AZ79" s="128">
        <f t="shared" si="176"/>
        <v>107671.07916666666</v>
      </c>
      <c r="BA79" s="128" t="str">
        <f t="shared" si="177"/>
        <v>nie</v>
      </c>
      <c r="BB79" s="128">
        <f t="shared" si="178"/>
        <v>751.09999999999991</v>
      </c>
      <c r="BC79" s="128">
        <f t="shared" si="158"/>
        <v>106992.183125</v>
      </c>
      <c r="BD79" s="128">
        <f t="shared" si="179"/>
        <v>300.57412499999685</v>
      </c>
      <c r="BE79" s="130">
        <f t="shared" si="51"/>
        <v>0.04</v>
      </c>
      <c r="BF79" s="128">
        <f t="shared" si="180"/>
        <v>3735.6706065142225</v>
      </c>
      <c r="BG79" s="128">
        <f t="shared" si="159"/>
        <v>110427.27960651422</v>
      </c>
      <c r="BI79" s="124">
        <f t="shared" si="124"/>
        <v>36</v>
      </c>
      <c r="BJ79" s="130">
        <f t="shared" si="148"/>
        <v>3.8100000000000002E-2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109516.22499999999</v>
      </c>
      <c r="BO79" s="130">
        <f t="shared" si="181"/>
        <v>4.65E-2</v>
      </c>
      <c r="BP79" s="128">
        <f t="shared" si="182"/>
        <v>114608.72946249999</v>
      </c>
      <c r="BQ79" s="128" t="str">
        <f t="shared" si="183"/>
        <v>tak</v>
      </c>
      <c r="BR79" s="128">
        <f t="shared" si="184"/>
        <v>0</v>
      </c>
      <c r="BS79" s="128">
        <f t="shared" si="153"/>
        <v>111833.070864625</v>
      </c>
      <c r="BT79" s="128">
        <f t="shared" si="128"/>
        <v>44.970864624992828</v>
      </c>
      <c r="BU79" s="130">
        <f t="shared" si="185"/>
        <v>0.04</v>
      </c>
      <c r="BV79" s="128">
        <f t="shared" si="60"/>
        <v>44.970864624992828</v>
      </c>
      <c r="BW79" s="128">
        <f t="shared" si="61"/>
        <v>111833.070864625</v>
      </c>
      <c r="BY79" s="130">
        <f t="shared" si="149"/>
        <v>2.4E-2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3.9E-2</v>
      </c>
      <c r="CE79" s="128">
        <f t="shared" si="187"/>
        <v>103899.99999999999</v>
      </c>
      <c r="CF79" s="128" t="str">
        <f t="shared" si="188"/>
        <v>nie</v>
      </c>
      <c r="CG79" s="128">
        <f t="shared" si="189"/>
        <v>2000</v>
      </c>
      <c r="CH79" s="128">
        <f t="shared" si="160"/>
        <v>101538.99999999999</v>
      </c>
      <c r="CI79" s="128">
        <f t="shared" si="190"/>
        <v>3158.9999999999886</v>
      </c>
      <c r="CJ79" s="130">
        <f t="shared" si="68"/>
        <v>0.04</v>
      </c>
      <c r="CK79" s="128">
        <f t="shared" si="191"/>
        <v>10742.637703486065</v>
      </c>
      <c r="CL79" s="128">
        <f t="shared" si="192"/>
        <v>109122.63770348606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110246.40000000001</v>
      </c>
      <c r="CR79" s="130">
        <f t="shared" si="193"/>
        <v>4.3999999999999997E-2</v>
      </c>
      <c r="CS79" s="128">
        <f t="shared" si="194"/>
        <v>115097.24160000001</v>
      </c>
      <c r="CT79" s="128" t="str">
        <f t="shared" si="195"/>
        <v>nie</v>
      </c>
      <c r="CU79" s="128">
        <f t="shared" si="196"/>
        <v>3000</v>
      </c>
      <c r="CV79" s="128">
        <f t="shared" si="197"/>
        <v>109798.765696</v>
      </c>
      <c r="CW79" s="128">
        <f t="shared" si="76"/>
        <v>0</v>
      </c>
      <c r="CX79" s="130">
        <f t="shared" si="198"/>
        <v>0.04</v>
      </c>
      <c r="CY79" s="128">
        <f t="shared" si="199"/>
        <v>0</v>
      </c>
      <c r="CZ79" s="128">
        <f t="shared" si="200"/>
        <v>109798.765696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109828.8</v>
      </c>
      <c r="DF79" s="130">
        <f t="shared" si="201"/>
        <v>4.3999999999999997E-2</v>
      </c>
      <c r="DG79" s="128">
        <f t="shared" si="202"/>
        <v>114661.2672</v>
      </c>
      <c r="DH79" s="128" t="str">
        <f t="shared" si="203"/>
        <v>nie</v>
      </c>
      <c r="DI79" s="128">
        <f t="shared" si="204"/>
        <v>2000</v>
      </c>
      <c r="DJ79" s="128">
        <f t="shared" si="205"/>
        <v>110255.626432</v>
      </c>
      <c r="DK79" s="128">
        <f t="shared" si="85"/>
        <v>0</v>
      </c>
      <c r="DL79" s="130">
        <f t="shared" si="206"/>
        <v>0.04</v>
      </c>
      <c r="DM79" s="128">
        <f t="shared" si="207"/>
        <v>0</v>
      </c>
      <c r="DN79" s="128">
        <f t="shared" si="208"/>
        <v>110255.626432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111036.65</v>
      </c>
      <c r="DT79" s="130">
        <f t="shared" si="209"/>
        <v>4.9000000000000002E-2</v>
      </c>
      <c r="DU79" s="128">
        <f t="shared" si="210"/>
        <v>116477.44584999999</v>
      </c>
      <c r="DV79" s="128" t="str">
        <f t="shared" si="211"/>
        <v>nie</v>
      </c>
      <c r="DW79" s="128">
        <f t="shared" si="212"/>
        <v>3000</v>
      </c>
      <c r="DX79" s="128">
        <f t="shared" si="93"/>
        <v>110916.73113849999</v>
      </c>
      <c r="DY79" s="128">
        <f t="shared" si="94"/>
        <v>0</v>
      </c>
      <c r="DZ79" s="130">
        <f t="shared" si="213"/>
        <v>0.04</v>
      </c>
      <c r="EA79" s="128">
        <f t="shared" si="214"/>
        <v>0</v>
      </c>
      <c r="EB79" s="128">
        <f t="shared" si="215"/>
        <v>110916.73113849999</v>
      </c>
    </row>
    <row r="80" spans="1:137">
      <c r="A80" s="224"/>
      <c r="B80" s="188">
        <f t="shared" si="216"/>
        <v>36</v>
      </c>
      <c r="C80" s="128">
        <f t="shared" si="217"/>
        <v>111094.04976242688</v>
      </c>
      <c r="D80" s="128">
        <f t="shared" si="218"/>
        <v>110427.27960651422</v>
      </c>
      <c r="E80" s="128">
        <f t="shared" si="219"/>
        <v>111833.070864625</v>
      </c>
      <c r="F80" s="128">
        <f t="shared" si="220"/>
        <v>109122.63770348606</v>
      </c>
      <c r="G80" s="128">
        <f t="shared" si="221"/>
        <v>109798.765696</v>
      </c>
      <c r="H80" s="128">
        <f t="shared" si="222"/>
        <v>110255.626432</v>
      </c>
      <c r="I80" s="128">
        <f t="shared" si="223"/>
        <v>110916.73113849999</v>
      </c>
      <c r="J80" s="128">
        <f t="shared" si="224"/>
        <v>110193.6421930872</v>
      </c>
      <c r="K80" s="128">
        <f t="shared" si="225"/>
        <v>107374.18240000001</v>
      </c>
      <c r="M80" s="36"/>
      <c r="N80" s="32">
        <f t="shared" si="226"/>
        <v>36</v>
      </c>
      <c r="O80" s="25">
        <f t="shared" si="109"/>
        <v>0.11094049762426872</v>
      </c>
      <c r="P80" s="25">
        <f t="shared" si="110"/>
        <v>0.10427279606514217</v>
      </c>
      <c r="Q80" s="25">
        <f t="shared" si="111"/>
        <v>0.11833070864624995</v>
      </c>
      <c r="R80" s="25">
        <f t="shared" si="161"/>
        <v>9.1226377034860695E-2</v>
      </c>
      <c r="S80" s="25">
        <f t="shared" si="162"/>
        <v>9.7987656960000002E-2</v>
      </c>
      <c r="T80" s="25">
        <f t="shared" si="163"/>
        <v>0.10255626431999998</v>
      </c>
      <c r="U80" s="25">
        <f t="shared" si="164"/>
        <v>0.10916731138500002</v>
      </c>
      <c r="V80" s="25">
        <f t="shared" si="165"/>
        <v>0.10193642193087205</v>
      </c>
      <c r="W80" s="25">
        <f t="shared" si="166"/>
        <v>7.3741824000000067E-2</v>
      </c>
      <c r="X80" s="36"/>
      <c r="Y80" s="36"/>
      <c r="AA80" s="124">
        <f t="shared" si="113"/>
        <v>37</v>
      </c>
      <c r="AB80" s="128">
        <f t="shared" si="167"/>
        <v>107588.93076480001</v>
      </c>
      <c r="AC80" s="124">
        <f t="shared" si="114"/>
        <v>37</v>
      </c>
      <c r="AD80" s="130">
        <f t="shared" si="227"/>
        <v>0.04</v>
      </c>
      <c r="AE80" s="127">
        <f t="shared" si="228"/>
        <v>1115</v>
      </c>
      <c r="AF80" s="128">
        <f t="shared" si="229"/>
        <v>111392.20000000001</v>
      </c>
      <c r="AG80" s="128">
        <f t="shared" si="140"/>
        <v>111500</v>
      </c>
      <c r="AH80" s="128">
        <f t="shared" si="118"/>
        <v>111500</v>
      </c>
      <c r="AI80" s="130">
        <f t="shared" si="168"/>
        <v>4.2500000000000003E-2</v>
      </c>
      <c r="AJ80" s="128">
        <f t="shared" si="169"/>
        <v>111894.89583333334</v>
      </c>
      <c r="AK80" s="128" t="str">
        <f t="shared" si="170"/>
        <v>nie</v>
      </c>
      <c r="AL80" s="128">
        <f t="shared" si="171"/>
        <v>394.89583333334303</v>
      </c>
      <c r="AM80" s="128">
        <f t="shared" si="150"/>
        <v>111500</v>
      </c>
      <c r="AN80" s="128">
        <f t="shared" si="172"/>
        <v>319.86562500000787</v>
      </c>
      <c r="AO80" s="130">
        <f t="shared" si="173"/>
        <v>0.04</v>
      </c>
      <c r="AP80" s="128">
        <f t="shared" si="174"/>
        <v>321.82065178542558</v>
      </c>
      <c r="AQ80" s="128">
        <f t="shared" si="156"/>
        <v>115211.94502678541</v>
      </c>
      <c r="AS80" s="124">
        <f t="shared" si="119"/>
        <v>37</v>
      </c>
      <c r="AT80" s="130">
        <f t="shared" si="120"/>
        <v>0.04</v>
      </c>
      <c r="AU80" s="127">
        <f t="shared" si="230"/>
        <v>1073</v>
      </c>
      <c r="AV80" s="128">
        <f t="shared" si="231"/>
        <v>107199.70000000001</v>
      </c>
      <c r="AW80" s="128">
        <f t="shared" si="151"/>
        <v>107300</v>
      </c>
      <c r="AX80" s="128">
        <f t="shared" si="123"/>
        <v>107300</v>
      </c>
      <c r="AY80" s="130">
        <f t="shared" si="175"/>
        <v>4.1500000000000002E-2</v>
      </c>
      <c r="AZ80" s="128">
        <f t="shared" si="176"/>
        <v>107671.07916666666</v>
      </c>
      <c r="BA80" s="128" t="str">
        <f t="shared" si="177"/>
        <v>nie</v>
      </c>
      <c r="BB80" s="128">
        <f t="shared" si="178"/>
        <v>751.09999999999991</v>
      </c>
      <c r="BC80" s="128">
        <f t="shared" si="158"/>
        <v>106992.183125</v>
      </c>
      <c r="BD80" s="128">
        <f t="shared" si="179"/>
        <v>300.57412499999685</v>
      </c>
      <c r="BE80" s="130">
        <f t="shared" si="51"/>
        <v>0.04</v>
      </c>
      <c r="BF80" s="128">
        <f t="shared" si="180"/>
        <v>4046.3310421518077</v>
      </c>
      <c r="BG80" s="128">
        <f t="shared" si="159"/>
        <v>110737.94004215181</v>
      </c>
      <c r="BI80" s="124">
        <f t="shared" si="124"/>
        <v>37</v>
      </c>
      <c r="BJ80" s="130">
        <f t="shared" si="148"/>
        <v>3.8100000000000002E-2</v>
      </c>
      <c r="BK80" s="127">
        <f t="shared" si="232"/>
        <v>1119</v>
      </c>
      <c r="BL80" s="128">
        <f t="shared" si="233"/>
        <v>111788.1</v>
      </c>
      <c r="BM80" s="128">
        <f t="shared" si="142"/>
        <v>111900</v>
      </c>
      <c r="BN80" s="128">
        <f t="shared" si="234"/>
        <v>111900</v>
      </c>
      <c r="BO80" s="130">
        <f t="shared" si="181"/>
        <v>4.65E-2</v>
      </c>
      <c r="BP80" s="128">
        <f t="shared" si="182"/>
        <v>112333.6125</v>
      </c>
      <c r="BQ80" s="128" t="str">
        <f t="shared" si="183"/>
        <v>nie</v>
      </c>
      <c r="BR80" s="128">
        <f t="shared" si="184"/>
        <v>433.61250000000291</v>
      </c>
      <c r="BS80" s="128">
        <f t="shared" si="153"/>
        <v>111900</v>
      </c>
      <c r="BT80" s="128">
        <f t="shared" si="128"/>
        <v>0</v>
      </c>
      <c r="BU80" s="130">
        <f t="shared" si="185"/>
        <v>0.04</v>
      </c>
      <c r="BV80" s="128">
        <f t="shared" si="60"/>
        <v>45.092285959480307</v>
      </c>
      <c r="BW80" s="128">
        <f t="shared" si="61"/>
        <v>111945.09228595949</v>
      </c>
      <c r="BY80" s="130">
        <f t="shared" si="149"/>
        <v>2.4E-2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3.9E-2</v>
      </c>
      <c r="CE80" s="128">
        <f t="shared" si="187"/>
        <v>100325</v>
      </c>
      <c r="CF80" s="128" t="str">
        <f t="shared" si="188"/>
        <v>nie</v>
      </c>
      <c r="CG80" s="128">
        <f t="shared" si="189"/>
        <v>2000</v>
      </c>
      <c r="CH80" s="128">
        <f t="shared" si="160"/>
        <v>98643.25</v>
      </c>
      <c r="CI80" s="128">
        <f t="shared" si="190"/>
        <v>0</v>
      </c>
      <c r="CJ80" s="130">
        <f t="shared" si="68"/>
        <v>0.04</v>
      </c>
      <c r="CK80" s="128">
        <f t="shared" si="191"/>
        <v>10771.642825285477</v>
      </c>
      <c r="CL80" s="128">
        <f t="shared" si="192"/>
        <v>109414.89282528548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115097.24160000001</v>
      </c>
      <c r="CR80" s="130">
        <f t="shared" si="193"/>
        <v>4.3999999999999997E-2</v>
      </c>
      <c r="CS80" s="128">
        <f t="shared" si="194"/>
        <v>115519.26481920002</v>
      </c>
      <c r="CT80" s="128" t="str">
        <f t="shared" si="195"/>
        <v>nie</v>
      </c>
      <c r="CU80" s="128">
        <f t="shared" si="196"/>
        <v>3000</v>
      </c>
      <c r="CV80" s="128">
        <f t="shared" si="197"/>
        <v>110140.60450355202</v>
      </c>
      <c r="CW80" s="128">
        <f t="shared" si="76"/>
        <v>0</v>
      </c>
      <c r="CX80" s="130">
        <f t="shared" si="198"/>
        <v>0.04</v>
      </c>
      <c r="CY80" s="128">
        <f t="shared" si="199"/>
        <v>0</v>
      </c>
      <c r="CZ80" s="128">
        <f t="shared" si="200"/>
        <v>110140.60450355202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114661.2672</v>
      </c>
      <c r="DF80" s="130">
        <f t="shared" si="201"/>
        <v>4.3999999999999997E-2</v>
      </c>
      <c r="DG80" s="128">
        <f t="shared" si="202"/>
        <v>115081.6918464</v>
      </c>
      <c r="DH80" s="128" t="str">
        <f t="shared" si="203"/>
        <v>nie</v>
      </c>
      <c r="DI80" s="128">
        <f t="shared" si="204"/>
        <v>2000</v>
      </c>
      <c r="DJ80" s="128">
        <f t="shared" si="205"/>
        <v>110596.17039558401</v>
      </c>
      <c r="DK80" s="128">
        <f t="shared" si="85"/>
        <v>0</v>
      </c>
      <c r="DL80" s="130">
        <f t="shared" si="206"/>
        <v>0.04</v>
      </c>
      <c r="DM80" s="128">
        <f t="shared" si="207"/>
        <v>0</v>
      </c>
      <c r="DN80" s="128">
        <f t="shared" si="208"/>
        <v>110596.17039558401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116477.44584999999</v>
      </c>
      <c r="DT80" s="130">
        <f t="shared" si="209"/>
        <v>4.9000000000000002E-2</v>
      </c>
      <c r="DU80" s="128">
        <f t="shared" si="210"/>
        <v>116953.06208722084</v>
      </c>
      <c r="DV80" s="128" t="str">
        <f t="shared" si="211"/>
        <v>nie</v>
      </c>
      <c r="DW80" s="128">
        <f t="shared" si="212"/>
        <v>3000</v>
      </c>
      <c r="DX80" s="128">
        <f t="shared" si="93"/>
        <v>111301.98029064888</v>
      </c>
      <c r="DY80" s="128">
        <f t="shared" si="94"/>
        <v>0</v>
      </c>
      <c r="DZ80" s="130">
        <f t="shared" si="213"/>
        <v>0.04</v>
      </c>
      <c r="EA80" s="128">
        <f t="shared" si="214"/>
        <v>0</v>
      </c>
      <c r="EB80" s="128">
        <f t="shared" si="215"/>
        <v>111301.98029064888</v>
      </c>
    </row>
    <row r="81" spans="1:134">
      <c r="A81" s="224">
        <f>ROUNDUP(B92/12,0)</f>
        <v>4</v>
      </c>
      <c r="B81" s="188">
        <f t="shared" si="216"/>
        <v>37</v>
      </c>
      <c r="C81" s="128">
        <f t="shared" si="217"/>
        <v>115211.94502678541</v>
      </c>
      <c r="D81" s="128">
        <f t="shared" si="218"/>
        <v>110737.94004215181</v>
      </c>
      <c r="E81" s="128">
        <f t="shared" si="219"/>
        <v>111945.09228595949</v>
      </c>
      <c r="F81" s="128">
        <f t="shared" si="220"/>
        <v>109414.89282528548</v>
      </c>
      <c r="G81" s="128">
        <f t="shared" si="221"/>
        <v>110140.60450355202</v>
      </c>
      <c r="H81" s="128">
        <f t="shared" si="222"/>
        <v>110596.17039558401</v>
      </c>
      <c r="I81" s="128">
        <f t="shared" si="223"/>
        <v>111301.98029064888</v>
      </c>
      <c r="J81" s="128">
        <f t="shared" si="224"/>
        <v>110491.16502700852</v>
      </c>
      <c r="K81" s="128">
        <f t="shared" si="225"/>
        <v>107588.93076480001</v>
      </c>
      <c r="M81" s="36"/>
      <c r="N81" s="32">
        <f t="shared" si="226"/>
        <v>37</v>
      </c>
      <c r="O81" s="25">
        <f t="shared" si="109"/>
        <v>0.15211945026785423</v>
      </c>
      <c r="P81" s="25">
        <f t="shared" si="110"/>
        <v>0.10737940042151806</v>
      </c>
      <c r="Q81" s="25">
        <f t="shared" si="111"/>
        <v>0.1194509228595948</v>
      </c>
      <c r="R81" s="25">
        <f t="shared" si="161"/>
        <v>9.4148928252854924E-2</v>
      </c>
      <c r="S81" s="25">
        <f t="shared" si="162"/>
        <v>0.10140604503552031</v>
      </c>
      <c r="T81" s="25">
        <f t="shared" si="163"/>
        <v>0.10596170395584004</v>
      </c>
      <c r="U81" s="25">
        <f t="shared" si="164"/>
        <v>0.11301980290648883</v>
      </c>
      <c r="V81" s="25">
        <f t="shared" si="165"/>
        <v>0.10491165027008531</v>
      </c>
      <c r="W81" s="25">
        <f t="shared" si="166"/>
        <v>7.5889307648000059E-2</v>
      </c>
      <c r="X81" s="36"/>
      <c r="Y81" s="36"/>
      <c r="AA81" s="124">
        <f t="shared" si="113"/>
        <v>38</v>
      </c>
      <c r="AB81" s="128">
        <f t="shared" si="167"/>
        <v>107803.6791296</v>
      </c>
      <c r="AC81" s="124">
        <f t="shared" si="114"/>
        <v>38</v>
      </c>
      <c r="AD81" s="130">
        <f t="shared" si="227"/>
        <v>0.04</v>
      </c>
      <c r="AE81" s="127">
        <f t="shared" si="228"/>
        <v>1115</v>
      </c>
      <c r="AF81" s="128">
        <f t="shared" si="229"/>
        <v>111392.20000000001</v>
      </c>
      <c r="AG81" s="128">
        <f t="shared" si="140"/>
        <v>111500</v>
      </c>
      <c r="AH81" s="128">
        <f t="shared" si="118"/>
        <v>111500</v>
      </c>
      <c r="AI81" s="130">
        <f t="shared" si="168"/>
        <v>0.04</v>
      </c>
      <c r="AJ81" s="128">
        <f t="shared" si="169"/>
        <v>111871.66666666667</v>
      </c>
      <c r="AK81" s="128" t="str">
        <f t="shared" si="170"/>
        <v>nie</v>
      </c>
      <c r="AL81" s="128">
        <f t="shared" si="171"/>
        <v>557.5</v>
      </c>
      <c r="AM81" s="128">
        <f t="shared" si="150"/>
        <v>111349.47500000001</v>
      </c>
      <c r="AN81" s="128">
        <f t="shared" si="172"/>
        <v>301.05000000000393</v>
      </c>
      <c r="AO81" s="130">
        <f t="shared" si="173"/>
        <v>0.04</v>
      </c>
      <c r="AP81" s="128">
        <f t="shared" si="174"/>
        <v>623.73956754525011</v>
      </c>
      <c r="AQ81" s="128">
        <f t="shared" si="156"/>
        <v>111672.16456754525</v>
      </c>
      <c r="AS81" s="124">
        <f t="shared" si="119"/>
        <v>38</v>
      </c>
      <c r="AT81" s="130">
        <f t="shared" si="120"/>
        <v>0.04</v>
      </c>
      <c r="AU81" s="127">
        <f t="shared" si="230"/>
        <v>1073</v>
      </c>
      <c r="AV81" s="128">
        <f t="shared" si="231"/>
        <v>107199.70000000001</v>
      </c>
      <c r="AW81" s="128">
        <f t="shared" si="151"/>
        <v>107300</v>
      </c>
      <c r="AX81" s="128">
        <f t="shared" si="123"/>
        <v>107300</v>
      </c>
      <c r="AY81" s="130">
        <f t="shared" si="175"/>
        <v>4.1500000000000002E-2</v>
      </c>
      <c r="AZ81" s="128">
        <f t="shared" si="176"/>
        <v>107671.07916666666</v>
      </c>
      <c r="BA81" s="128" t="str">
        <f t="shared" si="177"/>
        <v>nie</v>
      </c>
      <c r="BB81" s="128">
        <f t="shared" si="178"/>
        <v>751.09999999999991</v>
      </c>
      <c r="BC81" s="128">
        <f t="shared" si="158"/>
        <v>106992.183125</v>
      </c>
      <c r="BD81" s="128">
        <f t="shared" si="179"/>
        <v>300.57412499999685</v>
      </c>
      <c r="BE81" s="130">
        <f t="shared" si="51"/>
        <v>0.04</v>
      </c>
      <c r="BF81" s="128">
        <f t="shared" si="180"/>
        <v>4357.8302609656139</v>
      </c>
      <c r="BG81" s="128">
        <f t="shared" si="159"/>
        <v>111049.43926096562</v>
      </c>
      <c r="BI81" s="124">
        <f t="shared" si="124"/>
        <v>38</v>
      </c>
      <c r="BJ81" s="130">
        <f t="shared" si="148"/>
        <v>3.8100000000000002E-2</v>
      </c>
      <c r="BK81" s="127">
        <f t="shared" si="232"/>
        <v>1119</v>
      </c>
      <c r="BL81" s="128">
        <f t="shared" si="233"/>
        <v>111788.1</v>
      </c>
      <c r="BM81" s="128">
        <f t="shared" si="142"/>
        <v>111900</v>
      </c>
      <c r="BN81" s="128">
        <f t="shared" si="234"/>
        <v>111900</v>
      </c>
      <c r="BO81" s="130">
        <f t="shared" si="181"/>
        <v>4.65E-2</v>
      </c>
      <c r="BP81" s="128">
        <f t="shared" si="182"/>
        <v>112767.22499999999</v>
      </c>
      <c r="BQ81" s="128" t="str">
        <f t="shared" si="183"/>
        <v>nie</v>
      </c>
      <c r="BR81" s="128">
        <f t="shared" si="184"/>
        <v>867.22499999999127</v>
      </c>
      <c r="BS81" s="128">
        <f t="shared" si="153"/>
        <v>111900</v>
      </c>
      <c r="BT81" s="128">
        <f t="shared" si="128"/>
        <v>0</v>
      </c>
      <c r="BU81" s="130">
        <f t="shared" si="185"/>
        <v>0.04</v>
      </c>
      <c r="BV81" s="128">
        <f t="shared" si="60"/>
        <v>45.214035131570903</v>
      </c>
      <c r="BW81" s="128">
        <f t="shared" si="61"/>
        <v>111945.21403513158</v>
      </c>
      <c r="BY81" s="130">
        <f t="shared" si="149"/>
        <v>2.4E-2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3.9E-2</v>
      </c>
      <c r="CE81" s="128">
        <f t="shared" si="187"/>
        <v>100650</v>
      </c>
      <c r="CF81" s="128" t="str">
        <f t="shared" si="188"/>
        <v>nie</v>
      </c>
      <c r="CG81" s="128">
        <f t="shared" si="189"/>
        <v>2000</v>
      </c>
      <c r="CH81" s="128">
        <f t="shared" si="160"/>
        <v>98906.5</v>
      </c>
      <c r="CI81" s="128">
        <f t="shared" si="190"/>
        <v>0</v>
      </c>
      <c r="CJ81" s="130">
        <f t="shared" si="68"/>
        <v>0.04</v>
      </c>
      <c r="CK81" s="128">
        <f t="shared" si="191"/>
        <v>10800.726260913747</v>
      </c>
      <c r="CL81" s="128">
        <f t="shared" si="192"/>
        <v>109707.22626091374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115097.24160000001</v>
      </c>
      <c r="CR81" s="130">
        <f t="shared" si="193"/>
        <v>4.3999999999999997E-2</v>
      </c>
      <c r="CS81" s="128">
        <f t="shared" si="194"/>
        <v>115941.28803840002</v>
      </c>
      <c r="CT81" s="128" t="str">
        <f t="shared" si="195"/>
        <v>nie</v>
      </c>
      <c r="CU81" s="128">
        <f t="shared" si="196"/>
        <v>3000</v>
      </c>
      <c r="CV81" s="128">
        <f t="shared" si="197"/>
        <v>110482.44331110401</v>
      </c>
      <c r="CW81" s="128">
        <f t="shared" si="76"/>
        <v>0</v>
      </c>
      <c r="CX81" s="130">
        <f t="shared" si="198"/>
        <v>0.04</v>
      </c>
      <c r="CY81" s="128">
        <f t="shared" si="199"/>
        <v>0</v>
      </c>
      <c r="CZ81" s="128">
        <f t="shared" si="200"/>
        <v>110482.44331110401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114661.2672</v>
      </c>
      <c r="DF81" s="130">
        <f t="shared" si="201"/>
        <v>4.3999999999999997E-2</v>
      </c>
      <c r="DG81" s="128">
        <f t="shared" si="202"/>
        <v>115502.11649280001</v>
      </c>
      <c r="DH81" s="128" t="str">
        <f t="shared" si="203"/>
        <v>nie</v>
      </c>
      <c r="DI81" s="128">
        <f t="shared" si="204"/>
        <v>2000</v>
      </c>
      <c r="DJ81" s="128">
        <f t="shared" si="205"/>
        <v>110936.71435916801</v>
      </c>
      <c r="DK81" s="128">
        <f t="shared" si="85"/>
        <v>0</v>
      </c>
      <c r="DL81" s="130">
        <f t="shared" si="206"/>
        <v>0.04</v>
      </c>
      <c r="DM81" s="128">
        <f t="shared" si="207"/>
        <v>0</v>
      </c>
      <c r="DN81" s="128">
        <f t="shared" si="208"/>
        <v>110936.71435916801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116477.44584999999</v>
      </c>
      <c r="DT81" s="130">
        <f t="shared" si="209"/>
        <v>4.9000000000000002E-2</v>
      </c>
      <c r="DU81" s="128">
        <f t="shared" si="210"/>
        <v>117428.67832444166</v>
      </c>
      <c r="DV81" s="128" t="str">
        <f t="shared" si="211"/>
        <v>nie</v>
      </c>
      <c r="DW81" s="128">
        <f t="shared" si="212"/>
        <v>3000</v>
      </c>
      <c r="DX81" s="128">
        <f t="shared" si="93"/>
        <v>111687.22944279775</v>
      </c>
      <c r="DY81" s="128">
        <f t="shared" si="94"/>
        <v>0</v>
      </c>
      <c r="DZ81" s="130">
        <f t="shared" si="213"/>
        <v>0.04</v>
      </c>
      <c r="EA81" s="128">
        <f t="shared" si="214"/>
        <v>0</v>
      </c>
      <c r="EB81" s="128">
        <f t="shared" si="215"/>
        <v>111687.22944279775</v>
      </c>
    </row>
    <row r="82" spans="1:134">
      <c r="A82" s="224"/>
      <c r="B82" s="188">
        <f t="shared" si="216"/>
        <v>38</v>
      </c>
      <c r="C82" s="128">
        <f t="shared" si="217"/>
        <v>111672.16456754525</v>
      </c>
      <c r="D82" s="128">
        <f t="shared" si="218"/>
        <v>111049.43926096562</v>
      </c>
      <c r="E82" s="128">
        <f t="shared" si="219"/>
        <v>111945.21403513158</v>
      </c>
      <c r="F82" s="128">
        <f t="shared" si="220"/>
        <v>109707.22626091374</v>
      </c>
      <c r="G82" s="128">
        <f t="shared" si="221"/>
        <v>110482.44331110401</v>
      </c>
      <c r="H82" s="128">
        <f t="shared" si="222"/>
        <v>110936.71435916801</v>
      </c>
      <c r="I82" s="128">
        <f t="shared" si="223"/>
        <v>111687.22944279775</v>
      </c>
      <c r="J82" s="128">
        <f t="shared" si="224"/>
        <v>110789.49117258143</v>
      </c>
      <c r="K82" s="128">
        <f t="shared" si="225"/>
        <v>107803.6791296</v>
      </c>
      <c r="M82" s="36"/>
      <c r="N82" s="32">
        <f t="shared" si="226"/>
        <v>38</v>
      </c>
      <c r="O82" s="25">
        <f t="shared" si="109"/>
        <v>0.11672164567545251</v>
      </c>
      <c r="P82" s="25">
        <f t="shared" si="110"/>
        <v>0.11049439260965621</v>
      </c>
      <c r="Q82" s="25">
        <f t="shared" si="111"/>
        <v>0.11945214035131579</v>
      </c>
      <c r="R82" s="25">
        <f t="shared" si="161"/>
        <v>9.7072262609137372E-2</v>
      </c>
      <c r="S82" s="25">
        <f t="shared" si="162"/>
        <v>0.10482443311104017</v>
      </c>
      <c r="T82" s="25">
        <f t="shared" si="163"/>
        <v>0.10936714359168009</v>
      </c>
      <c r="U82" s="25">
        <f t="shared" si="164"/>
        <v>0.11687229442797742</v>
      </c>
      <c r="V82" s="25">
        <f t="shared" si="165"/>
        <v>0.10789491172581434</v>
      </c>
      <c r="W82" s="25">
        <f t="shared" si="166"/>
        <v>7.8036791296000052E-2</v>
      </c>
      <c r="X82" s="36"/>
      <c r="Y82" s="36"/>
      <c r="AA82" s="124">
        <f t="shared" si="113"/>
        <v>39</v>
      </c>
      <c r="AB82" s="128">
        <f t="shared" si="167"/>
        <v>108018.42749440001</v>
      </c>
      <c r="AC82" s="124">
        <f t="shared" si="114"/>
        <v>39</v>
      </c>
      <c r="AD82" s="130">
        <f t="shared" si="227"/>
        <v>0.04</v>
      </c>
      <c r="AE82" s="127">
        <f t="shared" si="228"/>
        <v>1115</v>
      </c>
      <c r="AF82" s="128">
        <f t="shared" si="229"/>
        <v>111392.20000000001</v>
      </c>
      <c r="AG82" s="128">
        <f t="shared" si="140"/>
        <v>111500</v>
      </c>
      <c r="AH82" s="128">
        <f t="shared" si="118"/>
        <v>111500</v>
      </c>
      <c r="AI82" s="130">
        <f t="shared" si="168"/>
        <v>0.04</v>
      </c>
      <c r="AJ82" s="128">
        <f t="shared" si="169"/>
        <v>111871.66666666667</v>
      </c>
      <c r="AK82" s="128" t="str">
        <f t="shared" si="170"/>
        <v>nie</v>
      </c>
      <c r="AL82" s="128">
        <f t="shared" si="171"/>
        <v>557.5</v>
      </c>
      <c r="AM82" s="128">
        <f t="shared" si="150"/>
        <v>111349.47500000001</v>
      </c>
      <c r="AN82" s="128">
        <f t="shared" si="172"/>
        <v>301.05000000000393</v>
      </c>
      <c r="AO82" s="130">
        <f t="shared" si="173"/>
        <v>0.04</v>
      </c>
      <c r="AP82" s="128">
        <f t="shared" si="174"/>
        <v>926.47366437762616</v>
      </c>
      <c r="AQ82" s="128">
        <f t="shared" si="156"/>
        <v>111974.89866437763</v>
      </c>
      <c r="AS82" s="124">
        <f t="shared" si="119"/>
        <v>39</v>
      </c>
      <c r="AT82" s="130">
        <f t="shared" si="120"/>
        <v>0.04</v>
      </c>
      <c r="AU82" s="127">
        <f t="shared" si="230"/>
        <v>1073</v>
      </c>
      <c r="AV82" s="128">
        <f t="shared" si="231"/>
        <v>107199.70000000001</v>
      </c>
      <c r="AW82" s="128">
        <f t="shared" si="151"/>
        <v>107300</v>
      </c>
      <c r="AX82" s="128">
        <f t="shared" si="123"/>
        <v>107300</v>
      </c>
      <c r="AY82" s="130">
        <f t="shared" si="175"/>
        <v>4.1500000000000002E-2</v>
      </c>
      <c r="AZ82" s="128">
        <f t="shared" si="176"/>
        <v>107671.07916666666</v>
      </c>
      <c r="BA82" s="128" t="str">
        <f t="shared" si="177"/>
        <v>nie</v>
      </c>
      <c r="BB82" s="128">
        <f t="shared" si="178"/>
        <v>751.09999999999991</v>
      </c>
      <c r="BC82" s="128">
        <f t="shared" si="158"/>
        <v>106992.183125</v>
      </c>
      <c r="BD82" s="128">
        <f t="shared" si="179"/>
        <v>300.57412499999685</v>
      </c>
      <c r="BE82" s="130">
        <f t="shared" si="51"/>
        <v>0.04</v>
      </c>
      <c r="BF82" s="128">
        <f t="shared" si="180"/>
        <v>4670.1705276702169</v>
      </c>
      <c r="BG82" s="128">
        <f t="shared" si="159"/>
        <v>111361.77952767021</v>
      </c>
      <c r="BI82" s="124">
        <f t="shared" si="124"/>
        <v>39</v>
      </c>
      <c r="BJ82" s="130">
        <f t="shared" ref="BJ82:BJ113" si="242">MAX(INDEX(scenariusz_I_WIBOR6M,MATCH(ROUNDUP(BI82/12,0),scenariusz_I_rok,0)),0)</f>
        <v>3.8100000000000002E-2</v>
      </c>
      <c r="BK82" s="127">
        <f t="shared" si="232"/>
        <v>1119</v>
      </c>
      <c r="BL82" s="128">
        <f t="shared" si="233"/>
        <v>111788.1</v>
      </c>
      <c r="BM82" s="128">
        <f t="shared" si="142"/>
        <v>111900</v>
      </c>
      <c r="BN82" s="128">
        <f t="shared" si="234"/>
        <v>111900</v>
      </c>
      <c r="BO82" s="130">
        <f t="shared" si="181"/>
        <v>4.65E-2</v>
      </c>
      <c r="BP82" s="128">
        <f t="shared" si="182"/>
        <v>113200.83749999999</v>
      </c>
      <c r="BQ82" s="128" t="str">
        <f t="shared" si="183"/>
        <v>nie</v>
      </c>
      <c r="BR82" s="128">
        <f t="shared" si="184"/>
        <v>1119</v>
      </c>
      <c r="BS82" s="128">
        <f t="shared" si="153"/>
        <v>112047.28837499999</v>
      </c>
      <c r="BT82" s="128">
        <f t="shared" si="128"/>
        <v>0</v>
      </c>
      <c r="BU82" s="130">
        <f t="shared" si="185"/>
        <v>0.04</v>
      </c>
      <c r="BV82" s="128">
        <f t="shared" si="60"/>
        <v>45.33611302642614</v>
      </c>
      <c r="BW82" s="128">
        <f t="shared" si="61"/>
        <v>112092.62448802641</v>
      </c>
      <c r="BY82" s="130">
        <f t="shared" si="149"/>
        <v>2.4E-2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3.9E-2</v>
      </c>
      <c r="CE82" s="128">
        <f t="shared" si="187"/>
        <v>100974.99999999999</v>
      </c>
      <c r="CF82" s="128" t="str">
        <f t="shared" si="188"/>
        <v>nie</v>
      </c>
      <c r="CG82" s="128">
        <f t="shared" si="189"/>
        <v>2000</v>
      </c>
      <c r="CH82" s="128">
        <f t="shared" si="160"/>
        <v>99169.749999999985</v>
      </c>
      <c r="CI82" s="128">
        <f t="shared" si="190"/>
        <v>0</v>
      </c>
      <c r="CJ82" s="130">
        <f t="shared" si="68"/>
        <v>0.04</v>
      </c>
      <c r="CK82" s="128">
        <f t="shared" si="191"/>
        <v>10829.888221818213</v>
      </c>
      <c r="CL82" s="128">
        <f t="shared" si="192"/>
        <v>109999.6382218182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115097.24160000001</v>
      </c>
      <c r="CR82" s="130">
        <f t="shared" si="193"/>
        <v>4.3999999999999997E-2</v>
      </c>
      <c r="CS82" s="128">
        <f t="shared" si="194"/>
        <v>116363.3112576</v>
      </c>
      <c r="CT82" s="128" t="str">
        <f t="shared" si="195"/>
        <v>nie</v>
      </c>
      <c r="CU82" s="128">
        <f t="shared" si="196"/>
        <v>3000</v>
      </c>
      <c r="CV82" s="128">
        <f t="shared" si="197"/>
        <v>110824.282118656</v>
      </c>
      <c r="CW82" s="128">
        <f t="shared" si="76"/>
        <v>0</v>
      </c>
      <c r="CX82" s="130">
        <f t="shared" si="198"/>
        <v>0.04</v>
      </c>
      <c r="CY82" s="128">
        <f t="shared" si="199"/>
        <v>0</v>
      </c>
      <c r="CZ82" s="128">
        <f t="shared" si="200"/>
        <v>110824.282118656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114661.2672</v>
      </c>
      <c r="DF82" s="130">
        <f t="shared" si="201"/>
        <v>4.3999999999999997E-2</v>
      </c>
      <c r="DG82" s="128">
        <f t="shared" si="202"/>
        <v>115922.5411392</v>
      </c>
      <c r="DH82" s="128" t="str">
        <f t="shared" si="203"/>
        <v>nie</v>
      </c>
      <c r="DI82" s="128">
        <f t="shared" si="204"/>
        <v>2000</v>
      </c>
      <c r="DJ82" s="128">
        <f t="shared" si="205"/>
        <v>111277.25832275199</v>
      </c>
      <c r="DK82" s="128">
        <f t="shared" si="85"/>
        <v>0</v>
      </c>
      <c r="DL82" s="130">
        <f t="shared" si="206"/>
        <v>0.04</v>
      </c>
      <c r="DM82" s="128">
        <f t="shared" si="207"/>
        <v>0</v>
      </c>
      <c r="DN82" s="128">
        <f t="shared" si="208"/>
        <v>111277.25832275199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116477.44584999999</v>
      </c>
      <c r="DT82" s="130">
        <f t="shared" si="209"/>
        <v>4.9000000000000002E-2</v>
      </c>
      <c r="DU82" s="128">
        <f t="shared" si="210"/>
        <v>117904.29456166249</v>
      </c>
      <c r="DV82" s="128" t="str">
        <f t="shared" si="211"/>
        <v>nie</v>
      </c>
      <c r="DW82" s="128">
        <f t="shared" si="212"/>
        <v>3000</v>
      </c>
      <c r="DX82" s="128">
        <f t="shared" si="93"/>
        <v>112072.47859494662</v>
      </c>
      <c r="DY82" s="128">
        <f t="shared" si="94"/>
        <v>0</v>
      </c>
      <c r="DZ82" s="130">
        <f t="shared" si="213"/>
        <v>0.04</v>
      </c>
      <c r="EA82" s="128">
        <f t="shared" si="214"/>
        <v>0</v>
      </c>
      <c r="EB82" s="128">
        <f t="shared" si="215"/>
        <v>112072.47859494662</v>
      </c>
    </row>
    <row r="83" spans="1:134">
      <c r="A83" s="224"/>
      <c r="B83" s="188">
        <f t="shared" si="216"/>
        <v>39</v>
      </c>
      <c r="C83" s="128">
        <f t="shared" si="217"/>
        <v>111974.89866437763</v>
      </c>
      <c r="D83" s="128">
        <f t="shared" si="218"/>
        <v>111361.77952767021</v>
      </c>
      <c r="E83" s="128">
        <f t="shared" si="219"/>
        <v>112092.62448802641</v>
      </c>
      <c r="F83" s="128">
        <f t="shared" si="220"/>
        <v>109999.6382218182</v>
      </c>
      <c r="G83" s="128">
        <f t="shared" si="221"/>
        <v>110824.282118656</v>
      </c>
      <c r="H83" s="128">
        <f t="shared" si="222"/>
        <v>111277.25832275199</v>
      </c>
      <c r="I83" s="128">
        <f t="shared" si="223"/>
        <v>112072.47859494662</v>
      </c>
      <c r="J83" s="128">
        <f t="shared" si="224"/>
        <v>111088.6227987474</v>
      </c>
      <c r="K83" s="128">
        <f t="shared" si="225"/>
        <v>108018.42749440001</v>
      </c>
      <c r="M83" s="36"/>
      <c r="N83" s="32">
        <f t="shared" si="226"/>
        <v>39</v>
      </c>
      <c r="O83" s="25">
        <f t="shared" si="109"/>
        <v>0.1197489866437762</v>
      </c>
      <c r="P83" s="25">
        <f t="shared" si="110"/>
        <v>0.11361779527670213</v>
      </c>
      <c r="Q83" s="25">
        <f t="shared" si="111"/>
        <v>0.12092624488026416</v>
      </c>
      <c r="R83" s="25">
        <f t="shared" si="161"/>
        <v>9.9996382218181967E-2</v>
      </c>
      <c r="S83" s="25">
        <f t="shared" si="162"/>
        <v>0.10824282118656003</v>
      </c>
      <c r="T83" s="25">
        <f t="shared" si="163"/>
        <v>0.11277258322751993</v>
      </c>
      <c r="U83" s="25">
        <f t="shared" si="164"/>
        <v>0.12072478594946623</v>
      </c>
      <c r="V83" s="25">
        <f t="shared" si="165"/>
        <v>0.11088622798747405</v>
      </c>
      <c r="W83" s="25">
        <f t="shared" si="166"/>
        <v>8.0184274944000045E-2</v>
      </c>
      <c r="X83" s="36"/>
      <c r="Y83" s="36"/>
      <c r="AA83" s="124">
        <f t="shared" si="113"/>
        <v>40</v>
      </c>
      <c r="AB83" s="128">
        <f t="shared" si="167"/>
        <v>108233.17585920001</v>
      </c>
      <c r="AC83" s="124">
        <f t="shared" si="114"/>
        <v>40</v>
      </c>
      <c r="AD83" s="130">
        <f t="shared" si="227"/>
        <v>0.04</v>
      </c>
      <c r="AE83" s="127">
        <f t="shared" si="228"/>
        <v>1115</v>
      </c>
      <c r="AF83" s="128">
        <f t="shared" si="229"/>
        <v>111392.20000000001</v>
      </c>
      <c r="AG83" s="128">
        <f t="shared" si="140"/>
        <v>111500</v>
      </c>
      <c r="AH83" s="128">
        <f t="shared" si="118"/>
        <v>111500</v>
      </c>
      <c r="AI83" s="130">
        <f t="shared" si="168"/>
        <v>0.04</v>
      </c>
      <c r="AJ83" s="128">
        <f t="shared" si="169"/>
        <v>111871.66666666667</v>
      </c>
      <c r="AK83" s="128" t="str">
        <f t="shared" si="170"/>
        <v>nie</v>
      </c>
      <c r="AL83" s="128">
        <f t="shared" si="171"/>
        <v>557.5</v>
      </c>
      <c r="AM83" s="128">
        <f t="shared" si="150"/>
        <v>111349.47500000001</v>
      </c>
      <c r="AN83" s="128">
        <f t="shared" si="172"/>
        <v>301.05000000000393</v>
      </c>
      <c r="AO83" s="130">
        <f t="shared" si="173"/>
        <v>0.04</v>
      </c>
      <c r="AP83" s="128">
        <f t="shared" si="174"/>
        <v>1230.0251432714495</v>
      </c>
      <c r="AQ83" s="128">
        <f t="shared" si="156"/>
        <v>112278.45014327145</v>
      </c>
      <c r="AS83" s="124">
        <f t="shared" si="119"/>
        <v>40</v>
      </c>
      <c r="AT83" s="130">
        <f t="shared" si="120"/>
        <v>0.04</v>
      </c>
      <c r="AU83" s="127">
        <f t="shared" si="230"/>
        <v>1073</v>
      </c>
      <c r="AV83" s="128">
        <f t="shared" si="231"/>
        <v>107199.70000000001</v>
      </c>
      <c r="AW83" s="128">
        <f t="shared" si="151"/>
        <v>107300</v>
      </c>
      <c r="AX83" s="128">
        <f t="shared" si="123"/>
        <v>107300</v>
      </c>
      <c r="AY83" s="130">
        <f t="shared" si="175"/>
        <v>4.1500000000000002E-2</v>
      </c>
      <c r="AZ83" s="128">
        <f t="shared" si="176"/>
        <v>107671.07916666666</v>
      </c>
      <c r="BA83" s="128" t="str">
        <f t="shared" si="177"/>
        <v>nie</v>
      </c>
      <c r="BB83" s="128">
        <f t="shared" si="178"/>
        <v>751.09999999999991</v>
      </c>
      <c r="BC83" s="128">
        <f t="shared" si="158"/>
        <v>106992.183125</v>
      </c>
      <c r="BD83" s="128">
        <f t="shared" si="179"/>
        <v>300.57412499999685</v>
      </c>
      <c r="BE83" s="130">
        <f t="shared" si="51"/>
        <v>0.04</v>
      </c>
      <c r="BF83" s="128">
        <f t="shared" si="180"/>
        <v>4983.3541130949225</v>
      </c>
      <c r="BG83" s="128">
        <f t="shared" si="159"/>
        <v>111674.96311309493</v>
      </c>
      <c r="BI83" s="124">
        <f t="shared" si="124"/>
        <v>40</v>
      </c>
      <c r="BJ83" s="130">
        <f t="shared" si="242"/>
        <v>3.8100000000000002E-2</v>
      </c>
      <c r="BK83" s="127">
        <f t="shared" si="232"/>
        <v>1119</v>
      </c>
      <c r="BL83" s="128">
        <f t="shared" si="233"/>
        <v>111788.1</v>
      </c>
      <c r="BM83" s="128">
        <f t="shared" si="142"/>
        <v>111900</v>
      </c>
      <c r="BN83" s="128">
        <f t="shared" si="234"/>
        <v>111900</v>
      </c>
      <c r="BO83" s="130">
        <f t="shared" si="181"/>
        <v>4.65E-2</v>
      </c>
      <c r="BP83" s="128">
        <f t="shared" si="182"/>
        <v>113634.45000000001</v>
      </c>
      <c r="BQ83" s="128" t="str">
        <f t="shared" si="183"/>
        <v>nie</v>
      </c>
      <c r="BR83" s="128">
        <f t="shared" si="184"/>
        <v>1119</v>
      </c>
      <c r="BS83" s="128">
        <f t="shared" si="153"/>
        <v>112398.5145</v>
      </c>
      <c r="BT83" s="128">
        <f t="shared" si="128"/>
        <v>0</v>
      </c>
      <c r="BU83" s="130">
        <f t="shared" si="185"/>
        <v>0.04</v>
      </c>
      <c r="BV83" s="128">
        <f t="shared" si="60"/>
        <v>45.458520531597486</v>
      </c>
      <c r="BW83" s="128">
        <f t="shared" si="61"/>
        <v>112443.9730205316</v>
      </c>
      <c r="BY83" s="130">
        <f t="shared" si="149"/>
        <v>2.4E-2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3.9E-2</v>
      </c>
      <c r="CE83" s="128">
        <f t="shared" si="187"/>
        <v>101299.99999999999</v>
      </c>
      <c r="CF83" s="128" t="str">
        <f t="shared" si="188"/>
        <v>nie</v>
      </c>
      <c r="CG83" s="128">
        <f t="shared" si="189"/>
        <v>2000</v>
      </c>
      <c r="CH83" s="128">
        <f t="shared" si="160"/>
        <v>99432.999999999985</v>
      </c>
      <c r="CI83" s="128">
        <f t="shared" si="190"/>
        <v>0</v>
      </c>
      <c r="CJ83" s="130">
        <f t="shared" si="68"/>
        <v>0.04</v>
      </c>
      <c r="CK83" s="128">
        <f t="shared" si="191"/>
        <v>10859.128920017121</v>
      </c>
      <c r="CL83" s="128">
        <f t="shared" si="192"/>
        <v>110292.1289200171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115097.24160000001</v>
      </c>
      <c r="CR83" s="130">
        <f t="shared" si="193"/>
        <v>4.3999999999999997E-2</v>
      </c>
      <c r="CS83" s="128">
        <f t="shared" si="194"/>
        <v>116785.3344768</v>
      </c>
      <c r="CT83" s="128" t="str">
        <f t="shared" si="195"/>
        <v>nie</v>
      </c>
      <c r="CU83" s="128">
        <f t="shared" si="196"/>
        <v>3000</v>
      </c>
      <c r="CV83" s="128">
        <f t="shared" si="197"/>
        <v>111166.12092620799</v>
      </c>
      <c r="CW83" s="128">
        <f t="shared" si="76"/>
        <v>0</v>
      </c>
      <c r="CX83" s="130">
        <f t="shared" si="198"/>
        <v>0.04</v>
      </c>
      <c r="CY83" s="128">
        <f t="shared" si="199"/>
        <v>0</v>
      </c>
      <c r="CZ83" s="128">
        <f t="shared" si="200"/>
        <v>111166.12092620799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114661.2672</v>
      </c>
      <c r="DF83" s="130">
        <f t="shared" si="201"/>
        <v>4.3999999999999997E-2</v>
      </c>
      <c r="DG83" s="128">
        <f t="shared" si="202"/>
        <v>116342.9657856</v>
      </c>
      <c r="DH83" s="128" t="str">
        <f t="shared" si="203"/>
        <v>nie</v>
      </c>
      <c r="DI83" s="128">
        <f t="shared" si="204"/>
        <v>2000</v>
      </c>
      <c r="DJ83" s="128">
        <f t="shared" si="205"/>
        <v>111617.80228633599</v>
      </c>
      <c r="DK83" s="128">
        <f t="shared" si="85"/>
        <v>0</v>
      </c>
      <c r="DL83" s="130">
        <f t="shared" si="206"/>
        <v>0.04</v>
      </c>
      <c r="DM83" s="128">
        <f t="shared" si="207"/>
        <v>0</v>
      </c>
      <c r="DN83" s="128">
        <f t="shared" si="208"/>
        <v>111617.80228633599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116477.44584999999</v>
      </c>
      <c r="DT83" s="130">
        <f t="shared" si="209"/>
        <v>4.9000000000000002E-2</v>
      </c>
      <c r="DU83" s="128">
        <f t="shared" si="210"/>
        <v>118379.91079888331</v>
      </c>
      <c r="DV83" s="128" t="str">
        <f t="shared" si="211"/>
        <v>nie</v>
      </c>
      <c r="DW83" s="128">
        <f t="shared" si="212"/>
        <v>3000</v>
      </c>
      <c r="DX83" s="128">
        <f t="shared" si="93"/>
        <v>112457.72774709549</v>
      </c>
      <c r="DY83" s="128">
        <f t="shared" si="94"/>
        <v>0</v>
      </c>
      <c r="DZ83" s="130">
        <f t="shared" si="213"/>
        <v>0.04</v>
      </c>
      <c r="EA83" s="128">
        <f t="shared" si="214"/>
        <v>0</v>
      </c>
      <c r="EB83" s="128">
        <f t="shared" si="215"/>
        <v>112457.72774709549</v>
      </c>
    </row>
    <row r="84" spans="1:134">
      <c r="A84" s="224"/>
      <c r="B84" s="188">
        <f t="shared" si="216"/>
        <v>40</v>
      </c>
      <c r="C84" s="128">
        <f t="shared" si="217"/>
        <v>112278.45014327145</v>
      </c>
      <c r="D84" s="128">
        <f t="shared" si="218"/>
        <v>111674.96311309493</v>
      </c>
      <c r="E84" s="128">
        <f t="shared" si="219"/>
        <v>112443.9730205316</v>
      </c>
      <c r="F84" s="128">
        <f t="shared" si="220"/>
        <v>110292.1289200171</v>
      </c>
      <c r="G84" s="128">
        <f t="shared" si="221"/>
        <v>111166.12092620799</v>
      </c>
      <c r="H84" s="128">
        <f t="shared" si="222"/>
        <v>111617.80228633599</v>
      </c>
      <c r="I84" s="128">
        <f t="shared" si="223"/>
        <v>112457.72774709549</v>
      </c>
      <c r="J84" s="128">
        <f t="shared" si="224"/>
        <v>111388.56208030401</v>
      </c>
      <c r="K84" s="128">
        <f t="shared" si="225"/>
        <v>108233.17585920001</v>
      </c>
      <c r="M84" s="36"/>
      <c r="N84" s="32">
        <f t="shared" si="226"/>
        <v>40</v>
      </c>
      <c r="O84" s="25">
        <f t="shared" si="109"/>
        <v>0.12278450143271447</v>
      </c>
      <c r="P84" s="25">
        <f t="shared" si="110"/>
        <v>0.11674963113094927</v>
      </c>
      <c r="Q84" s="25">
        <f t="shared" si="111"/>
        <v>0.12443973020531596</v>
      </c>
      <c r="R84" s="25">
        <f t="shared" si="161"/>
        <v>0.10292128920017096</v>
      </c>
      <c r="S84" s="25">
        <f t="shared" si="162"/>
        <v>0.1116612092620799</v>
      </c>
      <c r="T84" s="25">
        <f t="shared" si="163"/>
        <v>0.11617802286335999</v>
      </c>
      <c r="U84" s="25">
        <f t="shared" si="164"/>
        <v>0.12457727747095482</v>
      </c>
      <c r="V84" s="25">
        <f t="shared" si="165"/>
        <v>0.1138856208030401</v>
      </c>
      <c r="W84" s="25">
        <f t="shared" si="166"/>
        <v>8.2331758592000037E-2</v>
      </c>
      <c r="X84" s="36"/>
      <c r="Y84" s="36"/>
      <c r="AA84" s="124">
        <f t="shared" si="113"/>
        <v>41</v>
      </c>
      <c r="AB84" s="128">
        <f t="shared" si="167"/>
        <v>108447.924224</v>
      </c>
      <c r="AC84" s="124">
        <f t="shared" si="114"/>
        <v>41</v>
      </c>
      <c r="AD84" s="130">
        <f t="shared" si="227"/>
        <v>0.04</v>
      </c>
      <c r="AE84" s="127">
        <f t="shared" si="228"/>
        <v>1115</v>
      </c>
      <c r="AF84" s="128">
        <f t="shared" si="229"/>
        <v>111392.20000000001</v>
      </c>
      <c r="AG84" s="128">
        <f t="shared" si="140"/>
        <v>111500</v>
      </c>
      <c r="AH84" s="128">
        <f t="shared" si="118"/>
        <v>111500</v>
      </c>
      <c r="AI84" s="130">
        <f t="shared" si="168"/>
        <v>0.04</v>
      </c>
      <c r="AJ84" s="128">
        <f t="shared" si="169"/>
        <v>111871.66666666667</v>
      </c>
      <c r="AK84" s="128" t="str">
        <f t="shared" si="170"/>
        <v>nie</v>
      </c>
      <c r="AL84" s="128">
        <f t="shared" si="171"/>
        <v>557.5</v>
      </c>
      <c r="AM84" s="128">
        <f t="shared" si="150"/>
        <v>111349.47500000001</v>
      </c>
      <c r="AN84" s="128">
        <f t="shared" si="172"/>
        <v>301.05000000000393</v>
      </c>
      <c r="AO84" s="130">
        <f t="shared" si="173"/>
        <v>0.04</v>
      </c>
      <c r="AP84" s="128">
        <f t="shared" si="174"/>
        <v>1534.3962111582864</v>
      </c>
      <c r="AQ84" s="128">
        <f t="shared" si="156"/>
        <v>112582.82121115828</v>
      </c>
      <c r="AS84" s="124">
        <f t="shared" si="119"/>
        <v>41</v>
      </c>
      <c r="AT84" s="130">
        <f t="shared" si="120"/>
        <v>0.04</v>
      </c>
      <c r="AU84" s="127">
        <f t="shared" si="230"/>
        <v>1073</v>
      </c>
      <c r="AV84" s="128">
        <f t="shared" si="231"/>
        <v>107199.70000000001</v>
      </c>
      <c r="AW84" s="128">
        <f t="shared" si="151"/>
        <v>107300</v>
      </c>
      <c r="AX84" s="128">
        <f t="shared" si="123"/>
        <v>107300</v>
      </c>
      <c r="AY84" s="130">
        <f t="shared" si="175"/>
        <v>4.1500000000000002E-2</v>
      </c>
      <c r="AZ84" s="128">
        <f t="shared" si="176"/>
        <v>107671.07916666666</v>
      </c>
      <c r="BA84" s="128" t="str">
        <f t="shared" si="177"/>
        <v>nie</v>
      </c>
      <c r="BB84" s="128">
        <f t="shared" si="178"/>
        <v>751.09999999999991</v>
      </c>
      <c r="BC84" s="128">
        <f t="shared" si="158"/>
        <v>106992.183125</v>
      </c>
      <c r="BD84" s="128">
        <f t="shared" si="179"/>
        <v>300.57412499999685</v>
      </c>
      <c r="BE84" s="130">
        <f t="shared" si="51"/>
        <v>0.04</v>
      </c>
      <c r="BF84" s="128">
        <f t="shared" si="180"/>
        <v>5297.3832942002746</v>
      </c>
      <c r="BG84" s="128">
        <f t="shared" si="159"/>
        <v>111988.99229420027</v>
      </c>
      <c r="BI84" s="124">
        <f t="shared" si="124"/>
        <v>41</v>
      </c>
      <c r="BJ84" s="130">
        <f t="shared" si="242"/>
        <v>3.8100000000000002E-2</v>
      </c>
      <c r="BK84" s="127">
        <f t="shared" si="232"/>
        <v>1119</v>
      </c>
      <c r="BL84" s="128">
        <f t="shared" si="233"/>
        <v>111788.1</v>
      </c>
      <c r="BM84" s="128">
        <f t="shared" si="142"/>
        <v>111900</v>
      </c>
      <c r="BN84" s="128">
        <f t="shared" si="234"/>
        <v>111900</v>
      </c>
      <c r="BO84" s="130">
        <f t="shared" si="181"/>
        <v>4.65E-2</v>
      </c>
      <c r="BP84" s="128">
        <f t="shared" si="182"/>
        <v>114068.06249999999</v>
      </c>
      <c r="BQ84" s="128" t="str">
        <f t="shared" si="183"/>
        <v>nie</v>
      </c>
      <c r="BR84" s="128">
        <f t="shared" si="184"/>
        <v>1119</v>
      </c>
      <c r="BS84" s="128">
        <f t="shared" si="153"/>
        <v>112749.74062499999</v>
      </c>
      <c r="BT84" s="128">
        <f t="shared" si="128"/>
        <v>0</v>
      </c>
      <c r="BU84" s="130">
        <f t="shared" si="185"/>
        <v>0.04</v>
      </c>
      <c r="BV84" s="128">
        <f t="shared" si="60"/>
        <v>45.581258537032795</v>
      </c>
      <c r="BW84" s="128">
        <f t="shared" si="61"/>
        <v>112795.32188353702</v>
      </c>
      <c r="BY84" s="130">
        <f t="shared" si="149"/>
        <v>2.4E-2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3.9E-2</v>
      </c>
      <c r="CE84" s="128">
        <f t="shared" si="187"/>
        <v>101625.00000000001</v>
      </c>
      <c r="CF84" s="128" t="str">
        <f t="shared" si="188"/>
        <v>nie</v>
      </c>
      <c r="CG84" s="128">
        <f t="shared" si="189"/>
        <v>2000</v>
      </c>
      <c r="CH84" s="128">
        <f t="shared" si="160"/>
        <v>99696.250000000015</v>
      </c>
      <c r="CI84" s="128">
        <f t="shared" si="190"/>
        <v>0</v>
      </c>
      <c r="CJ84" s="130">
        <f t="shared" si="68"/>
        <v>0.04</v>
      </c>
      <c r="CK84" s="128">
        <f t="shared" si="191"/>
        <v>10888.448568101167</v>
      </c>
      <c r="CL84" s="128">
        <f t="shared" si="192"/>
        <v>110584.69856810119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115097.24160000001</v>
      </c>
      <c r="CR84" s="130">
        <f t="shared" si="193"/>
        <v>4.3999999999999997E-2</v>
      </c>
      <c r="CS84" s="128">
        <f t="shared" si="194"/>
        <v>117207.35769600001</v>
      </c>
      <c r="CT84" s="128" t="str">
        <f t="shared" si="195"/>
        <v>nie</v>
      </c>
      <c r="CU84" s="128">
        <f t="shared" si="196"/>
        <v>3000</v>
      </c>
      <c r="CV84" s="128">
        <f t="shared" si="197"/>
        <v>111507.95973376</v>
      </c>
      <c r="CW84" s="128">
        <f t="shared" si="76"/>
        <v>0</v>
      </c>
      <c r="CX84" s="130">
        <f t="shared" si="198"/>
        <v>0.04</v>
      </c>
      <c r="CY84" s="128">
        <f t="shared" si="199"/>
        <v>0</v>
      </c>
      <c r="CZ84" s="128">
        <f t="shared" si="200"/>
        <v>111507.95973376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114661.2672</v>
      </c>
      <c r="DF84" s="130">
        <f t="shared" si="201"/>
        <v>4.3999999999999997E-2</v>
      </c>
      <c r="DG84" s="128">
        <f t="shared" si="202"/>
        <v>116763.390432</v>
      </c>
      <c r="DH84" s="128" t="str">
        <f t="shared" si="203"/>
        <v>nie</v>
      </c>
      <c r="DI84" s="128">
        <f t="shared" si="204"/>
        <v>2000</v>
      </c>
      <c r="DJ84" s="128">
        <f t="shared" si="205"/>
        <v>111958.34624992</v>
      </c>
      <c r="DK84" s="128">
        <f t="shared" si="85"/>
        <v>0</v>
      </c>
      <c r="DL84" s="130">
        <f t="shared" si="206"/>
        <v>0.04</v>
      </c>
      <c r="DM84" s="128">
        <f t="shared" si="207"/>
        <v>0</v>
      </c>
      <c r="DN84" s="128">
        <f t="shared" si="208"/>
        <v>111958.34624992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116477.44584999999</v>
      </c>
      <c r="DT84" s="130">
        <f t="shared" si="209"/>
        <v>4.9000000000000002E-2</v>
      </c>
      <c r="DU84" s="128">
        <f t="shared" si="210"/>
        <v>118855.52703610416</v>
      </c>
      <c r="DV84" s="128" t="str">
        <f t="shared" si="211"/>
        <v>nie</v>
      </c>
      <c r="DW84" s="128">
        <f t="shared" si="212"/>
        <v>3000</v>
      </c>
      <c r="DX84" s="128">
        <f t="shared" si="93"/>
        <v>112842.97689924437</v>
      </c>
      <c r="DY84" s="128">
        <f t="shared" si="94"/>
        <v>0</v>
      </c>
      <c r="DZ84" s="130">
        <f t="shared" si="213"/>
        <v>0.04</v>
      </c>
      <c r="EA84" s="128">
        <f t="shared" si="214"/>
        <v>0</v>
      </c>
      <c r="EB84" s="128">
        <f t="shared" si="215"/>
        <v>112842.97689924437</v>
      </c>
    </row>
    <row r="85" spans="1:134">
      <c r="A85" s="224"/>
      <c r="B85" s="188">
        <f t="shared" si="216"/>
        <v>41</v>
      </c>
      <c r="C85" s="128">
        <f t="shared" si="217"/>
        <v>112582.82121115828</v>
      </c>
      <c r="D85" s="128">
        <f t="shared" si="218"/>
        <v>111988.99229420027</v>
      </c>
      <c r="E85" s="128">
        <f t="shared" si="219"/>
        <v>112795.32188353702</v>
      </c>
      <c r="F85" s="128">
        <f t="shared" si="220"/>
        <v>110584.69856810119</v>
      </c>
      <c r="G85" s="128">
        <f t="shared" si="221"/>
        <v>111507.95973376</v>
      </c>
      <c r="H85" s="128">
        <f t="shared" si="222"/>
        <v>111958.34624992</v>
      </c>
      <c r="I85" s="128">
        <f t="shared" si="223"/>
        <v>112842.97689924437</v>
      </c>
      <c r="J85" s="128">
        <f t="shared" si="224"/>
        <v>111689.31119792082</v>
      </c>
      <c r="K85" s="128">
        <f t="shared" si="225"/>
        <v>108447.924224</v>
      </c>
      <c r="M85" s="36"/>
      <c r="N85" s="32">
        <f t="shared" si="226"/>
        <v>41</v>
      </c>
      <c r="O85" s="25">
        <f t="shared" si="109"/>
        <v>0.12582821211158279</v>
      </c>
      <c r="P85" s="25">
        <f t="shared" si="110"/>
        <v>0.11988992294200274</v>
      </c>
      <c r="Q85" s="25">
        <f t="shared" si="111"/>
        <v>0.12795321883537025</v>
      </c>
      <c r="R85" s="25">
        <f t="shared" si="161"/>
        <v>0.10584698568101181</v>
      </c>
      <c r="S85" s="25">
        <f t="shared" si="162"/>
        <v>0.11507959733759998</v>
      </c>
      <c r="T85" s="25">
        <f t="shared" si="163"/>
        <v>0.11958346249920004</v>
      </c>
      <c r="U85" s="25">
        <f t="shared" si="164"/>
        <v>0.12842976899244363</v>
      </c>
      <c r="V85" s="25">
        <f t="shared" si="165"/>
        <v>0.11689311197920826</v>
      </c>
      <c r="W85" s="25">
        <f t="shared" si="166"/>
        <v>8.447924224000003E-2</v>
      </c>
      <c r="X85" s="36"/>
      <c r="Y85" s="36"/>
      <c r="AA85" s="124">
        <f t="shared" si="113"/>
        <v>42</v>
      </c>
      <c r="AB85" s="128">
        <f t="shared" si="167"/>
        <v>108662.67258880001</v>
      </c>
      <c r="AC85" s="124">
        <f t="shared" si="114"/>
        <v>42</v>
      </c>
      <c r="AD85" s="130">
        <f t="shared" si="227"/>
        <v>0.04</v>
      </c>
      <c r="AE85" s="127">
        <f t="shared" si="228"/>
        <v>1115</v>
      </c>
      <c r="AF85" s="128">
        <f t="shared" si="229"/>
        <v>111392.20000000001</v>
      </c>
      <c r="AG85" s="128">
        <f t="shared" si="140"/>
        <v>111500</v>
      </c>
      <c r="AH85" s="128">
        <f t="shared" si="118"/>
        <v>111500</v>
      </c>
      <c r="AI85" s="130">
        <f t="shared" si="168"/>
        <v>0.04</v>
      </c>
      <c r="AJ85" s="128">
        <f t="shared" si="169"/>
        <v>111871.66666666667</v>
      </c>
      <c r="AK85" s="128" t="str">
        <f t="shared" si="170"/>
        <v>nie</v>
      </c>
      <c r="AL85" s="128">
        <f t="shared" si="171"/>
        <v>557.5</v>
      </c>
      <c r="AM85" s="128">
        <f t="shared" si="150"/>
        <v>111349.47500000001</v>
      </c>
      <c r="AN85" s="128">
        <f t="shared" si="172"/>
        <v>301.05000000000393</v>
      </c>
      <c r="AO85" s="130">
        <f t="shared" si="173"/>
        <v>0.04</v>
      </c>
      <c r="AP85" s="128">
        <f t="shared" si="174"/>
        <v>1839.5890809284174</v>
      </c>
      <c r="AQ85" s="128">
        <f t="shared" si="156"/>
        <v>112888.01408092842</v>
      </c>
      <c r="AS85" s="124">
        <f t="shared" si="119"/>
        <v>42</v>
      </c>
      <c r="AT85" s="130">
        <f t="shared" si="120"/>
        <v>0.04</v>
      </c>
      <c r="AU85" s="127">
        <f t="shared" si="230"/>
        <v>1073</v>
      </c>
      <c r="AV85" s="128">
        <f t="shared" si="231"/>
        <v>107199.70000000001</v>
      </c>
      <c r="AW85" s="128">
        <f t="shared" si="151"/>
        <v>107300</v>
      </c>
      <c r="AX85" s="128">
        <f t="shared" si="123"/>
        <v>107300</v>
      </c>
      <c r="AY85" s="130">
        <f t="shared" si="175"/>
        <v>4.1500000000000002E-2</v>
      </c>
      <c r="AZ85" s="128">
        <f t="shared" si="176"/>
        <v>107671.07916666666</v>
      </c>
      <c r="BA85" s="128" t="str">
        <f t="shared" si="177"/>
        <v>nie</v>
      </c>
      <c r="BB85" s="128">
        <f t="shared" si="178"/>
        <v>751.09999999999991</v>
      </c>
      <c r="BC85" s="128">
        <f t="shared" si="158"/>
        <v>106992.183125</v>
      </c>
      <c r="BD85" s="128">
        <f t="shared" si="179"/>
        <v>300.57412499999685</v>
      </c>
      <c r="BE85" s="130">
        <f t="shared" si="51"/>
        <v>0.04</v>
      </c>
      <c r="BF85" s="128">
        <f t="shared" si="180"/>
        <v>5612.2603540946111</v>
      </c>
      <c r="BG85" s="128">
        <f t="shared" si="159"/>
        <v>112303.86935409461</v>
      </c>
      <c r="BI85" s="124">
        <f t="shared" si="124"/>
        <v>42</v>
      </c>
      <c r="BJ85" s="130">
        <f t="shared" si="242"/>
        <v>3.8100000000000002E-2</v>
      </c>
      <c r="BK85" s="127">
        <f t="shared" si="232"/>
        <v>1119</v>
      </c>
      <c r="BL85" s="128">
        <f t="shared" si="233"/>
        <v>111788.1</v>
      </c>
      <c r="BM85" s="128">
        <f t="shared" si="142"/>
        <v>111900</v>
      </c>
      <c r="BN85" s="128">
        <f t="shared" si="234"/>
        <v>111900</v>
      </c>
      <c r="BO85" s="130">
        <f t="shared" si="181"/>
        <v>4.65E-2</v>
      </c>
      <c r="BP85" s="128">
        <f t="shared" si="182"/>
        <v>114501.675</v>
      </c>
      <c r="BQ85" s="128" t="str">
        <f t="shared" si="183"/>
        <v>nie</v>
      </c>
      <c r="BR85" s="128">
        <f t="shared" si="184"/>
        <v>1119</v>
      </c>
      <c r="BS85" s="128">
        <f t="shared" si="153"/>
        <v>113100.96675000001</v>
      </c>
      <c r="BT85" s="128">
        <f t="shared" si="128"/>
        <v>0</v>
      </c>
      <c r="BU85" s="130">
        <f t="shared" si="185"/>
        <v>0.04</v>
      </c>
      <c r="BV85" s="128">
        <f t="shared" si="60"/>
        <v>45.70432793508278</v>
      </c>
      <c r="BW85" s="128">
        <f t="shared" si="61"/>
        <v>113146.67107793508</v>
      </c>
      <c r="BY85" s="130">
        <f t="shared" si="149"/>
        <v>2.4E-2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3.9E-2</v>
      </c>
      <c r="CE85" s="128">
        <f t="shared" si="187"/>
        <v>101950.00000000001</v>
      </c>
      <c r="CF85" s="128" t="str">
        <f t="shared" si="188"/>
        <v>nie</v>
      </c>
      <c r="CG85" s="128">
        <f t="shared" si="189"/>
        <v>2000</v>
      </c>
      <c r="CH85" s="128">
        <f t="shared" si="160"/>
        <v>99959.500000000015</v>
      </c>
      <c r="CI85" s="128">
        <f t="shared" si="190"/>
        <v>0</v>
      </c>
      <c r="CJ85" s="130">
        <f t="shared" si="68"/>
        <v>0.04</v>
      </c>
      <c r="CK85" s="128">
        <f t="shared" si="191"/>
        <v>10917.84737923504</v>
      </c>
      <c r="CL85" s="128">
        <f t="shared" si="192"/>
        <v>110877.34737923506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115097.24160000001</v>
      </c>
      <c r="CR85" s="130">
        <f t="shared" si="193"/>
        <v>4.3999999999999997E-2</v>
      </c>
      <c r="CS85" s="128">
        <f t="shared" si="194"/>
        <v>117629.38091520002</v>
      </c>
      <c r="CT85" s="128" t="str">
        <f t="shared" si="195"/>
        <v>nie</v>
      </c>
      <c r="CU85" s="128">
        <f t="shared" si="196"/>
        <v>3000</v>
      </c>
      <c r="CV85" s="128">
        <f t="shared" si="197"/>
        <v>111849.79854131202</v>
      </c>
      <c r="CW85" s="128">
        <f t="shared" si="76"/>
        <v>0</v>
      </c>
      <c r="CX85" s="130">
        <f t="shared" si="198"/>
        <v>0.04</v>
      </c>
      <c r="CY85" s="128">
        <f t="shared" si="199"/>
        <v>0</v>
      </c>
      <c r="CZ85" s="128">
        <f t="shared" si="200"/>
        <v>111849.79854131202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114661.2672</v>
      </c>
      <c r="DF85" s="130">
        <f t="shared" si="201"/>
        <v>4.3999999999999997E-2</v>
      </c>
      <c r="DG85" s="128">
        <f t="shared" si="202"/>
        <v>117183.8150784</v>
      </c>
      <c r="DH85" s="128" t="str">
        <f t="shared" si="203"/>
        <v>nie</v>
      </c>
      <c r="DI85" s="128">
        <f t="shared" si="204"/>
        <v>2000</v>
      </c>
      <c r="DJ85" s="128">
        <f t="shared" si="205"/>
        <v>112298.890213504</v>
      </c>
      <c r="DK85" s="128">
        <f t="shared" si="85"/>
        <v>0</v>
      </c>
      <c r="DL85" s="130">
        <f t="shared" si="206"/>
        <v>0.04</v>
      </c>
      <c r="DM85" s="128">
        <f t="shared" si="207"/>
        <v>0</v>
      </c>
      <c r="DN85" s="128">
        <f t="shared" si="208"/>
        <v>112298.890213504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116477.44584999999</v>
      </c>
      <c r="DT85" s="130">
        <f t="shared" si="209"/>
        <v>4.9000000000000002E-2</v>
      </c>
      <c r="DU85" s="128">
        <f t="shared" si="210"/>
        <v>119331.14327332498</v>
      </c>
      <c r="DV85" s="128" t="str">
        <f t="shared" si="211"/>
        <v>nie</v>
      </c>
      <c r="DW85" s="128">
        <f t="shared" si="212"/>
        <v>3000</v>
      </c>
      <c r="DX85" s="128">
        <f t="shared" si="93"/>
        <v>113228.22605139324</v>
      </c>
      <c r="DY85" s="128">
        <f t="shared" si="94"/>
        <v>0</v>
      </c>
      <c r="DZ85" s="130">
        <f t="shared" si="213"/>
        <v>0.04</v>
      </c>
      <c r="EA85" s="128">
        <f t="shared" si="214"/>
        <v>0</v>
      </c>
      <c r="EB85" s="128">
        <f t="shared" si="215"/>
        <v>113228.22605139324</v>
      </c>
    </row>
    <row r="86" spans="1:134">
      <c r="A86" s="224"/>
      <c r="B86" s="188">
        <f t="shared" si="216"/>
        <v>42</v>
      </c>
      <c r="C86" s="128">
        <f t="shared" si="217"/>
        <v>112888.01408092842</v>
      </c>
      <c r="D86" s="128">
        <f t="shared" si="218"/>
        <v>112303.86935409461</v>
      </c>
      <c r="E86" s="128">
        <f t="shared" si="219"/>
        <v>113146.67107793508</v>
      </c>
      <c r="F86" s="128">
        <f t="shared" si="220"/>
        <v>110877.34737923506</v>
      </c>
      <c r="G86" s="128">
        <f t="shared" si="221"/>
        <v>111849.79854131202</v>
      </c>
      <c r="H86" s="128">
        <f t="shared" si="222"/>
        <v>112298.890213504</v>
      </c>
      <c r="I86" s="128">
        <f t="shared" si="223"/>
        <v>113228.22605139324</v>
      </c>
      <c r="J86" s="128">
        <f t="shared" si="224"/>
        <v>111990.8723381552</v>
      </c>
      <c r="K86" s="128">
        <f t="shared" si="225"/>
        <v>108662.67258880001</v>
      </c>
      <c r="M86" s="36"/>
      <c r="N86" s="32">
        <f t="shared" si="226"/>
        <v>42</v>
      </c>
      <c r="O86" s="25">
        <f t="shared" si="109"/>
        <v>0.12888014080928412</v>
      </c>
      <c r="P86" s="25">
        <f t="shared" si="110"/>
        <v>0.12303869354094621</v>
      </c>
      <c r="Q86" s="25">
        <f t="shared" si="111"/>
        <v>0.13146671077935079</v>
      </c>
      <c r="R86" s="25">
        <f t="shared" si="161"/>
        <v>0.10877347379235047</v>
      </c>
      <c r="S86" s="25">
        <f t="shared" si="162"/>
        <v>0.11849798541312029</v>
      </c>
      <c r="T86" s="25">
        <f t="shared" si="163"/>
        <v>0.12298890213503988</v>
      </c>
      <c r="U86" s="25">
        <f t="shared" si="164"/>
        <v>0.13228226051393244</v>
      </c>
      <c r="V86" s="25">
        <f t="shared" si="165"/>
        <v>0.1199087233815519</v>
      </c>
      <c r="W86" s="25">
        <f t="shared" si="166"/>
        <v>8.6626725888000022E-2</v>
      </c>
      <c r="X86" s="36"/>
      <c r="Y86" s="36"/>
      <c r="AA86" s="124">
        <f t="shared" si="113"/>
        <v>43</v>
      </c>
      <c r="AB86" s="128">
        <f t="shared" si="167"/>
        <v>108877.42095360001</v>
      </c>
      <c r="AC86" s="124">
        <f t="shared" si="114"/>
        <v>43</v>
      </c>
      <c r="AD86" s="130">
        <f t="shared" si="227"/>
        <v>0.04</v>
      </c>
      <c r="AE86" s="127">
        <f t="shared" si="228"/>
        <v>1115</v>
      </c>
      <c r="AF86" s="128">
        <f t="shared" si="229"/>
        <v>111392.20000000001</v>
      </c>
      <c r="AG86" s="128">
        <f t="shared" si="140"/>
        <v>111500</v>
      </c>
      <c r="AH86" s="128">
        <f t="shared" si="118"/>
        <v>111500</v>
      </c>
      <c r="AI86" s="130">
        <f t="shared" si="168"/>
        <v>0.04</v>
      </c>
      <c r="AJ86" s="128">
        <f t="shared" si="169"/>
        <v>111871.66666666667</v>
      </c>
      <c r="AK86" s="128" t="str">
        <f t="shared" si="170"/>
        <v>nie</v>
      </c>
      <c r="AL86" s="128">
        <f t="shared" si="171"/>
        <v>557.5</v>
      </c>
      <c r="AM86" s="128">
        <f t="shared" si="150"/>
        <v>111349.47500000001</v>
      </c>
      <c r="AN86" s="128">
        <f t="shared" si="172"/>
        <v>301.05000000000393</v>
      </c>
      <c r="AO86" s="130">
        <f t="shared" si="173"/>
        <v>0.04</v>
      </c>
      <c r="AP86" s="128">
        <f t="shared" si="174"/>
        <v>2145.6059714469279</v>
      </c>
      <c r="AQ86" s="128">
        <f t="shared" si="156"/>
        <v>113194.03097144693</v>
      </c>
      <c r="AS86" s="124">
        <f t="shared" si="119"/>
        <v>43</v>
      </c>
      <c r="AT86" s="130">
        <f t="shared" si="120"/>
        <v>0.04</v>
      </c>
      <c r="AU86" s="127">
        <f t="shared" si="230"/>
        <v>1073</v>
      </c>
      <c r="AV86" s="128">
        <f t="shared" si="231"/>
        <v>107199.70000000001</v>
      </c>
      <c r="AW86" s="128">
        <f t="shared" si="151"/>
        <v>107300</v>
      </c>
      <c r="AX86" s="128">
        <f t="shared" si="123"/>
        <v>107300</v>
      </c>
      <c r="AY86" s="130">
        <f t="shared" si="175"/>
        <v>4.1500000000000002E-2</v>
      </c>
      <c r="AZ86" s="128">
        <f t="shared" si="176"/>
        <v>107671.07916666666</v>
      </c>
      <c r="BA86" s="128" t="str">
        <f t="shared" si="177"/>
        <v>nie</v>
      </c>
      <c r="BB86" s="128">
        <f t="shared" si="178"/>
        <v>751.09999999999991</v>
      </c>
      <c r="BC86" s="128">
        <f t="shared" si="158"/>
        <v>106992.183125</v>
      </c>
      <c r="BD86" s="128">
        <f t="shared" si="179"/>
        <v>300.57412499999685</v>
      </c>
      <c r="BE86" s="130">
        <f t="shared" si="51"/>
        <v>0.04</v>
      </c>
      <c r="BF86" s="128">
        <f t="shared" si="180"/>
        <v>5927.9875820506622</v>
      </c>
      <c r="BG86" s="128">
        <f t="shared" si="159"/>
        <v>112619.59658205067</v>
      </c>
      <c r="BI86" s="124">
        <f t="shared" si="124"/>
        <v>43</v>
      </c>
      <c r="BJ86" s="130">
        <f t="shared" si="242"/>
        <v>3.8100000000000002E-2</v>
      </c>
      <c r="BK86" s="127">
        <f t="shared" si="232"/>
        <v>1119</v>
      </c>
      <c r="BL86" s="128">
        <f t="shared" si="233"/>
        <v>111788.1</v>
      </c>
      <c r="BM86" s="128">
        <f t="shared" si="142"/>
        <v>111900</v>
      </c>
      <c r="BN86" s="128">
        <f t="shared" si="234"/>
        <v>111900</v>
      </c>
      <c r="BO86" s="130">
        <f t="shared" si="181"/>
        <v>4.65E-2</v>
      </c>
      <c r="BP86" s="128">
        <f t="shared" si="182"/>
        <v>114935.28750000001</v>
      </c>
      <c r="BQ86" s="128" t="str">
        <f t="shared" si="183"/>
        <v>nie</v>
      </c>
      <c r="BR86" s="128">
        <f t="shared" si="184"/>
        <v>1119</v>
      </c>
      <c r="BS86" s="128">
        <f t="shared" si="153"/>
        <v>113452.19287500001</v>
      </c>
      <c r="BT86" s="128">
        <f t="shared" si="128"/>
        <v>0</v>
      </c>
      <c r="BU86" s="130">
        <f t="shared" si="185"/>
        <v>0.04</v>
      </c>
      <c r="BV86" s="128">
        <f t="shared" si="60"/>
        <v>45.827729620507498</v>
      </c>
      <c r="BW86" s="128">
        <f t="shared" si="61"/>
        <v>113498.02060462051</v>
      </c>
      <c r="BY86" s="130">
        <f t="shared" si="149"/>
        <v>2.4E-2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3.9E-2</v>
      </c>
      <c r="CE86" s="128">
        <f t="shared" si="187"/>
        <v>102275</v>
      </c>
      <c r="CF86" s="128" t="str">
        <f t="shared" si="188"/>
        <v>nie</v>
      </c>
      <c r="CG86" s="128">
        <f t="shared" si="189"/>
        <v>2000</v>
      </c>
      <c r="CH86" s="128">
        <f t="shared" si="160"/>
        <v>100222.75</v>
      </c>
      <c r="CI86" s="128">
        <f t="shared" si="190"/>
        <v>0</v>
      </c>
      <c r="CJ86" s="130">
        <f t="shared" si="68"/>
        <v>0.04</v>
      </c>
      <c r="CK86" s="128">
        <f t="shared" si="191"/>
        <v>10947.325567158974</v>
      </c>
      <c r="CL86" s="128">
        <f t="shared" si="192"/>
        <v>111170.07556715897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115097.24160000001</v>
      </c>
      <c r="CR86" s="130">
        <f t="shared" si="193"/>
        <v>4.3999999999999997E-2</v>
      </c>
      <c r="CS86" s="128">
        <f t="shared" si="194"/>
        <v>118051.40413440001</v>
      </c>
      <c r="CT86" s="128" t="str">
        <f t="shared" si="195"/>
        <v>nie</v>
      </c>
      <c r="CU86" s="128">
        <f t="shared" si="196"/>
        <v>3000</v>
      </c>
      <c r="CV86" s="128">
        <f t="shared" si="197"/>
        <v>112191.63734886401</v>
      </c>
      <c r="CW86" s="128">
        <f t="shared" si="76"/>
        <v>0</v>
      </c>
      <c r="CX86" s="130">
        <f t="shared" si="198"/>
        <v>0.04</v>
      </c>
      <c r="CY86" s="128">
        <f t="shared" si="199"/>
        <v>0</v>
      </c>
      <c r="CZ86" s="128">
        <f t="shared" si="200"/>
        <v>112191.63734886401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114661.2672</v>
      </c>
      <c r="DF86" s="130">
        <f t="shared" si="201"/>
        <v>4.3999999999999997E-2</v>
      </c>
      <c r="DG86" s="128">
        <f t="shared" si="202"/>
        <v>117604.23972480001</v>
      </c>
      <c r="DH86" s="128" t="str">
        <f t="shared" si="203"/>
        <v>nie</v>
      </c>
      <c r="DI86" s="128">
        <f t="shared" si="204"/>
        <v>2000</v>
      </c>
      <c r="DJ86" s="128">
        <f t="shared" si="205"/>
        <v>112639.434177088</v>
      </c>
      <c r="DK86" s="128">
        <f t="shared" si="85"/>
        <v>0</v>
      </c>
      <c r="DL86" s="130">
        <f t="shared" si="206"/>
        <v>0.04</v>
      </c>
      <c r="DM86" s="128">
        <f t="shared" si="207"/>
        <v>0</v>
      </c>
      <c r="DN86" s="128">
        <f t="shared" si="208"/>
        <v>112639.434177088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116477.44584999999</v>
      </c>
      <c r="DT86" s="130">
        <f t="shared" si="209"/>
        <v>4.9000000000000002E-2</v>
      </c>
      <c r="DU86" s="128">
        <f t="shared" si="210"/>
        <v>119806.75951054583</v>
      </c>
      <c r="DV86" s="128" t="str">
        <f t="shared" si="211"/>
        <v>nie</v>
      </c>
      <c r="DW86" s="128">
        <f t="shared" si="212"/>
        <v>3000</v>
      </c>
      <c r="DX86" s="128">
        <f t="shared" si="93"/>
        <v>113613.47520354213</v>
      </c>
      <c r="DY86" s="128">
        <f t="shared" si="94"/>
        <v>0</v>
      </c>
      <c r="DZ86" s="130">
        <f t="shared" si="213"/>
        <v>0.04</v>
      </c>
      <c r="EA86" s="128">
        <f t="shared" si="214"/>
        <v>0</v>
      </c>
      <c r="EB86" s="128">
        <f t="shared" si="215"/>
        <v>113613.47520354213</v>
      </c>
    </row>
    <row r="87" spans="1:134">
      <c r="A87" s="224"/>
      <c r="B87" s="188">
        <f t="shared" si="216"/>
        <v>43</v>
      </c>
      <c r="C87" s="128">
        <f t="shared" si="217"/>
        <v>113194.03097144693</v>
      </c>
      <c r="D87" s="128">
        <f t="shared" si="218"/>
        <v>112619.59658205067</v>
      </c>
      <c r="E87" s="128">
        <f t="shared" si="219"/>
        <v>113498.02060462051</v>
      </c>
      <c r="F87" s="128">
        <f t="shared" si="220"/>
        <v>111170.07556715897</v>
      </c>
      <c r="G87" s="128">
        <f t="shared" si="221"/>
        <v>112191.63734886401</v>
      </c>
      <c r="H87" s="128">
        <f t="shared" si="222"/>
        <v>112639.434177088</v>
      </c>
      <c r="I87" s="128">
        <f t="shared" si="223"/>
        <v>113613.47520354213</v>
      </c>
      <c r="J87" s="128">
        <f t="shared" si="224"/>
        <v>112293.24769346821</v>
      </c>
      <c r="K87" s="128">
        <f t="shared" si="225"/>
        <v>108877.42095360001</v>
      </c>
      <c r="M87" s="36"/>
      <c r="N87" s="32">
        <f t="shared" si="226"/>
        <v>43</v>
      </c>
      <c r="O87" s="25">
        <f t="shared" si="109"/>
        <v>0.13194030971446935</v>
      </c>
      <c r="P87" s="25">
        <f t="shared" si="110"/>
        <v>0.12619596582050674</v>
      </c>
      <c r="Q87" s="25">
        <f t="shared" si="111"/>
        <v>0.13498020604620509</v>
      </c>
      <c r="R87" s="25">
        <f t="shared" si="161"/>
        <v>0.11170075567158966</v>
      </c>
      <c r="S87" s="25">
        <f t="shared" si="162"/>
        <v>0.12191637348864015</v>
      </c>
      <c r="T87" s="25">
        <f t="shared" si="163"/>
        <v>0.12639434177087994</v>
      </c>
      <c r="U87" s="25">
        <f t="shared" si="164"/>
        <v>0.13613475203542125</v>
      </c>
      <c r="V87" s="25">
        <f t="shared" si="165"/>
        <v>0.12293247693468201</v>
      </c>
      <c r="W87" s="25">
        <f t="shared" si="166"/>
        <v>8.8774209536000015E-2</v>
      </c>
      <c r="X87" s="36"/>
      <c r="Y87" s="36"/>
      <c r="AA87" s="124">
        <f t="shared" si="113"/>
        <v>44</v>
      </c>
      <c r="AB87" s="128">
        <f t="shared" si="167"/>
        <v>109092.1693184</v>
      </c>
      <c r="AC87" s="124">
        <f t="shared" si="114"/>
        <v>44</v>
      </c>
      <c r="AD87" s="130">
        <f t="shared" si="227"/>
        <v>0.04</v>
      </c>
      <c r="AE87" s="127">
        <f t="shared" si="228"/>
        <v>1115</v>
      </c>
      <c r="AF87" s="128">
        <f t="shared" si="229"/>
        <v>111392.20000000001</v>
      </c>
      <c r="AG87" s="128">
        <f t="shared" si="140"/>
        <v>111500</v>
      </c>
      <c r="AH87" s="128">
        <f t="shared" si="118"/>
        <v>111500</v>
      </c>
      <c r="AI87" s="130">
        <f t="shared" si="168"/>
        <v>0.04</v>
      </c>
      <c r="AJ87" s="128">
        <f t="shared" si="169"/>
        <v>111871.66666666667</v>
      </c>
      <c r="AK87" s="128" t="str">
        <f t="shared" si="170"/>
        <v>nie</v>
      </c>
      <c r="AL87" s="128">
        <f t="shared" si="171"/>
        <v>557.5</v>
      </c>
      <c r="AM87" s="128">
        <f t="shared" si="150"/>
        <v>111349.47500000001</v>
      </c>
      <c r="AN87" s="128">
        <f t="shared" si="172"/>
        <v>301.05000000000393</v>
      </c>
      <c r="AO87" s="130">
        <f t="shared" si="173"/>
        <v>0.04</v>
      </c>
      <c r="AP87" s="128">
        <f t="shared" si="174"/>
        <v>2452.4491075698384</v>
      </c>
      <c r="AQ87" s="128">
        <f t="shared" si="156"/>
        <v>113500.87410756983</v>
      </c>
      <c r="AS87" s="124">
        <f t="shared" si="119"/>
        <v>44</v>
      </c>
      <c r="AT87" s="130">
        <f t="shared" si="120"/>
        <v>0.04</v>
      </c>
      <c r="AU87" s="127">
        <f t="shared" si="230"/>
        <v>1073</v>
      </c>
      <c r="AV87" s="128">
        <f t="shared" si="231"/>
        <v>107199.70000000001</v>
      </c>
      <c r="AW87" s="128">
        <f t="shared" si="151"/>
        <v>107300</v>
      </c>
      <c r="AX87" s="128">
        <f t="shared" si="123"/>
        <v>107300</v>
      </c>
      <c r="AY87" s="130">
        <f t="shared" si="175"/>
        <v>4.1500000000000002E-2</v>
      </c>
      <c r="AZ87" s="128">
        <f t="shared" si="176"/>
        <v>107671.07916666666</v>
      </c>
      <c r="BA87" s="128" t="str">
        <f t="shared" si="177"/>
        <v>nie</v>
      </c>
      <c r="BB87" s="128">
        <f t="shared" si="178"/>
        <v>751.09999999999991</v>
      </c>
      <c r="BC87" s="128">
        <f t="shared" si="158"/>
        <v>106992.183125</v>
      </c>
      <c r="BD87" s="128">
        <f t="shared" si="179"/>
        <v>300.57412499999685</v>
      </c>
      <c r="BE87" s="130">
        <f t="shared" si="51"/>
        <v>0.04</v>
      </c>
      <c r="BF87" s="128">
        <f t="shared" si="180"/>
        <v>6244.5672735221951</v>
      </c>
      <c r="BG87" s="128">
        <f t="shared" si="159"/>
        <v>112936.1762735222</v>
      </c>
      <c r="BI87" s="124">
        <f t="shared" si="124"/>
        <v>44</v>
      </c>
      <c r="BJ87" s="130">
        <f t="shared" si="242"/>
        <v>3.8100000000000002E-2</v>
      </c>
      <c r="BK87" s="127">
        <f t="shared" si="232"/>
        <v>1119</v>
      </c>
      <c r="BL87" s="128">
        <f t="shared" si="233"/>
        <v>111788.1</v>
      </c>
      <c r="BM87" s="128">
        <f t="shared" si="142"/>
        <v>111900</v>
      </c>
      <c r="BN87" s="128">
        <f t="shared" si="234"/>
        <v>111900</v>
      </c>
      <c r="BO87" s="130">
        <f t="shared" si="181"/>
        <v>4.65E-2</v>
      </c>
      <c r="BP87" s="128">
        <f t="shared" si="182"/>
        <v>115368.9</v>
      </c>
      <c r="BQ87" s="128" t="str">
        <f t="shared" si="183"/>
        <v>nie</v>
      </c>
      <c r="BR87" s="128">
        <f t="shared" si="184"/>
        <v>1119</v>
      </c>
      <c r="BS87" s="128">
        <f t="shared" si="153"/>
        <v>113803.41899999999</v>
      </c>
      <c r="BT87" s="128">
        <f t="shared" si="128"/>
        <v>0</v>
      </c>
      <c r="BU87" s="130">
        <f t="shared" si="185"/>
        <v>0.04</v>
      </c>
      <c r="BV87" s="128">
        <f t="shared" si="60"/>
        <v>45.951464490482863</v>
      </c>
      <c r="BW87" s="128">
        <f t="shared" si="61"/>
        <v>113849.37046449048</v>
      </c>
      <c r="BY87" s="130">
        <f t="shared" si="149"/>
        <v>2.4E-2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3.9E-2</v>
      </c>
      <c r="CE87" s="128">
        <f t="shared" si="187"/>
        <v>102600</v>
      </c>
      <c r="CF87" s="128" t="str">
        <f t="shared" si="188"/>
        <v>nie</v>
      </c>
      <c r="CG87" s="128">
        <f t="shared" si="189"/>
        <v>2000</v>
      </c>
      <c r="CH87" s="128">
        <f t="shared" si="160"/>
        <v>100486</v>
      </c>
      <c r="CI87" s="128">
        <f t="shared" si="190"/>
        <v>0</v>
      </c>
      <c r="CJ87" s="130">
        <f t="shared" si="68"/>
        <v>0.04</v>
      </c>
      <c r="CK87" s="128">
        <f t="shared" si="191"/>
        <v>10976.883346190303</v>
      </c>
      <c r="CL87" s="128">
        <f t="shared" si="192"/>
        <v>111462.8833461903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115097.24160000001</v>
      </c>
      <c r="CR87" s="130">
        <f t="shared" si="193"/>
        <v>4.3999999999999997E-2</v>
      </c>
      <c r="CS87" s="128">
        <f t="shared" si="194"/>
        <v>118473.42735360003</v>
      </c>
      <c r="CT87" s="128" t="str">
        <f t="shared" si="195"/>
        <v>nie</v>
      </c>
      <c r="CU87" s="128">
        <f t="shared" si="196"/>
        <v>3000</v>
      </c>
      <c r="CV87" s="128">
        <f t="shared" si="197"/>
        <v>112533.47615641601</v>
      </c>
      <c r="CW87" s="128">
        <f t="shared" si="76"/>
        <v>0</v>
      </c>
      <c r="CX87" s="130">
        <f t="shared" si="198"/>
        <v>0.04</v>
      </c>
      <c r="CY87" s="128">
        <f t="shared" si="199"/>
        <v>0</v>
      </c>
      <c r="CZ87" s="128">
        <f t="shared" si="200"/>
        <v>112533.47615641601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114661.2672</v>
      </c>
      <c r="DF87" s="130">
        <f t="shared" si="201"/>
        <v>4.3999999999999997E-2</v>
      </c>
      <c r="DG87" s="128">
        <f t="shared" si="202"/>
        <v>118024.66437120001</v>
      </c>
      <c r="DH87" s="128" t="str">
        <f t="shared" si="203"/>
        <v>nie</v>
      </c>
      <c r="DI87" s="128">
        <f t="shared" si="204"/>
        <v>2000</v>
      </c>
      <c r="DJ87" s="128">
        <f t="shared" si="205"/>
        <v>112979.978140672</v>
      </c>
      <c r="DK87" s="128">
        <f t="shared" si="85"/>
        <v>0</v>
      </c>
      <c r="DL87" s="130">
        <f t="shared" si="206"/>
        <v>0.04</v>
      </c>
      <c r="DM87" s="128">
        <f t="shared" si="207"/>
        <v>0</v>
      </c>
      <c r="DN87" s="128">
        <f t="shared" si="208"/>
        <v>112979.978140672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116477.44584999999</v>
      </c>
      <c r="DT87" s="130">
        <f t="shared" si="209"/>
        <v>4.9000000000000002E-2</v>
      </c>
      <c r="DU87" s="128">
        <f t="shared" si="210"/>
        <v>120282.37574776665</v>
      </c>
      <c r="DV87" s="128" t="str">
        <f t="shared" si="211"/>
        <v>nie</v>
      </c>
      <c r="DW87" s="128">
        <f t="shared" si="212"/>
        <v>3000</v>
      </c>
      <c r="DX87" s="128">
        <f t="shared" si="93"/>
        <v>113998.72435569098</v>
      </c>
      <c r="DY87" s="128">
        <f t="shared" si="94"/>
        <v>0</v>
      </c>
      <c r="DZ87" s="130">
        <f t="shared" si="213"/>
        <v>0.04</v>
      </c>
      <c r="EA87" s="128">
        <f t="shared" si="214"/>
        <v>0</v>
      </c>
      <c r="EB87" s="128">
        <f t="shared" si="215"/>
        <v>113998.72435569098</v>
      </c>
    </row>
    <row r="88" spans="1:134">
      <c r="A88" s="224"/>
      <c r="B88" s="188">
        <f t="shared" si="216"/>
        <v>44</v>
      </c>
      <c r="C88" s="128">
        <f t="shared" si="217"/>
        <v>113500.87410756983</v>
      </c>
      <c r="D88" s="128">
        <f t="shared" si="218"/>
        <v>112936.1762735222</v>
      </c>
      <c r="E88" s="128">
        <f t="shared" si="219"/>
        <v>113849.37046449048</v>
      </c>
      <c r="F88" s="128">
        <f t="shared" si="220"/>
        <v>111462.8833461903</v>
      </c>
      <c r="G88" s="128">
        <f t="shared" si="221"/>
        <v>112533.47615641601</v>
      </c>
      <c r="H88" s="128">
        <f t="shared" si="222"/>
        <v>112979.978140672</v>
      </c>
      <c r="I88" s="128">
        <f t="shared" si="223"/>
        <v>113998.72435569098</v>
      </c>
      <c r="J88" s="128">
        <f t="shared" si="224"/>
        <v>112596.43946224057</v>
      </c>
      <c r="K88" s="128">
        <f t="shared" si="225"/>
        <v>109092.1693184</v>
      </c>
      <c r="M88" s="36"/>
      <c r="N88" s="32">
        <f t="shared" si="226"/>
        <v>44</v>
      </c>
      <c r="O88" s="25">
        <f t="shared" si="109"/>
        <v>0.13500874107569838</v>
      </c>
      <c r="P88" s="25">
        <f t="shared" si="110"/>
        <v>0.12936176273522193</v>
      </c>
      <c r="Q88" s="25">
        <f t="shared" si="111"/>
        <v>0.13849370464490485</v>
      </c>
      <c r="R88" s="25">
        <f t="shared" si="161"/>
        <v>0.114628833461903</v>
      </c>
      <c r="S88" s="25">
        <f t="shared" si="162"/>
        <v>0.12533476156416024</v>
      </c>
      <c r="T88" s="25">
        <f t="shared" si="163"/>
        <v>0.12979978140671999</v>
      </c>
      <c r="U88" s="25">
        <f t="shared" si="164"/>
        <v>0.13998724355690984</v>
      </c>
      <c r="V88" s="25">
        <f t="shared" si="165"/>
        <v>0.12596439462240561</v>
      </c>
      <c r="W88" s="25">
        <f t="shared" si="166"/>
        <v>9.0921693184000008E-2</v>
      </c>
      <c r="X88" s="36"/>
      <c r="Y88" s="36"/>
      <c r="AA88" s="124">
        <f t="shared" si="113"/>
        <v>45</v>
      </c>
      <c r="AB88" s="128">
        <f t="shared" si="167"/>
        <v>109306.91768320001</v>
      </c>
      <c r="AC88" s="124">
        <f t="shared" si="114"/>
        <v>45</v>
      </c>
      <c r="AD88" s="130">
        <f t="shared" si="227"/>
        <v>0.04</v>
      </c>
      <c r="AE88" s="127">
        <f t="shared" si="228"/>
        <v>1115</v>
      </c>
      <c r="AF88" s="128">
        <f t="shared" si="229"/>
        <v>111392.20000000001</v>
      </c>
      <c r="AG88" s="128">
        <f t="shared" si="140"/>
        <v>111500</v>
      </c>
      <c r="AH88" s="128">
        <f t="shared" si="118"/>
        <v>111500</v>
      </c>
      <c r="AI88" s="130">
        <f t="shared" si="168"/>
        <v>0.04</v>
      </c>
      <c r="AJ88" s="128">
        <f t="shared" si="169"/>
        <v>111871.66666666667</v>
      </c>
      <c r="AK88" s="128" t="str">
        <f t="shared" si="170"/>
        <v>nie</v>
      </c>
      <c r="AL88" s="128">
        <f t="shared" si="171"/>
        <v>557.5</v>
      </c>
      <c r="AM88" s="128">
        <f t="shared" si="150"/>
        <v>111349.47500000001</v>
      </c>
      <c r="AN88" s="128">
        <f t="shared" si="172"/>
        <v>301.05000000000393</v>
      </c>
      <c r="AO88" s="130">
        <f t="shared" si="173"/>
        <v>0.04</v>
      </c>
      <c r="AP88" s="128">
        <f t="shared" si="174"/>
        <v>2760.1207201602806</v>
      </c>
      <c r="AQ88" s="128">
        <f t="shared" si="156"/>
        <v>113808.54572016028</v>
      </c>
      <c r="AS88" s="124">
        <f t="shared" si="119"/>
        <v>45</v>
      </c>
      <c r="AT88" s="130">
        <f t="shared" si="120"/>
        <v>0.04</v>
      </c>
      <c r="AU88" s="127">
        <f t="shared" si="230"/>
        <v>1073</v>
      </c>
      <c r="AV88" s="128">
        <f t="shared" si="231"/>
        <v>107199.70000000001</v>
      </c>
      <c r="AW88" s="128">
        <f t="shared" si="151"/>
        <v>107300</v>
      </c>
      <c r="AX88" s="128">
        <f t="shared" si="123"/>
        <v>107300</v>
      </c>
      <c r="AY88" s="130">
        <f t="shared" si="175"/>
        <v>4.1500000000000002E-2</v>
      </c>
      <c r="AZ88" s="128">
        <f t="shared" si="176"/>
        <v>107671.07916666666</v>
      </c>
      <c r="BA88" s="128" t="str">
        <f t="shared" si="177"/>
        <v>nie</v>
      </c>
      <c r="BB88" s="128">
        <f t="shared" si="178"/>
        <v>751.09999999999991</v>
      </c>
      <c r="BC88" s="128">
        <f t="shared" si="158"/>
        <v>106992.183125</v>
      </c>
      <c r="BD88" s="128">
        <f t="shared" si="179"/>
        <v>300.57412499999685</v>
      </c>
      <c r="BE88" s="130">
        <f t="shared" si="51"/>
        <v>0.04</v>
      </c>
      <c r="BF88" s="128">
        <f t="shared" si="180"/>
        <v>6562.0017301607013</v>
      </c>
      <c r="BG88" s="128">
        <f t="shared" si="159"/>
        <v>113253.6107301607</v>
      </c>
      <c r="BI88" s="124">
        <f t="shared" si="124"/>
        <v>45</v>
      </c>
      <c r="BJ88" s="130">
        <f t="shared" si="242"/>
        <v>3.8100000000000002E-2</v>
      </c>
      <c r="BK88" s="127">
        <f t="shared" si="232"/>
        <v>1119</v>
      </c>
      <c r="BL88" s="128">
        <f t="shared" si="233"/>
        <v>111788.1</v>
      </c>
      <c r="BM88" s="128">
        <f t="shared" si="142"/>
        <v>111900</v>
      </c>
      <c r="BN88" s="128">
        <f t="shared" si="234"/>
        <v>111900</v>
      </c>
      <c r="BO88" s="130">
        <f t="shared" si="181"/>
        <v>4.65E-2</v>
      </c>
      <c r="BP88" s="128">
        <f t="shared" si="182"/>
        <v>115802.5125</v>
      </c>
      <c r="BQ88" s="128" t="str">
        <f t="shared" si="183"/>
        <v>nie</v>
      </c>
      <c r="BR88" s="128">
        <f t="shared" si="184"/>
        <v>1119</v>
      </c>
      <c r="BS88" s="128">
        <f t="shared" si="153"/>
        <v>114154.645125</v>
      </c>
      <c r="BT88" s="128">
        <f t="shared" si="128"/>
        <v>0</v>
      </c>
      <c r="BU88" s="130">
        <f t="shared" si="185"/>
        <v>0.04</v>
      </c>
      <c r="BV88" s="128">
        <f t="shared" si="60"/>
        <v>46.07553344460716</v>
      </c>
      <c r="BW88" s="128">
        <f t="shared" ref="BW88:BW120" si="243">BV87*(1+BU88/12*(1-podatek_Belki))+BS88</f>
        <v>114200.7206584446</v>
      </c>
      <c r="BY88" s="130">
        <f t="shared" ref="BY88:BY119" si="244">MAX(INDEX(scenariusz_I_inflacja,MATCH(ROUNDUP(AA88/12,0)-1,scenariusz_I_rok,0)),0)</f>
        <v>2.4E-2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3.9E-2</v>
      </c>
      <c r="CE88" s="128">
        <f t="shared" si="187"/>
        <v>102925</v>
      </c>
      <c r="CF88" s="128" t="str">
        <f t="shared" si="188"/>
        <v>nie</v>
      </c>
      <c r="CG88" s="128">
        <f t="shared" si="189"/>
        <v>2000</v>
      </c>
      <c r="CH88" s="128">
        <f t="shared" si="160"/>
        <v>100749.25</v>
      </c>
      <c r="CI88" s="128">
        <f t="shared" si="190"/>
        <v>0</v>
      </c>
      <c r="CJ88" s="130">
        <f t="shared" si="68"/>
        <v>0.04</v>
      </c>
      <c r="CK88" s="128">
        <f t="shared" si="191"/>
        <v>11006.520931225015</v>
      </c>
      <c r="CL88" s="128">
        <f t="shared" si="192"/>
        <v>111755.77093122501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115097.24160000001</v>
      </c>
      <c r="CR88" s="130">
        <f t="shared" si="193"/>
        <v>4.3999999999999997E-2</v>
      </c>
      <c r="CS88" s="128">
        <f t="shared" si="194"/>
        <v>118895.45057279999</v>
      </c>
      <c r="CT88" s="128" t="str">
        <f t="shared" si="195"/>
        <v>nie</v>
      </c>
      <c r="CU88" s="128">
        <f t="shared" si="196"/>
        <v>3000</v>
      </c>
      <c r="CV88" s="128">
        <f t="shared" si="197"/>
        <v>112875.31496396799</v>
      </c>
      <c r="CW88" s="128">
        <f t="shared" si="76"/>
        <v>0</v>
      </c>
      <c r="CX88" s="130">
        <f t="shared" si="198"/>
        <v>0.04</v>
      </c>
      <c r="CY88" s="128">
        <f t="shared" si="199"/>
        <v>0</v>
      </c>
      <c r="CZ88" s="128">
        <f t="shared" si="200"/>
        <v>112875.31496396799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114661.2672</v>
      </c>
      <c r="DF88" s="130">
        <f t="shared" si="201"/>
        <v>4.3999999999999997E-2</v>
      </c>
      <c r="DG88" s="128">
        <f t="shared" si="202"/>
        <v>118445.0890176</v>
      </c>
      <c r="DH88" s="128" t="str">
        <f t="shared" si="203"/>
        <v>nie</v>
      </c>
      <c r="DI88" s="128">
        <f t="shared" si="204"/>
        <v>2000</v>
      </c>
      <c r="DJ88" s="128">
        <f t="shared" si="205"/>
        <v>113320.522104256</v>
      </c>
      <c r="DK88" s="128">
        <f t="shared" si="85"/>
        <v>0</v>
      </c>
      <c r="DL88" s="130">
        <f t="shared" si="206"/>
        <v>0.04</v>
      </c>
      <c r="DM88" s="128">
        <f t="shared" si="207"/>
        <v>0</v>
      </c>
      <c r="DN88" s="128">
        <f t="shared" si="208"/>
        <v>113320.522104256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116477.44584999999</v>
      </c>
      <c r="DT88" s="130">
        <f t="shared" si="209"/>
        <v>4.9000000000000002E-2</v>
      </c>
      <c r="DU88" s="128">
        <f t="shared" si="210"/>
        <v>120757.9919849875</v>
      </c>
      <c r="DV88" s="128" t="str">
        <f t="shared" si="211"/>
        <v>nie</v>
      </c>
      <c r="DW88" s="128">
        <f t="shared" si="212"/>
        <v>3000</v>
      </c>
      <c r="DX88" s="128">
        <f t="shared" si="93"/>
        <v>114383.97350783988</v>
      </c>
      <c r="DY88" s="128">
        <f t="shared" si="94"/>
        <v>0</v>
      </c>
      <c r="DZ88" s="130">
        <f t="shared" si="213"/>
        <v>0.04</v>
      </c>
      <c r="EA88" s="128">
        <f t="shared" si="214"/>
        <v>0</v>
      </c>
      <c r="EB88" s="128">
        <f t="shared" si="215"/>
        <v>114383.97350783988</v>
      </c>
      <c r="EC88" s="19" t="s">
        <v>24</v>
      </c>
      <c r="ED88" s="68"/>
    </row>
    <row r="89" spans="1:134">
      <c r="A89" s="224"/>
      <c r="B89" s="188">
        <f t="shared" si="216"/>
        <v>45</v>
      </c>
      <c r="C89" s="128">
        <f t="shared" si="217"/>
        <v>113808.54572016028</v>
      </c>
      <c r="D89" s="128">
        <f t="shared" si="218"/>
        <v>113253.6107301607</v>
      </c>
      <c r="E89" s="128">
        <f t="shared" si="219"/>
        <v>114200.7206584446</v>
      </c>
      <c r="F89" s="128">
        <f t="shared" si="220"/>
        <v>111755.77093122501</v>
      </c>
      <c r="G89" s="128">
        <f t="shared" si="221"/>
        <v>112875.31496396799</v>
      </c>
      <c r="H89" s="128">
        <f t="shared" si="222"/>
        <v>113320.522104256</v>
      </c>
      <c r="I89" s="128">
        <f t="shared" si="223"/>
        <v>114383.97350783988</v>
      </c>
      <c r="J89" s="128">
        <f t="shared" si="224"/>
        <v>112900.4498487886</v>
      </c>
      <c r="K89" s="128">
        <f t="shared" si="225"/>
        <v>109306.91768320001</v>
      </c>
      <c r="M89" s="36"/>
      <c r="N89" s="32">
        <f t="shared" si="226"/>
        <v>45</v>
      </c>
      <c r="O89" s="25">
        <f t="shared" si="109"/>
        <v>0.13808545720160281</v>
      </c>
      <c r="P89" s="25">
        <f t="shared" si="110"/>
        <v>0.13253610730160692</v>
      </c>
      <c r="Q89" s="25">
        <f t="shared" si="111"/>
        <v>0.14200720658444599</v>
      </c>
      <c r="R89" s="25">
        <f t="shared" si="161"/>
        <v>0.11755770931225018</v>
      </c>
      <c r="S89" s="25">
        <f t="shared" si="162"/>
        <v>0.12875314963967988</v>
      </c>
      <c r="T89" s="25">
        <f t="shared" si="163"/>
        <v>0.13320522104256005</v>
      </c>
      <c r="U89" s="25">
        <f t="shared" si="164"/>
        <v>0.14383973507839887</v>
      </c>
      <c r="V89" s="25">
        <f t="shared" si="165"/>
        <v>0.12900449848788598</v>
      </c>
      <c r="W89" s="25">
        <f t="shared" si="166"/>
        <v>9.3069176832E-2</v>
      </c>
      <c r="X89" s="36"/>
      <c r="Y89" s="36"/>
      <c r="AA89" s="124">
        <f t="shared" si="113"/>
        <v>46</v>
      </c>
      <c r="AB89" s="128">
        <f t="shared" si="167"/>
        <v>109521.66604800001</v>
      </c>
      <c r="AC89" s="124">
        <f t="shared" si="114"/>
        <v>46</v>
      </c>
      <c r="AD89" s="130">
        <f t="shared" si="227"/>
        <v>0.04</v>
      </c>
      <c r="AE89" s="127">
        <f t="shared" si="228"/>
        <v>1115</v>
      </c>
      <c r="AF89" s="128">
        <f t="shared" si="229"/>
        <v>111392.20000000001</v>
      </c>
      <c r="AG89" s="128">
        <f t="shared" si="140"/>
        <v>111500</v>
      </c>
      <c r="AH89" s="128">
        <f t="shared" si="118"/>
        <v>111500</v>
      </c>
      <c r="AI89" s="130">
        <f t="shared" si="168"/>
        <v>0.04</v>
      </c>
      <c r="AJ89" s="128">
        <f t="shared" si="169"/>
        <v>111871.66666666667</v>
      </c>
      <c r="AK89" s="128" t="str">
        <f t="shared" si="170"/>
        <v>nie</v>
      </c>
      <c r="AL89" s="128">
        <f t="shared" si="171"/>
        <v>557.5</v>
      </c>
      <c r="AM89" s="128">
        <f t="shared" si="150"/>
        <v>111349.47500000001</v>
      </c>
      <c r="AN89" s="128">
        <f t="shared" si="172"/>
        <v>301.05000000000393</v>
      </c>
      <c r="AO89" s="130">
        <f t="shared" si="173"/>
        <v>0.04</v>
      </c>
      <c r="AP89" s="128">
        <f t="shared" si="174"/>
        <v>3068.6230461047171</v>
      </c>
      <c r="AQ89" s="128">
        <f t="shared" si="156"/>
        <v>114117.04804610473</v>
      </c>
      <c r="AS89" s="124">
        <f t="shared" si="119"/>
        <v>46</v>
      </c>
      <c r="AT89" s="130">
        <f t="shared" si="120"/>
        <v>0.04</v>
      </c>
      <c r="AU89" s="127">
        <f t="shared" si="230"/>
        <v>1073</v>
      </c>
      <c r="AV89" s="128">
        <f t="shared" si="231"/>
        <v>107199.70000000001</v>
      </c>
      <c r="AW89" s="128">
        <f t="shared" si="151"/>
        <v>107300</v>
      </c>
      <c r="AX89" s="128">
        <f t="shared" si="123"/>
        <v>107300</v>
      </c>
      <c r="AY89" s="130">
        <f t="shared" si="175"/>
        <v>4.1500000000000002E-2</v>
      </c>
      <c r="AZ89" s="128">
        <f t="shared" si="176"/>
        <v>107671.07916666666</v>
      </c>
      <c r="BA89" s="128" t="str">
        <f t="shared" si="177"/>
        <v>nie</v>
      </c>
      <c r="BB89" s="128">
        <f t="shared" si="178"/>
        <v>751.09999999999991</v>
      </c>
      <c r="BC89" s="128">
        <f t="shared" si="158"/>
        <v>106992.183125</v>
      </c>
      <c r="BD89" s="128">
        <f t="shared" si="179"/>
        <v>300.57412499999685</v>
      </c>
      <c r="BE89" s="130">
        <f t="shared" si="51"/>
        <v>0.04</v>
      </c>
      <c r="BF89" s="128">
        <f t="shared" si="180"/>
        <v>6880.2932598321313</v>
      </c>
      <c r="BG89" s="128">
        <f t="shared" si="159"/>
        <v>113571.90225983213</v>
      </c>
      <c r="BI89" s="124">
        <f t="shared" si="124"/>
        <v>46</v>
      </c>
      <c r="BJ89" s="130">
        <f t="shared" si="242"/>
        <v>3.8100000000000002E-2</v>
      </c>
      <c r="BK89" s="127">
        <f t="shared" si="232"/>
        <v>1119</v>
      </c>
      <c r="BL89" s="128">
        <f t="shared" si="233"/>
        <v>111788.1</v>
      </c>
      <c r="BM89" s="128">
        <f t="shared" si="142"/>
        <v>111900</v>
      </c>
      <c r="BN89" s="128">
        <f t="shared" si="234"/>
        <v>111900</v>
      </c>
      <c r="BO89" s="130">
        <f t="shared" si="181"/>
        <v>4.65E-2</v>
      </c>
      <c r="BP89" s="128">
        <f t="shared" si="182"/>
        <v>116236.125</v>
      </c>
      <c r="BQ89" s="128" t="str">
        <f t="shared" si="183"/>
        <v>nie</v>
      </c>
      <c r="BR89" s="128">
        <f t="shared" si="184"/>
        <v>1119</v>
      </c>
      <c r="BS89" s="128">
        <f t="shared" si="153"/>
        <v>114505.87125</v>
      </c>
      <c r="BT89" s="128">
        <f t="shared" si="128"/>
        <v>0</v>
      </c>
      <c r="BU89" s="130">
        <f t="shared" si="185"/>
        <v>0.04</v>
      </c>
      <c r="BV89" s="128">
        <f t="shared" si="60"/>
        <v>46.199937384907599</v>
      </c>
      <c r="BW89" s="128">
        <f t="shared" si="243"/>
        <v>114552.07118738491</v>
      </c>
      <c r="BY89" s="130">
        <f t="shared" si="244"/>
        <v>2.4E-2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3.9E-2</v>
      </c>
      <c r="CE89" s="128">
        <f t="shared" si="187"/>
        <v>103250</v>
      </c>
      <c r="CF89" s="128" t="str">
        <f t="shared" si="188"/>
        <v>nie</v>
      </c>
      <c r="CG89" s="128">
        <f t="shared" si="189"/>
        <v>2000</v>
      </c>
      <c r="CH89" s="128">
        <f t="shared" si="160"/>
        <v>101012.5</v>
      </c>
      <c r="CI89" s="128">
        <f t="shared" si="190"/>
        <v>0</v>
      </c>
      <c r="CJ89" s="130">
        <f t="shared" si="68"/>
        <v>0.04</v>
      </c>
      <c r="CK89" s="128">
        <f t="shared" si="191"/>
        <v>11036.238537739322</v>
      </c>
      <c r="CL89" s="128">
        <f t="shared" si="192"/>
        <v>112048.73853773932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115097.24160000001</v>
      </c>
      <c r="CR89" s="130">
        <f t="shared" si="193"/>
        <v>4.3999999999999997E-2</v>
      </c>
      <c r="CS89" s="128">
        <f t="shared" si="194"/>
        <v>119317.473792</v>
      </c>
      <c r="CT89" s="128" t="str">
        <f t="shared" si="195"/>
        <v>nie</v>
      </c>
      <c r="CU89" s="128">
        <f t="shared" si="196"/>
        <v>3000</v>
      </c>
      <c r="CV89" s="128">
        <f t="shared" si="197"/>
        <v>113217.15377152001</v>
      </c>
      <c r="CW89" s="128">
        <f t="shared" si="76"/>
        <v>0</v>
      </c>
      <c r="CX89" s="130">
        <f t="shared" si="198"/>
        <v>0.04</v>
      </c>
      <c r="CY89" s="128">
        <f t="shared" si="199"/>
        <v>0</v>
      </c>
      <c r="CZ89" s="128">
        <f t="shared" si="200"/>
        <v>113217.15377152001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114661.2672</v>
      </c>
      <c r="DF89" s="130">
        <f t="shared" si="201"/>
        <v>4.3999999999999997E-2</v>
      </c>
      <c r="DG89" s="128">
        <f t="shared" si="202"/>
        <v>118865.513664</v>
      </c>
      <c r="DH89" s="128" t="str">
        <f t="shared" si="203"/>
        <v>nie</v>
      </c>
      <c r="DI89" s="128">
        <f t="shared" si="204"/>
        <v>2000</v>
      </c>
      <c r="DJ89" s="128">
        <f t="shared" si="205"/>
        <v>113661.06606784</v>
      </c>
      <c r="DK89" s="128">
        <f t="shared" si="85"/>
        <v>0</v>
      </c>
      <c r="DL89" s="130">
        <f t="shared" si="206"/>
        <v>0.04</v>
      </c>
      <c r="DM89" s="128">
        <f t="shared" si="207"/>
        <v>0</v>
      </c>
      <c r="DN89" s="128">
        <f t="shared" si="208"/>
        <v>113661.06606784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116477.44584999999</v>
      </c>
      <c r="DT89" s="130">
        <f t="shared" si="209"/>
        <v>4.9000000000000002E-2</v>
      </c>
      <c r="DU89" s="128">
        <f t="shared" si="210"/>
        <v>121233.60822220832</v>
      </c>
      <c r="DV89" s="128" t="str">
        <f t="shared" si="211"/>
        <v>nie</v>
      </c>
      <c r="DW89" s="128">
        <f t="shared" si="212"/>
        <v>3000</v>
      </c>
      <c r="DX89" s="128">
        <f t="shared" si="93"/>
        <v>114769.22265998874</v>
      </c>
      <c r="DY89" s="128">
        <f t="shared" si="94"/>
        <v>0</v>
      </c>
      <c r="DZ89" s="130">
        <f t="shared" si="213"/>
        <v>0.04</v>
      </c>
      <c r="EA89" s="128">
        <f t="shared" si="214"/>
        <v>0</v>
      </c>
      <c r="EB89" s="128">
        <f t="shared" si="215"/>
        <v>114769.22265998874</v>
      </c>
    </row>
    <row r="90" spans="1:134">
      <c r="A90" s="224"/>
      <c r="B90" s="188">
        <f t="shared" si="216"/>
        <v>46</v>
      </c>
      <c r="C90" s="128">
        <f t="shared" si="217"/>
        <v>114117.04804610473</v>
      </c>
      <c r="D90" s="128">
        <f t="shared" si="218"/>
        <v>113571.90225983213</v>
      </c>
      <c r="E90" s="128">
        <f t="shared" si="219"/>
        <v>114552.07118738491</v>
      </c>
      <c r="F90" s="128">
        <f t="shared" si="220"/>
        <v>112048.73853773932</v>
      </c>
      <c r="G90" s="128">
        <f t="shared" si="221"/>
        <v>113217.15377152001</v>
      </c>
      <c r="H90" s="128">
        <f t="shared" si="222"/>
        <v>113661.06606784</v>
      </c>
      <c r="I90" s="128">
        <f t="shared" si="223"/>
        <v>114769.22265998874</v>
      </c>
      <c r="J90" s="128">
        <f t="shared" si="224"/>
        <v>113205.28106338032</v>
      </c>
      <c r="K90" s="128">
        <f t="shared" si="225"/>
        <v>109521.66604800001</v>
      </c>
      <c r="M90" s="36"/>
      <c r="N90" s="32">
        <f t="shared" si="226"/>
        <v>46</v>
      </c>
      <c r="O90" s="25">
        <f t="shared" si="109"/>
        <v>0.14117048046104719</v>
      </c>
      <c r="P90" s="25">
        <f t="shared" si="110"/>
        <v>0.13571902259832136</v>
      </c>
      <c r="Q90" s="25">
        <f t="shared" si="111"/>
        <v>0.14552071187384907</v>
      </c>
      <c r="R90" s="25">
        <f t="shared" si="161"/>
        <v>0.12048738537739312</v>
      </c>
      <c r="S90" s="25">
        <f t="shared" si="162"/>
        <v>0.13217153771520018</v>
      </c>
      <c r="T90" s="25">
        <f t="shared" si="163"/>
        <v>0.13661066067840011</v>
      </c>
      <c r="U90" s="25">
        <f t="shared" si="164"/>
        <v>0.14769222659988746</v>
      </c>
      <c r="V90" s="25">
        <f t="shared" si="165"/>
        <v>0.13205281063380325</v>
      </c>
      <c r="W90" s="25">
        <f t="shared" si="166"/>
        <v>9.5216660480000215E-2</v>
      </c>
      <c r="X90" s="36"/>
      <c r="Y90" s="36"/>
      <c r="AA90" s="124">
        <f t="shared" si="113"/>
        <v>47</v>
      </c>
      <c r="AB90" s="128">
        <f t="shared" si="167"/>
        <v>109736.4144128</v>
      </c>
      <c r="AC90" s="124">
        <f t="shared" si="114"/>
        <v>47</v>
      </c>
      <c r="AD90" s="130">
        <f t="shared" si="227"/>
        <v>0.04</v>
      </c>
      <c r="AE90" s="127">
        <f t="shared" si="228"/>
        <v>1115</v>
      </c>
      <c r="AF90" s="128">
        <f t="shared" si="229"/>
        <v>111392.20000000001</v>
      </c>
      <c r="AG90" s="128">
        <f t="shared" si="140"/>
        <v>111500</v>
      </c>
      <c r="AH90" s="128">
        <f t="shared" si="118"/>
        <v>111500</v>
      </c>
      <c r="AI90" s="130">
        <f t="shared" si="168"/>
        <v>0.04</v>
      </c>
      <c r="AJ90" s="128">
        <f t="shared" si="169"/>
        <v>111871.66666666667</v>
      </c>
      <c r="AK90" s="128" t="str">
        <f t="shared" si="170"/>
        <v>nie</v>
      </c>
      <c r="AL90" s="128">
        <f t="shared" si="171"/>
        <v>557.5</v>
      </c>
      <c r="AM90" s="128">
        <f t="shared" si="150"/>
        <v>111349.47500000001</v>
      </c>
      <c r="AN90" s="128">
        <f t="shared" si="172"/>
        <v>301.05000000000393</v>
      </c>
      <c r="AO90" s="130">
        <f t="shared" si="173"/>
        <v>0.04</v>
      </c>
      <c r="AP90" s="128">
        <f t="shared" si="174"/>
        <v>3377.9583283292036</v>
      </c>
      <c r="AQ90" s="128">
        <f t="shared" si="156"/>
        <v>114426.3833283292</v>
      </c>
      <c r="AS90" s="124">
        <f t="shared" si="119"/>
        <v>47</v>
      </c>
      <c r="AT90" s="130">
        <f t="shared" si="120"/>
        <v>0.04</v>
      </c>
      <c r="AU90" s="127">
        <f t="shared" si="230"/>
        <v>1073</v>
      </c>
      <c r="AV90" s="128">
        <f t="shared" si="231"/>
        <v>107199.70000000001</v>
      </c>
      <c r="AW90" s="128">
        <f t="shared" si="151"/>
        <v>107300</v>
      </c>
      <c r="AX90" s="128">
        <f t="shared" si="123"/>
        <v>107300</v>
      </c>
      <c r="AY90" s="130">
        <f t="shared" si="175"/>
        <v>4.1500000000000002E-2</v>
      </c>
      <c r="AZ90" s="128">
        <f t="shared" si="176"/>
        <v>107671.07916666666</v>
      </c>
      <c r="BA90" s="128" t="str">
        <f t="shared" si="177"/>
        <v>nie</v>
      </c>
      <c r="BB90" s="128">
        <f t="shared" si="178"/>
        <v>751.09999999999991</v>
      </c>
      <c r="BC90" s="128">
        <f t="shared" si="158"/>
        <v>106992.183125</v>
      </c>
      <c r="BD90" s="128">
        <f t="shared" si="179"/>
        <v>300.57412499999685</v>
      </c>
      <c r="BE90" s="130">
        <f t="shared" si="51"/>
        <v>0.04</v>
      </c>
      <c r="BF90" s="128">
        <f t="shared" si="180"/>
        <v>7199.444176633674</v>
      </c>
      <c r="BG90" s="128">
        <f t="shared" si="159"/>
        <v>113891.05317663368</v>
      </c>
      <c r="BI90" s="124">
        <f t="shared" si="124"/>
        <v>47</v>
      </c>
      <c r="BJ90" s="130">
        <f t="shared" si="242"/>
        <v>3.8100000000000002E-2</v>
      </c>
      <c r="BK90" s="127">
        <f t="shared" si="232"/>
        <v>1119</v>
      </c>
      <c r="BL90" s="128">
        <f t="shared" si="233"/>
        <v>111788.1</v>
      </c>
      <c r="BM90" s="128">
        <f t="shared" si="142"/>
        <v>111900</v>
      </c>
      <c r="BN90" s="128">
        <f t="shared" si="234"/>
        <v>111900</v>
      </c>
      <c r="BO90" s="130">
        <f t="shared" si="181"/>
        <v>4.65E-2</v>
      </c>
      <c r="BP90" s="128">
        <f t="shared" si="182"/>
        <v>116669.73749999999</v>
      </c>
      <c r="BQ90" s="128" t="str">
        <f t="shared" si="183"/>
        <v>nie</v>
      </c>
      <c r="BR90" s="128">
        <f t="shared" si="184"/>
        <v>1119</v>
      </c>
      <c r="BS90" s="128">
        <f t="shared" si="153"/>
        <v>114857.097375</v>
      </c>
      <c r="BT90" s="128">
        <f t="shared" si="128"/>
        <v>0</v>
      </c>
      <c r="BU90" s="130">
        <f t="shared" si="185"/>
        <v>0.04</v>
      </c>
      <c r="BV90" s="128">
        <f t="shared" si="60"/>
        <v>46.324677215846847</v>
      </c>
      <c r="BW90" s="128">
        <f t="shared" si="243"/>
        <v>114903.42205221584</v>
      </c>
      <c r="BY90" s="130">
        <f t="shared" si="244"/>
        <v>2.4E-2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3.9E-2</v>
      </c>
      <c r="CE90" s="128">
        <f t="shared" si="187"/>
        <v>103575</v>
      </c>
      <c r="CF90" s="128" t="str">
        <f t="shared" si="188"/>
        <v>nie</v>
      </c>
      <c r="CG90" s="128">
        <f t="shared" si="189"/>
        <v>2000</v>
      </c>
      <c r="CH90" s="128">
        <f t="shared" si="160"/>
        <v>101275.75</v>
      </c>
      <c r="CI90" s="128">
        <f t="shared" si="190"/>
        <v>0</v>
      </c>
      <c r="CJ90" s="130">
        <f t="shared" si="68"/>
        <v>0.04</v>
      </c>
      <c r="CK90" s="128">
        <f t="shared" si="191"/>
        <v>11066.036381791217</v>
      </c>
      <c r="CL90" s="128">
        <f t="shared" si="192"/>
        <v>112341.78638179121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115097.24160000001</v>
      </c>
      <c r="CR90" s="130">
        <f t="shared" si="193"/>
        <v>4.3999999999999997E-2</v>
      </c>
      <c r="CS90" s="128">
        <f t="shared" si="194"/>
        <v>119739.49701120002</v>
      </c>
      <c r="CT90" s="128" t="str">
        <f t="shared" si="195"/>
        <v>nie</v>
      </c>
      <c r="CU90" s="128">
        <f t="shared" si="196"/>
        <v>3000</v>
      </c>
      <c r="CV90" s="128">
        <f t="shared" si="197"/>
        <v>113558.99257907202</v>
      </c>
      <c r="CW90" s="128">
        <f t="shared" si="76"/>
        <v>0</v>
      </c>
      <c r="CX90" s="130">
        <f t="shared" si="198"/>
        <v>0.04</v>
      </c>
      <c r="CY90" s="128">
        <f t="shared" si="199"/>
        <v>0</v>
      </c>
      <c r="CZ90" s="128">
        <f t="shared" si="200"/>
        <v>113558.99257907202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114661.2672</v>
      </c>
      <c r="DF90" s="130">
        <f t="shared" si="201"/>
        <v>4.3999999999999997E-2</v>
      </c>
      <c r="DG90" s="128">
        <f t="shared" si="202"/>
        <v>119285.9383104</v>
      </c>
      <c r="DH90" s="128" t="str">
        <f t="shared" si="203"/>
        <v>nie</v>
      </c>
      <c r="DI90" s="128">
        <f t="shared" si="204"/>
        <v>2000</v>
      </c>
      <c r="DJ90" s="128">
        <f t="shared" si="205"/>
        <v>114001.610031424</v>
      </c>
      <c r="DK90" s="128">
        <f t="shared" si="85"/>
        <v>0</v>
      </c>
      <c r="DL90" s="130">
        <f t="shared" si="206"/>
        <v>0.04</v>
      </c>
      <c r="DM90" s="128">
        <f t="shared" si="207"/>
        <v>0</v>
      </c>
      <c r="DN90" s="128">
        <f t="shared" si="208"/>
        <v>114001.610031424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116477.44584999999</v>
      </c>
      <c r="DT90" s="130">
        <f t="shared" si="209"/>
        <v>4.9000000000000002E-2</v>
      </c>
      <c r="DU90" s="128">
        <f t="shared" si="210"/>
        <v>121709.22445942916</v>
      </c>
      <c r="DV90" s="128" t="str">
        <f t="shared" si="211"/>
        <v>nie</v>
      </c>
      <c r="DW90" s="128">
        <f t="shared" si="212"/>
        <v>3000</v>
      </c>
      <c r="DX90" s="128">
        <f t="shared" si="93"/>
        <v>115154.47181213762</v>
      </c>
      <c r="DY90" s="128">
        <f t="shared" si="94"/>
        <v>0</v>
      </c>
      <c r="DZ90" s="130">
        <f t="shared" si="213"/>
        <v>0.04</v>
      </c>
      <c r="EA90" s="128">
        <f t="shared" si="214"/>
        <v>0</v>
      </c>
      <c r="EB90" s="128">
        <f t="shared" si="215"/>
        <v>115154.47181213762</v>
      </c>
    </row>
    <row r="91" spans="1:134" ht="14.25" customHeight="1">
      <c r="A91" s="224"/>
      <c r="B91" s="188">
        <f t="shared" si="216"/>
        <v>47</v>
      </c>
      <c r="C91" s="128">
        <f t="shared" si="217"/>
        <v>114426.3833283292</v>
      </c>
      <c r="D91" s="128">
        <f t="shared" si="218"/>
        <v>113891.05317663368</v>
      </c>
      <c r="E91" s="128">
        <f t="shared" si="219"/>
        <v>114903.42205221584</v>
      </c>
      <c r="F91" s="128">
        <f t="shared" si="220"/>
        <v>112341.78638179121</v>
      </c>
      <c r="G91" s="128">
        <f t="shared" si="221"/>
        <v>113558.99257907202</v>
      </c>
      <c r="H91" s="128">
        <f t="shared" si="222"/>
        <v>114001.610031424</v>
      </c>
      <c r="I91" s="128">
        <f t="shared" si="223"/>
        <v>115154.47181213762</v>
      </c>
      <c r="J91" s="128">
        <f t="shared" si="224"/>
        <v>113510.93532225143</v>
      </c>
      <c r="K91" s="128">
        <f t="shared" si="225"/>
        <v>109736.4144128</v>
      </c>
      <c r="M91" s="36"/>
      <c r="N91" s="32">
        <f t="shared" si="226"/>
        <v>47</v>
      </c>
      <c r="O91" s="25">
        <f t="shared" si="109"/>
        <v>0.14426383328329195</v>
      </c>
      <c r="P91" s="25">
        <f t="shared" si="110"/>
        <v>0.13891053176633683</v>
      </c>
      <c r="Q91" s="25">
        <f t="shared" si="111"/>
        <v>0.14903422052215842</v>
      </c>
      <c r="R91" s="25">
        <f t="shared" si="161"/>
        <v>0.1234178638179122</v>
      </c>
      <c r="S91" s="25">
        <f t="shared" si="162"/>
        <v>0.13558992579072005</v>
      </c>
      <c r="T91" s="25">
        <f t="shared" si="163"/>
        <v>0.14001610031423994</v>
      </c>
      <c r="U91" s="25">
        <f t="shared" si="164"/>
        <v>0.15154471812137627</v>
      </c>
      <c r="V91" s="25">
        <f t="shared" si="165"/>
        <v>0.13510935322251427</v>
      </c>
      <c r="W91" s="25">
        <f t="shared" si="166"/>
        <v>9.7364144127999985E-2</v>
      </c>
      <c r="X91" s="36"/>
      <c r="Y91" s="36"/>
      <c r="AA91" s="124">
        <f t="shared" si="113"/>
        <v>48</v>
      </c>
      <c r="AB91" s="128">
        <f t="shared" si="167"/>
        <v>109951.16277760002</v>
      </c>
      <c r="AC91" s="124">
        <f t="shared" si="114"/>
        <v>48</v>
      </c>
      <c r="AD91" s="130">
        <f t="shared" si="227"/>
        <v>0.04</v>
      </c>
      <c r="AE91" s="127">
        <f t="shared" si="228"/>
        <v>1115</v>
      </c>
      <c r="AF91" s="128">
        <f t="shared" si="229"/>
        <v>111392.20000000001</v>
      </c>
      <c r="AG91" s="128">
        <f t="shared" si="140"/>
        <v>111500</v>
      </c>
      <c r="AH91" s="128">
        <f t="shared" si="118"/>
        <v>111500</v>
      </c>
      <c r="AI91" s="130">
        <f t="shared" si="168"/>
        <v>0.04</v>
      </c>
      <c r="AJ91" s="128">
        <f t="shared" si="169"/>
        <v>111871.66666666667</v>
      </c>
      <c r="AK91" s="128" t="str">
        <f t="shared" si="170"/>
        <v>tak</v>
      </c>
      <c r="AL91" s="128">
        <f t="shared" si="171"/>
        <v>0</v>
      </c>
      <c r="AM91" s="128">
        <f t="shared" si="150"/>
        <v>111801.05</v>
      </c>
      <c r="AN91" s="128">
        <f t="shared" si="172"/>
        <v>412.94999999999754</v>
      </c>
      <c r="AO91" s="130">
        <f t="shared" si="173"/>
        <v>0.04</v>
      </c>
      <c r="AP91" s="128">
        <f t="shared" si="174"/>
        <v>3800.0288158156895</v>
      </c>
      <c r="AQ91" s="128">
        <f t="shared" si="156"/>
        <v>115188.1288158157</v>
      </c>
      <c r="AS91" s="124">
        <f t="shared" si="119"/>
        <v>48</v>
      </c>
      <c r="AT91" s="130">
        <f t="shared" si="120"/>
        <v>0.04</v>
      </c>
      <c r="AU91" s="127">
        <f t="shared" si="230"/>
        <v>1073</v>
      </c>
      <c r="AV91" s="128">
        <f t="shared" si="231"/>
        <v>107199.70000000001</v>
      </c>
      <c r="AW91" s="128">
        <f t="shared" si="151"/>
        <v>107300</v>
      </c>
      <c r="AX91" s="128">
        <f t="shared" si="123"/>
        <v>107300</v>
      </c>
      <c r="AY91" s="130">
        <f t="shared" si="175"/>
        <v>4.1500000000000002E-2</v>
      </c>
      <c r="AZ91" s="128">
        <f t="shared" si="176"/>
        <v>107671.07916666666</v>
      </c>
      <c r="BA91" s="128" t="str">
        <f t="shared" si="177"/>
        <v>tak</v>
      </c>
      <c r="BB91" s="128">
        <f t="shared" si="178"/>
        <v>0</v>
      </c>
      <c r="BC91" s="128">
        <f t="shared" si="158"/>
        <v>107600.574125</v>
      </c>
      <c r="BD91" s="128">
        <f t="shared" si="179"/>
        <v>408.2741249999907</v>
      </c>
      <c r="BE91" s="130">
        <f t="shared" si="51"/>
        <v>0.04</v>
      </c>
      <c r="BF91" s="128">
        <f t="shared" si="180"/>
        <v>7627.1568009105749</v>
      </c>
      <c r="BG91" s="128">
        <f t="shared" si="159"/>
        <v>114819.45680091059</v>
      </c>
      <c r="BI91" s="124">
        <f t="shared" si="124"/>
        <v>48</v>
      </c>
      <c r="BJ91" s="130">
        <f t="shared" si="242"/>
        <v>3.8100000000000002E-2</v>
      </c>
      <c r="BK91" s="127">
        <f t="shared" si="232"/>
        <v>1119</v>
      </c>
      <c r="BL91" s="128">
        <f t="shared" si="233"/>
        <v>111788.1</v>
      </c>
      <c r="BM91" s="128">
        <f t="shared" si="142"/>
        <v>111900</v>
      </c>
      <c r="BN91" s="128">
        <f t="shared" si="234"/>
        <v>111900</v>
      </c>
      <c r="BO91" s="130">
        <f t="shared" si="181"/>
        <v>4.65E-2</v>
      </c>
      <c r="BP91" s="128">
        <f t="shared" si="182"/>
        <v>117103.34999999999</v>
      </c>
      <c r="BQ91" s="128" t="str">
        <f t="shared" si="183"/>
        <v>nie</v>
      </c>
      <c r="BR91" s="128">
        <f t="shared" si="184"/>
        <v>1119</v>
      </c>
      <c r="BS91" s="128">
        <f t="shared" si="153"/>
        <v>115208.3235</v>
      </c>
      <c r="BT91" s="128">
        <f t="shared" si="128"/>
        <v>0</v>
      </c>
      <c r="BU91" s="130">
        <f t="shared" si="185"/>
        <v>0.04</v>
      </c>
      <c r="BV91" s="128">
        <f t="shared" si="60"/>
        <v>46.449753844329628</v>
      </c>
      <c r="BW91" s="128">
        <f t="shared" si="243"/>
        <v>115254.77325384432</v>
      </c>
      <c r="BY91" s="130">
        <f t="shared" si="244"/>
        <v>2.4E-2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3.9E-2</v>
      </c>
      <c r="CE91" s="128">
        <f t="shared" si="187"/>
        <v>103899.99999999999</v>
      </c>
      <c r="CF91" s="128" t="str">
        <f t="shared" si="188"/>
        <v>tak</v>
      </c>
      <c r="CG91" s="128">
        <f t="shared" si="189"/>
        <v>0</v>
      </c>
      <c r="CH91" s="128">
        <f t="shared" si="160"/>
        <v>103158.99999999999</v>
      </c>
      <c r="CI91" s="128">
        <f t="shared" si="190"/>
        <v>62.199999999982538</v>
      </c>
      <c r="CJ91" s="130">
        <f t="shared" si="68"/>
        <v>0.04</v>
      </c>
      <c r="CK91" s="128">
        <f t="shared" si="191"/>
        <v>11158.114680022034</v>
      </c>
      <c r="CL91" s="128">
        <f t="shared" si="192"/>
        <v>114254.91468002203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115097.24160000001</v>
      </c>
      <c r="CR91" s="130">
        <f t="shared" si="193"/>
        <v>4.3999999999999997E-2</v>
      </c>
      <c r="CS91" s="128">
        <f t="shared" si="194"/>
        <v>120161.52023040001</v>
      </c>
      <c r="CT91" s="128" t="str">
        <f t="shared" si="195"/>
        <v>nie</v>
      </c>
      <c r="CU91" s="128">
        <f t="shared" si="196"/>
        <v>3000</v>
      </c>
      <c r="CV91" s="128">
        <f t="shared" si="197"/>
        <v>113900.83138662401</v>
      </c>
      <c r="CW91" s="128">
        <f t="shared" si="76"/>
        <v>0</v>
      </c>
      <c r="CX91" s="130">
        <f t="shared" si="198"/>
        <v>0.04</v>
      </c>
      <c r="CY91" s="128">
        <f t="shared" si="199"/>
        <v>0</v>
      </c>
      <c r="CZ91" s="128">
        <f t="shared" si="200"/>
        <v>113900.83138662401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114661.2672</v>
      </c>
      <c r="DF91" s="130">
        <f t="shared" si="201"/>
        <v>4.3999999999999997E-2</v>
      </c>
      <c r="DG91" s="128">
        <f t="shared" si="202"/>
        <v>119706.3629568</v>
      </c>
      <c r="DH91" s="128" t="str">
        <f t="shared" si="203"/>
        <v>nie</v>
      </c>
      <c r="DI91" s="128">
        <f t="shared" si="204"/>
        <v>2000</v>
      </c>
      <c r="DJ91" s="128">
        <f t="shared" si="205"/>
        <v>114342.153995008</v>
      </c>
      <c r="DK91" s="128">
        <f t="shared" si="85"/>
        <v>0</v>
      </c>
      <c r="DL91" s="130">
        <f t="shared" si="206"/>
        <v>0.04</v>
      </c>
      <c r="DM91" s="128">
        <f t="shared" si="207"/>
        <v>0</v>
      </c>
      <c r="DN91" s="128">
        <f t="shared" si="208"/>
        <v>114342.153995008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116477.44584999999</v>
      </c>
      <c r="DT91" s="130">
        <f t="shared" si="209"/>
        <v>4.9000000000000002E-2</v>
      </c>
      <c r="DU91" s="128">
        <f t="shared" si="210"/>
        <v>122184.84069664998</v>
      </c>
      <c r="DV91" s="128" t="str">
        <f t="shared" si="211"/>
        <v>nie</v>
      </c>
      <c r="DW91" s="128">
        <f t="shared" si="212"/>
        <v>3000</v>
      </c>
      <c r="DX91" s="128">
        <f t="shared" si="93"/>
        <v>115539.72096428648</v>
      </c>
      <c r="DY91" s="128">
        <f t="shared" si="94"/>
        <v>0</v>
      </c>
      <c r="DZ91" s="130">
        <f t="shared" si="213"/>
        <v>0.04</v>
      </c>
      <c r="EA91" s="128">
        <f t="shared" si="214"/>
        <v>0</v>
      </c>
      <c r="EB91" s="128">
        <f t="shared" si="215"/>
        <v>115539.72096428648</v>
      </c>
    </row>
    <row r="92" spans="1:134">
      <c r="A92" s="224"/>
      <c r="B92" s="188">
        <f t="shared" si="216"/>
        <v>48</v>
      </c>
      <c r="C92" s="128">
        <f t="shared" si="217"/>
        <v>115188.1288158157</v>
      </c>
      <c r="D92" s="128">
        <f t="shared" si="218"/>
        <v>114819.45680091059</v>
      </c>
      <c r="E92" s="128">
        <f t="shared" si="219"/>
        <v>115254.77325384432</v>
      </c>
      <c r="F92" s="128">
        <f t="shared" si="220"/>
        <v>114254.91468002203</v>
      </c>
      <c r="G92" s="128">
        <f t="shared" si="221"/>
        <v>113900.83138662401</v>
      </c>
      <c r="H92" s="128">
        <f t="shared" si="222"/>
        <v>114342.153995008</v>
      </c>
      <c r="I92" s="128">
        <f t="shared" si="223"/>
        <v>115539.72096428648</v>
      </c>
      <c r="J92" s="128">
        <f t="shared" si="224"/>
        <v>113817.41484762151</v>
      </c>
      <c r="K92" s="128">
        <f t="shared" si="225"/>
        <v>109951.16277760002</v>
      </c>
      <c r="M92" s="36"/>
      <c r="N92" s="32">
        <f t="shared" si="226"/>
        <v>48</v>
      </c>
      <c r="O92" s="25">
        <f t="shared" si="109"/>
        <v>0.15188128815815705</v>
      </c>
      <c r="P92" s="25">
        <f t="shared" si="110"/>
        <v>0.14819456800910591</v>
      </c>
      <c r="Q92" s="25">
        <f t="shared" si="111"/>
        <v>0.15254773253844323</v>
      </c>
      <c r="R92" s="25">
        <f t="shared" si="161"/>
        <v>0.14254914680022024</v>
      </c>
      <c r="S92" s="25">
        <f t="shared" si="162"/>
        <v>0.13900831386624013</v>
      </c>
      <c r="T92" s="25">
        <f t="shared" si="163"/>
        <v>0.14342153995008</v>
      </c>
      <c r="U92" s="25">
        <f t="shared" si="164"/>
        <v>0.15539720964286485</v>
      </c>
      <c r="V92" s="25">
        <f t="shared" si="165"/>
        <v>0.13817414847621512</v>
      </c>
      <c r="W92" s="25">
        <f t="shared" si="166"/>
        <v>9.95116277760002E-2</v>
      </c>
      <c r="X92" s="36"/>
      <c r="Y92" s="36"/>
      <c r="AA92" s="124">
        <f t="shared" si="113"/>
        <v>49</v>
      </c>
      <c r="AB92" s="128">
        <f t="shared" si="167"/>
        <v>110171.06510315523</v>
      </c>
      <c r="AC92" s="124">
        <f t="shared" si="114"/>
        <v>49</v>
      </c>
      <c r="AD92" s="130">
        <f t="shared" si="227"/>
        <v>0.04</v>
      </c>
      <c r="AE92" s="127">
        <f t="shared" si="228"/>
        <v>1157</v>
      </c>
      <c r="AF92" s="128">
        <f t="shared" si="229"/>
        <v>115588.1</v>
      </c>
      <c r="AG92" s="128">
        <f t="shared" si="140"/>
        <v>115700</v>
      </c>
      <c r="AH92" s="128">
        <f t="shared" si="118"/>
        <v>115700</v>
      </c>
      <c r="AI92" s="130">
        <f t="shared" si="168"/>
        <v>4.2500000000000003E-2</v>
      </c>
      <c r="AJ92" s="128">
        <f t="shared" si="169"/>
        <v>116109.77083333334</v>
      </c>
      <c r="AK92" s="128" t="str">
        <f t="shared" si="170"/>
        <v>nie</v>
      </c>
      <c r="AL92" s="128">
        <f t="shared" si="171"/>
        <v>409.77083333334303</v>
      </c>
      <c r="AM92" s="128">
        <f t="shared" si="150"/>
        <v>115700</v>
      </c>
      <c r="AN92" s="128">
        <f t="shared" si="172"/>
        <v>331.91437500000791</v>
      </c>
      <c r="AO92" s="130">
        <f t="shared" si="173"/>
        <v>0.04</v>
      </c>
      <c r="AP92" s="128">
        <f t="shared" si="174"/>
        <v>331.94326861839983</v>
      </c>
      <c r="AQ92" s="128">
        <f t="shared" si="156"/>
        <v>119510.28889361839</v>
      </c>
      <c r="AS92" s="124">
        <f t="shared" si="119"/>
        <v>49</v>
      </c>
      <c r="AT92" s="130">
        <f t="shared" si="120"/>
        <v>0.04</v>
      </c>
      <c r="AU92" s="127">
        <f t="shared" si="230"/>
        <v>1153</v>
      </c>
      <c r="AV92" s="128">
        <f t="shared" si="231"/>
        <v>115192.3</v>
      </c>
      <c r="AW92" s="128">
        <f t="shared" si="151"/>
        <v>115300</v>
      </c>
      <c r="AX92" s="128">
        <f t="shared" si="123"/>
        <v>115300</v>
      </c>
      <c r="AY92" s="130">
        <f t="shared" si="175"/>
        <v>4.3999999999999997E-2</v>
      </c>
      <c r="AZ92" s="128">
        <f t="shared" si="176"/>
        <v>115722.76666666668</v>
      </c>
      <c r="BA92" s="128" t="str">
        <f t="shared" si="177"/>
        <v>nie</v>
      </c>
      <c r="BB92" s="128">
        <f t="shared" si="178"/>
        <v>422.76666666667734</v>
      </c>
      <c r="BC92" s="128">
        <f t="shared" si="158"/>
        <v>115300</v>
      </c>
      <c r="BD92" s="128">
        <f t="shared" si="179"/>
        <v>342.44100000000867</v>
      </c>
      <c r="BE92" s="130">
        <f t="shared" si="51"/>
        <v>0.04</v>
      </c>
      <c r="BF92" s="128">
        <f t="shared" si="180"/>
        <v>369.67112427304215</v>
      </c>
      <c r="BG92" s="128">
        <f t="shared" si="159"/>
        <v>122947.75012427304</v>
      </c>
      <c r="BI92" s="124">
        <f t="shared" si="124"/>
        <v>49</v>
      </c>
      <c r="BJ92" s="130">
        <f t="shared" si="242"/>
        <v>3.8100000000000002E-2</v>
      </c>
      <c r="BK92" s="127">
        <f t="shared" si="232"/>
        <v>1119</v>
      </c>
      <c r="BL92" s="128">
        <f t="shared" si="233"/>
        <v>111788.1</v>
      </c>
      <c r="BM92" s="128">
        <f t="shared" si="142"/>
        <v>111900</v>
      </c>
      <c r="BN92" s="128">
        <f t="shared" si="234"/>
        <v>117103.34999999999</v>
      </c>
      <c r="BO92" s="130">
        <f t="shared" si="181"/>
        <v>4.65E-2</v>
      </c>
      <c r="BP92" s="128">
        <f t="shared" si="182"/>
        <v>117557.12548125</v>
      </c>
      <c r="BQ92" s="128" t="str">
        <f t="shared" si="183"/>
        <v>nie</v>
      </c>
      <c r="BR92" s="128">
        <f t="shared" si="184"/>
        <v>1119</v>
      </c>
      <c r="BS92" s="128">
        <f t="shared" si="153"/>
        <v>115575.88163981249</v>
      </c>
      <c r="BT92" s="128">
        <f>IF(AND(BQ92="tak",BL93&lt;&gt;""),
 BS92-BL93,
0)</f>
        <v>0</v>
      </c>
      <c r="BU92" s="130">
        <f t="shared" si="185"/>
        <v>0.04</v>
      </c>
      <c r="BV92" s="128">
        <f t="shared" si="60"/>
        <v>46.575168179709316</v>
      </c>
      <c r="BW92" s="128">
        <f t="shared" si="243"/>
        <v>115622.4568079922</v>
      </c>
      <c r="BY92" s="130">
        <f t="shared" si="244"/>
        <v>2.4E-2</v>
      </c>
      <c r="BZ92" s="127">
        <f t="shared" si="235"/>
        <v>1143</v>
      </c>
      <c r="CA92" s="128">
        <f t="shared" si="236"/>
        <v>114196.8</v>
      </c>
      <c r="CB92" s="128">
        <f t="shared" si="154"/>
        <v>114300</v>
      </c>
      <c r="CC92" s="128">
        <f t="shared" si="131"/>
        <v>114300</v>
      </c>
      <c r="CD92" s="130">
        <f t="shared" si="186"/>
        <v>0.05</v>
      </c>
      <c r="CE92" s="128">
        <f t="shared" si="187"/>
        <v>114776.25</v>
      </c>
      <c r="CF92" s="128" t="str">
        <f t="shared" si="188"/>
        <v>nie</v>
      </c>
      <c r="CG92" s="128">
        <f t="shared" si="189"/>
        <v>476.25</v>
      </c>
      <c r="CH92" s="128">
        <f t="shared" si="160"/>
        <v>114300</v>
      </c>
      <c r="CI92" s="128">
        <f t="shared" si="190"/>
        <v>0</v>
      </c>
      <c r="CJ92" s="130">
        <f t="shared" si="68"/>
        <v>0.04</v>
      </c>
      <c r="CK92" s="128">
        <f t="shared" si="191"/>
        <v>58.271589658093497</v>
      </c>
      <c r="CL92" s="128">
        <f t="shared" si="192"/>
        <v>114358.27158965809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120161.52023040001</v>
      </c>
      <c r="CR92" s="130">
        <f t="shared" si="193"/>
        <v>4.3999999999999997E-2</v>
      </c>
      <c r="CS92" s="128">
        <f t="shared" si="194"/>
        <v>120602.11247124482</v>
      </c>
      <c r="CT92" s="128" t="str">
        <f t="shared" si="195"/>
        <v>nie</v>
      </c>
      <c r="CU92" s="128">
        <f t="shared" si="196"/>
        <v>3000</v>
      </c>
      <c r="CV92" s="128">
        <f t="shared" si="197"/>
        <v>114257.71110170831</v>
      </c>
      <c r="CW92" s="128">
        <f t="shared" si="76"/>
        <v>0</v>
      </c>
      <c r="CX92" s="130">
        <f t="shared" si="198"/>
        <v>0.04</v>
      </c>
      <c r="CY92" s="128">
        <f t="shared" si="199"/>
        <v>0</v>
      </c>
      <c r="CZ92" s="128">
        <f t="shared" si="200"/>
        <v>114257.71110170831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119706.3629568</v>
      </c>
      <c r="DF92" s="130">
        <f t="shared" si="201"/>
        <v>4.3999999999999997E-2</v>
      </c>
      <c r="DG92" s="128">
        <f t="shared" si="202"/>
        <v>120145.2862876416</v>
      </c>
      <c r="DH92" s="128" t="str">
        <f t="shared" si="203"/>
        <v>nie</v>
      </c>
      <c r="DI92" s="128">
        <f t="shared" si="204"/>
        <v>2000</v>
      </c>
      <c r="DJ92" s="128">
        <f t="shared" si="205"/>
        <v>114697.6818929897</v>
      </c>
      <c r="DK92" s="128">
        <f t="shared" si="85"/>
        <v>0</v>
      </c>
      <c r="DL92" s="130">
        <f t="shared" si="206"/>
        <v>0.04</v>
      </c>
      <c r="DM92" s="128">
        <f t="shared" si="207"/>
        <v>0</v>
      </c>
      <c r="DN92" s="128">
        <f t="shared" si="208"/>
        <v>114697.6818929897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122184.84069664998</v>
      </c>
      <c r="DT92" s="130">
        <f t="shared" si="209"/>
        <v>4.9000000000000002E-2</v>
      </c>
      <c r="DU92" s="128">
        <f t="shared" si="210"/>
        <v>122683.76212949464</v>
      </c>
      <c r="DV92" s="128" t="str">
        <f t="shared" si="211"/>
        <v>nie</v>
      </c>
      <c r="DW92" s="128">
        <f t="shared" si="212"/>
        <v>3000</v>
      </c>
      <c r="DX92" s="128">
        <f t="shared" si="93"/>
        <v>115943.84732489067</v>
      </c>
      <c r="DY92" s="128">
        <f t="shared" si="94"/>
        <v>0</v>
      </c>
      <c r="DZ92" s="130">
        <f t="shared" si="213"/>
        <v>0.04</v>
      </c>
      <c r="EA92" s="128">
        <f t="shared" si="214"/>
        <v>0</v>
      </c>
      <c r="EB92" s="128">
        <f t="shared" si="215"/>
        <v>115943.84732489067</v>
      </c>
    </row>
    <row r="93" spans="1:134">
      <c r="A93" s="224">
        <f>ROUNDUP(B104/12,0)</f>
        <v>5</v>
      </c>
      <c r="B93" s="188">
        <f t="shared" si="216"/>
        <v>49</v>
      </c>
      <c r="C93" s="128">
        <f t="shared" si="217"/>
        <v>119510.28889361839</v>
      </c>
      <c r="D93" s="128">
        <f t="shared" si="218"/>
        <v>122947.75012427304</v>
      </c>
      <c r="E93" s="128">
        <f t="shared" si="219"/>
        <v>115622.4568079922</v>
      </c>
      <c r="F93" s="128">
        <f t="shared" si="220"/>
        <v>114358.27158965809</v>
      </c>
      <c r="G93" s="128">
        <f t="shared" si="221"/>
        <v>114257.71110170831</v>
      </c>
      <c r="H93" s="128">
        <f t="shared" si="222"/>
        <v>114697.6818929897</v>
      </c>
      <c r="I93" s="128">
        <f t="shared" si="223"/>
        <v>115943.84732489067</v>
      </c>
      <c r="J93" s="128">
        <f t="shared" si="224"/>
        <v>114124.72186771008</v>
      </c>
      <c r="K93" s="128">
        <f t="shared" si="225"/>
        <v>110171.06510315523</v>
      </c>
      <c r="M93" s="36"/>
      <c r="N93" s="32">
        <f t="shared" si="226"/>
        <v>49</v>
      </c>
      <c r="O93" s="25">
        <f t="shared" si="109"/>
        <v>0.19510288893618388</v>
      </c>
      <c r="P93" s="25">
        <f t="shared" si="110"/>
        <v>0.22947750124273036</v>
      </c>
      <c r="Q93" s="25">
        <f t="shared" si="111"/>
        <v>0.15622456807992213</v>
      </c>
      <c r="R93" s="25">
        <f t="shared" si="161"/>
        <v>0.143582715896581</v>
      </c>
      <c r="S93" s="25">
        <f t="shared" si="162"/>
        <v>0.14257711101708304</v>
      </c>
      <c r="T93" s="25">
        <f t="shared" si="163"/>
        <v>0.146976818929897</v>
      </c>
      <c r="U93" s="25">
        <f t="shared" si="164"/>
        <v>0.1594384732489067</v>
      </c>
      <c r="V93" s="25">
        <f t="shared" si="165"/>
        <v>0.14124721867710077</v>
      </c>
      <c r="W93" s="25">
        <f t="shared" si="166"/>
        <v>0.10171065103155219</v>
      </c>
      <c r="X93" s="36"/>
      <c r="Y93" s="36"/>
      <c r="AA93" s="124">
        <f t="shared" si="113"/>
        <v>50</v>
      </c>
      <c r="AB93" s="128">
        <f t="shared" si="167"/>
        <v>110390.96742871043</v>
      </c>
      <c r="AC93" s="124">
        <f t="shared" si="114"/>
        <v>50</v>
      </c>
      <c r="AD93" s="130">
        <f t="shared" si="227"/>
        <v>0.04</v>
      </c>
      <c r="AE93" s="127">
        <f t="shared" si="228"/>
        <v>1157</v>
      </c>
      <c r="AF93" s="128">
        <f t="shared" si="229"/>
        <v>115588.1</v>
      </c>
      <c r="AG93" s="128">
        <f t="shared" si="140"/>
        <v>115700</v>
      </c>
      <c r="AH93" s="128">
        <f t="shared" si="118"/>
        <v>115700</v>
      </c>
      <c r="AI93" s="130">
        <f t="shared" si="168"/>
        <v>0.04</v>
      </c>
      <c r="AJ93" s="128">
        <f t="shared" si="169"/>
        <v>116085.66666666667</v>
      </c>
      <c r="AK93" s="128" t="str">
        <f t="shared" si="170"/>
        <v>nie</v>
      </c>
      <c r="AL93" s="128">
        <f t="shared" si="171"/>
        <v>578.5</v>
      </c>
      <c r="AM93" s="128">
        <f t="shared" si="150"/>
        <v>115543.80500000001</v>
      </c>
      <c r="AN93" s="128">
        <f t="shared" si="172"/>
        <v>312.39000000000397</v>
      </c>
      <c r="AO93" s="130">
        <f t="shared" si="173"/>
        <v>0.04</v>
      </c>
      <c r="AP93" s="128">
        <f t="shared" si="174"/>
        <v>645.22951544367345</v>
      </c>
      <c r="AQ93" s="128">
        <f t="shared" si="156"/>
        <v>115876.64451544368</v>
      </c>
      <c r="AS93" s="124">
        <f t="shared" si="119"/>
        <v>50</v>
      </c>
      <c r="AT93" s="130">
        <f t="shared" si="120"/>
        <v>0.04</v>
      </c>
      <c r="AU93" s="127">
        <f t="shared" si="230"/>
        <v>1153</v>
      </c>
      <c r="AV93" s="128">
        <f t="shared" si="231"/>
        <v>115192.3</v>
      </c>
      <c r="AW93" s="128">
        <f t="shared" si="151"/>
        <v>115300</v>
      </c>
      <c r="AX93" s="128">
        <f t="shared" si="123"/>
        <v>115300</v>
      </c>
      <c r="AY93" s="130">
        <f t="shared" si="175"/>
        <v>4.1500000000000002E-2</v>
      </c>
      <c r="AZ93" s="128">
        <f t="shared" si="176"/>
        <v>115698.74583333333</v>
      </c>
      <c r="BA93" s="128" t="str">
        <f t="shared" si="177"/>
        <v>nie</v>
      </c>
      <c r="BB93" s="128">
        <f t="shared" si="178"/>
        <v>807.09999999999991</v>
      </c>
      <c r="BC93" s="128">
        <f t="shared" si="158"/>
        <v>114969.233125</v>
      </c>
      <c r="BD93" s="128">
        <f t="shared" si="179"/>
        <v>322.9841250000008</v>
      </c>
      <c r="BE93" s="130">
        <f t="shared" si="51"/>
        <v>0.04</v>
      </c>
      <c r="BF93" s="128">
        <f t="shared" si="180"/>
        <v>693.65336130858009</v>
      </c>
      <c r="BG93" s="128">
        <f t="shared" si="159"/>
        <v>115339.90236130857</v>
      </c>
      <c r="BI93" s="124">
        <f t="shared" si="124"/>
        <v>50</v>
      </c>
      <c r="BJ93" s="130">
        <f t="shared" si="242"/>
        <v>3.8100000000000002E-2</v>
      </c>
      <c r="BK93" s="127">
        <f t="shared" si="232"/>
        <v>1119</v>
      </c>
      <c r="BL93" s="128">
        <f t="shared" si="233"/>
        <v>111788.1</v>
      </c>
      <c r="BM93" s="128">
        <f t="shared" si="142"/>
        <v>111900</v>
      </c>
      <c r="BN93" s="128">
        <f t="shared" si="234"/>
        <v>117103.34999999999</v>
      </c>
      <c r="BO93" s="130">
        <f t="shared" si="181"/>
        <v>4.65E-2</v>
      </c>
      <c r="BP93" s="128">
        <f t="shared" si="182"/>
        <v>118010.90096249999</v>
      </c>
      <c r="BQ93" s="128" t="str">
        <f t="shared" si="183"/>
        <v>nie</v>
      </c>
      <c r="BR93" s="128">
        <f t="shared" si="184"/>
        <v>1119</v>
      </c>
      <c r="BS93" s="128">
        <f t="shared" si="153"/>
        <v>115943.439779625</v>
      </c>
      <c r="BT93" s="128">
        <f t="shared" si="128"/>
        <v>0</v>
      </c>
      <c r="BU93" s="130">
        <f t="shared" si="185"/>
        <v>0.04</v>
      </c>
      <c r="BV93" s="128">
        <f t="shared" si="60"/>
        <v>46.70092113379453</v>
      </c>
      <c r="BW93" s="128">
        <f t="shared" si="243"/>
        <v>115990.1407007588</v>
      </c>
      <c r="BY93" s="130">
        <f t="shared" si="244"/>
        <v>2.4E-2</v>
      </c>
      <c r="BZ93" s="127">
        <f t="shared" si="235"/>
        <v>1143</v>
      </c>
      <c r="CA93" s="128">
        <f t="shared" si="236"/>
        <v>114196.8</v>
      </c>
      <c r="CB93" s="128">
        <f t="shared" si="154"/>
        <v>114300</v>
      </c>
      <c r="CC93" s="128">
        <f t="shared" si="131"/>
        <v>114300</v>
      </c>
      <c r="CD93" s="130">
        <f t="shared" si="186"/>
        <v>0.05</v>
      </c>
      <c r="CE93" s="128">
        <f t="shared" si="187"/>
        <v>115252.5</v>
      </c>
      <c r="CF93" s="128" t="str">
        <f t="shared" si="188"/>
        <v>nie</v>
      </c>
      <c r="CG93" s="128">
        <f t="shared" si="189"/>
        <v>952.5</v>
      </c>
      <c r="CH93" s="128">
        <f t="shared" si="160"/>
        <v>114300</v>
      </c>
      <c r="CI93" s="128">
        <f t="shared" si="190"/>
        <v>0</v>
      </c>
      <c r="CJ93" s="130">
        <f t="shared" si="68"/>
        <v>0.04</v>
      </c>
      <c r="CK93" s="128">
        <f t="shared" si="191"/>
        <v>58.428922950170346</v>
      </c>
      <c r="CL93" s="128">
        <f t="shared" si="192"/>
        <v>114358.42892295017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120161.52023040001</v>
      </c>
      <c r="CR93" s="130">
        <f t="shared" si="193"/>
        <v>4.3999999999999997E-2</v>
      </c>
      <c r="CS93" s="128">
        <f t="shared" si="194"/>
        <v>121042.70471208962</v>
      </c>
      <c r="CT93" s="128" t="str">
        <f t="shared" si="195"/>
        <v>nie</v>
      </c>
      <c r="CU93" s="128">
        <f t="shared" si="196"/>
        <v>3000</v>
      </c>
      <c r="CV93" s="128">
        <f t="shared" si="197"/>
        <v>114614.5908167926</v>
      </c>
      <c r="CW93" s="128">
        <f t="shared" si="76"/>
        <v>0</v>
      </c>
      <c r="CX93" s="130">
        <f t="shared" si="198"/>
        <v>0.04</v>
      </c>
      <c r="CY93" s="128">
        <f t="shared" si="199"/>
        <v>0</v>
      </c>
      <c r="CZ93" s="128">
        <f t="shared" si="200"/>
        <v>114614.5908167926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119706.3629568</v>
      </c>
      <c r="DF93" s="130">
        <f t="shared" si="201"/>
        <v>4.3999999999999997E-2</v>
      </c>
      <c r="DG93" s="128">
        <f t="shared" si="202"/>
        <v>120584.20961848322</v>
      </c>
      <c r="DH93" s="128" t="str">
        <f t="shared" si="203"/>
        <v>nie</v>
      </c>
      <c r="DI93" s="128">
        <f t="shared" si="204"/>
        <v>2000</v>
      </c>
      <c r="DJ93" s="128">
        <f t="shared" si="205"/>
        <v>115053.20979097141</v>
      </c>
      <c r="DK93" s="128">
        <f t="shared" si="85"/>
        <v>0</v>
      </c>
      <c r="DL93" s="130">
        <f t="shared" si="206"/>
        <v>0.04</v>
      </c>
      <c r="DM93" s="128">
        <f t="shared" si="207"/>
        <v>0</v>
      </c>
      <c r="DN93" s="128">
        <f t="shared" si="208"/>
        <v>115053.20979097141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122184.84069664998</v>
      </c>
      <c r="DT93" s="130">
        <f t="shared" si="209"/>
        <v>4.9000000000000002E-2</v>
      </c>
      <c r="DU93" s="128">
        <f t="shared" si="210"/>
        <v>123182.68356233928</v>
      </c>
      <c r="DV93" s="128" t="str">
        <f t="shared" si="211"/>
        <v>nie</v>
      </c>
      <c r="DW93" s="128">
        <f t="shared" si="212"/>
        <v>3000</v>
      </c>
      <c r="DX93" s="128">
        <f t="shared" si="93"/>
        <v>116347.97368549481</v>
      </c>
      <c r="DY93" s="128">
        <f t="shared" si="94"/>
        <v>0</v>
      </c>
      <c r="DZ93" s="130">
        <f t="shared" si="213"/>
        <v>0.04</v>
      </c>
      <c r="EA93" s="128">
        <f t="shared" si="214"/>
        <v>0</v>
      </c>
      <c r="EB93" s="128">
        <f t="shared" si="215"/>
        <v>116347.97368549481</v>
      </c>
    </row>
    <row r="94" spans="1:134">
      <c r="A94" s="224"/>
      <c r="B94" s="188">
        <f t="shared" si="216"/>
        <v>50</v>
      </c>
      <c r="C94" s="128">
        <f t="shared" si="217"/>
        <v>115876.64451544368</v>
      </c>
      <c r="D94" s="128">
        <f t="shared" si="218"/>
        <v>115339.90236130857</v>
      </c>
      <c r="E94" s="128">
        <f t="shared" si="219"/>
        <v>115990.1407007588</v>
      </c>
      <c r="F94" s="128">
        <f t="shared" si="220"/>
        <v>114358.42892295017</v>
      </c>
      <c r="G94" s="128">
        <f t="shared" si="221"/>
        <v>114614.5908167926</v>
      </c>
      <c r="H94" s="128">
        <f t="shared" si="222"/>
        <v>115053.20979097141</v>
      </c>
      <c r="I94" s="128">
        <f t="shared" si="223"/>
        <v>116347.97368549481</v>
      </c>
      <c r="J94" s="128">
        <f t="shared" si="224"/>
        <v>114432.85861675288</v>
      </c>
      <c r="K94" s="128">
        <f t="shared" si="225"/>
        <v>110390.96742871043</v>
      </c>
      <c r="M94" s="36"/>
      <c r="N94" s="32">
        <f t="shared" si="226"/>
        <v>50</v>
      </c>
      <c r="O94" s="25">
        <f t="shared" si="109"/>
        <v>0.15876644515443683</v>
      </c>
      <c r="P94" s="25">
        <f t="shared" si="110"/>
        <v>0.15339902361308577</v>
      </c>
      <c r="Q94" s="25">
        <f t="shared" si="111"/>
        <v>0.15990140700758793</v>
      </c>
      <c r="R94" s="25">
        <f t="shared" si="161"/>
        <v>0.14358428922950184</v>
      </c>
      <c r="S94" s="25">
        <f t="shared" si="162"/>
        <v>0.14614590816792594</v>
      </c>
      <c r="T94" s="25">
        <f t="shared" si="163"/>
        <v>0.150532097909714</v>
      </c>
      <c r="U94" s="25">
        <f t="shared" si="164"/>
        <v>0.1634797368549481</v>
      </c>
      <c r="V94" s="25">
        <f t="shared" si="165"/>
        <v>0.14432858616752875</v>
      </c>
      <c r="W94" s="25">
        <f t="shared" si="166"/>
        <v>0.10390967428710418</v>
      </c>
      <c r="X94" s="36"/>
      <c r="Y94" s="36"/>
      <c r="AA94" s="124">
        <f t="shared" si="113"/>
        <v>51</v>
      </c>
      <c r="AB94" s="128">
        <f t="shared" si="167"/>
        <v>110610.86975426563</v>
      </c>
      <c r="AC94" s="124">
        <f t="shared" si="114"/>
        <v>51</v>
      </c>
      <c r="AD94" s="130">
        <f t="shared" si="227"/>
        <v>0.04</v>
      </c>
      <c r="AE94" s="127">
        <f t="shared" si="228"/>
        <v>1157</v>
      </c>
      <c r="AF94" s="128">
        <f t="shared" si="229"/>
        <v>115588.1</v>
      </c>
      <c r="AG94" s="128">
        <f t="shared" si="140"/>
        <v>115700</v>
      </c>
      <c r="AH94" s="128">
        <f t="shared" si="118"/>
        <v>115700</v>
      </c>
      <c r="AI94" s="130">
        <f t="shared" si="168"/>
        <v>0.04</v>
      </c>
      <c r="AJ94" s="128">
        <f t="shared" si="169"/>
        <v>116085.66666666667</v>
      </c>
      <c r="AK94" s="128" t="str">
        <f t="shared" si="170"/>
        <v>nie</v>
      </c>
      <c r="AL94" s="128">
        <f t="shared" si="171"/>
        <v>578.5</v>
      </c>
      <c r="AM94" s="128">
        <f t="shared" si="150"/>
        <v>115543.80500000001</v>
      </c>
      <c r="AN94" s="128">
        <f t="shared" si="172"/>
        <v>312.39000000000397</v>
      </c>
      <c r="AO94" s="130">
        <f t="shared" si="173"/>
        <v>0.04</v>
      </c>
      <c r="AP94" s="128">
        <f t="shared" si="174"/>
        <v>959.36163513537531</v>
      </c>
      <c r="AQ94" s="128">
        <f t="shared" si="156"/>
        <v>116190.77663513538</v>
      </c>
      <c r="AS94" s="124">
        <f t="shared" si="119"/>
        <v>51</v>
      </c>
      <c r="AT94" s="130">
        <f t="shared" si="120"/>
        <v>0.04</v>
      </c>
      <c r="AU94" s="127">
        <f t="shared" si="230"/>
        <v>1153</v>
      </c>
      <c r="AV94" s="128">
        <f t="shared" si="231"/>
        <v>115192.3</v>
      </c>
      <c r="AW94" s="128">
        <f t="shared" si="151"/>
        <v>115300</v>
      </c>
      <c r="AX94" s="128">
        <f t="shared" si="123"/>
        <v>115300</v>
      </c>
      <c r="AY94" s="130">
        <f t="shared" si="175"/>
        <v>4.1500000000000002E-2</v>
      </c>
      <c r="AZ94" s="128">
        <f t="shared" si="176"/>
        <v>115698.74583333333</v>
      </c>
      <c r="BA94" s="128" t="str">
        <f t="shared" si="177"/>
        <v>nie</v>
      </c>
      <c r="BB94" s="128">
        <f t="shared" si="178"/>
        <v>807.09999999999991</v>
      </c>
      <c r="BC94" s="128">
        <f t="shared" si="158"/>
        <v>114969.233125</v>
      </c>
      <c r="BD94" s="128">
        <f t="shared" si="179"/>
        <v>322.9841250000008</v>
      </c>
      <c r="BE94" s="130">
        <f t="shared" si="51"/>
        <v>0.04</v>
      </c>
      <c r="BF94" s="128">
        <f t="shared" si="180"/>
        <v>1018.510350384114</v>
      </c>
      <c r="BG94" s="128">
        <f t="shared" si="159"/>
        <v>115664.75935038411</v>
      </c>
      <c r="BI94" s="124">
        <f t="shared" si="124"/>
        <v>51</v>
      </c>
      <c r="BJ94" s="130">
        <f t="shared" si="242"/>
        <v>3.8100000000000002E-2</v>
      </c>
      <c r="BK94" s="127">
        <f t="shared" si="232"/>
        <v>1119</v>
      </c>
      <c r="BL94" s="128">
        <f t="shared" si="233"/>
        <v>111788.1</v>
      </c>
      <c r="BM94" s="128">
        <f t="shared" si="142"/>
        <v>111900</v>
      </c>
      <c r="BN94" s="128">
        <f t="shared" si="234"/>
        <v>117103.34999999999</v>
      </c>
      <c r="BO94" s="130">
        <f t="shared" si="181"/>
        <v>4.65E-2</v>
      </c>
      <c r="BP94" s="128">
        <f t="shared" si="182"/>
        <v>118464.67644375</v>
      </c>
      <c r="BQ94" s="128" t="str">
        <f t="shared" si="183"/>
        <v>nie</v>
      </c>
      <c r="BR94" s="128">
        <f t="shared" si="184"/>
        <v>1119</v>
      </c>
      <c r="BS94" s="128">
        <f t="shared" si="153"/>
        <v>116310.99791943749</v>
      </c>
      <c r="BT94" s="128">
        <f t="shared" si="128"/>
        <v>0</v>
      </c>
      <c r="BU94" s="130">
        <f t="shared" si="185"/>
        <v>0.04</v>
      </c>
      <c r="BV94" s="128">
        <f t="shared" si="60"/>
        <v>46.827013620855773</v>
      </c>
      <c r="BW94" s="128">
        <f t="shared" si="243"/>
        <v>116357.82493305835</v>
      </c>
      <c r="BY94" s="130">
        <f t="shared" si="244"/>
        <v>2.4E-2</v>
      </c>
      <c r="BZ94" s="127">
        <f t="shared" si="235"/>
        <v>1143</v>
      </c>
      <c r="CA94" s="128">
        <f t="shared" si="236"/>
        <v>114196.8</v>
      </c>
      <c r="CB94" s="128">
        <f t="shared" si="154"/>
        <v>114300</v>
      </c>
      <c r="CC94" s="128">
        <f t="shared" si="131"/>
        <v>114300</v>
      </c>
      <c r="CD94" s="130">
        <f t="shared" si="186"/>
        <v>0.05</v>
      </c>
      <c r="CE94" s="128">
        <f t="shared" si="187"/>
        <v>115728.75</v>
      </c>
      <c r="CF94" s="128" t="str">
        <f t="shared" si="188"/>
        <v>nie</v>
      </c>
      <c r="CG94" s="128">
        <f t="shared" si="189"/>
        <v>1428.75</v>
      </c>
      <c r="CH94" s="128">
        <f t="shared" si="160"/>
        <v>114300</v>
      </c>
      <c r="CI94" s="128">
        <f t="shared" si="190"/>
        <v>0</v>
      </c>
      <c r="CJ94" s="130">
        <f t="shared" si="68"/>
        <v>0.04</v>
      </c>
      <c r="CK94" s="128">
        <f t="shared" si="191"/>
        <v>58.586681042135801</v>
      </c>
      <c r="CL94" s="128">
        <f t="shared" si="192"/>
        <v>114358.58668104214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120161.52023040001</v>
      </c>
      <c r="CR94" s="130">
        <f t="shared" si="193"/>
        <v>4.3999999999999997E-2</v>
      </c>
      <c r="CS94" s="128">
        <f t="shared" si="194"/>
        <v>121483.2969529344</v>
      </c>
      <c r="CT94" s="128" t="str">
        <f t="shared" si="195"/>
        <v>nie</v>
      </c>
      <c r="CU94" s="128">
        <f t="shared" si="196"/>
        <v>3000</v>
      </c>
      <c r="CV94" s="128">
        <f t="shared" si="197"/>
        <v>114971.47053187687</v>
      </c>
      <c r="CW94" s="128">
        <f t="shared" si="76"/>
        <v>0</v>
      </c>
      <c r="CX94" s="130">
        <f t="shared" si="198"/>
        <v>0.04</v>
      </c>
      <c r="CY94" s="128">
        <f t="shared" si="199"/>
        <v>0</v>
      </c>
      <c r="CZ94" s="128">
        <f t="shared" si="200"/>
        <v>114971.47053187687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119706.3629568</v>
      </c>
      <c r="DF94" s="130">
        <f t="shared" si="201"/>
        <v>4.3999999999999997E-2</v>
      </c>
      <c r="DG94" s="128">
        <f t="shared" si="202"/>
        <v>121023.13294932479</v>
      </c>
      <c r="DH94" s="128" t="str">
        <f t="shared" si="203"/>
        <v>nie</v>
      </c>
      <c r="DI94" s="128">
        <f t="shared" si="204"/>
        <v>2000</v>
      </c>
      <c r="DJ94" s="128">
        <f t="shared" si="205"/>
        <v>115408.73768895309</v>
      </c>
      <c r="DK94" s="128">
        <f t="shared" si="85"/>
        <v>0</v>
      </c>
      <c r="DL94" s="130">
        <f t="shared" si="206"/>
        <v>0.04</v>
      </c>
      <c r="DM94" s="128">
        <f t="shared" si="207"/>
        <v>0</v>
      </c>
      <c r="DN94" s="128">
        <f t="shared" si="208"/>
        <v>115408.73768895309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122184.84069664998</v>
      </c>
      <c r="DT94" s="130">
        <f t="shared" si="209"/>
        <v>4.9000000000000002E-2</v>
      </c>
      <c r="DU94" s="128">
        <f t="shared" si="210"/>
        <v>123681.60499518395</v>
      </c>
      <c r="DV94" s="128" t="str">
        <f t="shared" si="211"/>
        <v>nie</v>
      </c>
      <c r="DW94" s="128">
        <f t="shared" si="212"/>
        <v>3000</v>
      </c>
      <c r="DX94" s="128">
        <f t="shared" si="93"/>
        <v>116752.100046099</v>
      </c>
      <c r="DY94" s="128">
        <f t="shared" si="94"/>
        <v>0</v>
      </c>
      <c r="DZ94" s="130">
        <f t="shared" si="213"/>
        <v>0.04</v>
      </c>
      <c r="EA94" s="128">
        <f t="shared" si="214"/>
        <v>0</v>
      </c>
      <c r="EB94" s="128">
        <f t="shared" si="215"/>
        <v>116752.100046099</v>
      </c>
    </row>
    <row r="95" spans="1:134">
      <c r="A95" s="224"/>
      <c r="B95" s="188">
        <f t="shared" si="216"/>
        <v>51</v>
      </c>
      <c r="C95" s="128">
        <f t="shared" si="217"/>
        <v>116190.77663513538</v>
      </c>
      <c r="D95" s="128">
        <f t="shared" si="218"/>
        <v>115664.75935038411</v>
      </c>
      <c r="E95" s="128">
        <f t="shared" si="219"/>
        <v>116357.82493305835</v>
      </c>
      <c r="F95" s="128">
        <f t="shared" si="220"/>
        <v>114358.58668104214</v>
      </c>
      <c r="G95" s="128">
        <f t="shared" si="221"/>
        <v>114971.47053187687</v>
      </c>
      <c r="H95" s="128">
        <f t="shared" si="222"/>
        <v>115408.73768895309</v>
      </c>
      <c r="I95" s="128">
        <f t="shared" si="223"/>
        <v>116752.100046099</v>
      </c>
      <c r="J95" s="128">
        <f t="shared" si="224"/>
        <v>114741.82733501811</v>
      </c>
      <c r="K95" s="128">
        <f t="shared" si="225"/>
        <v>110610.86975426563</v>
      </c>
      <c r="M95" s="36"/>
      <c r="N95" s="32">
        <f t="shared" si="226"/>
        <v>51</v>
      </c>
      <c r="O95" s="25">
        <f t="shared" si="109"/>
        <v>0.16190776635135373</v>
      </c>
      <c r="P95" s="25">
        <f t="shared" si="110"/>
        <v>0.15664759350384094</v>
      </c>
      <c r="Q95" s="25">
        <f t="shared" si="111"/>
        <v>0.16357824933058351</v>
      </c>
      <c r="R95" s="25">
        <f t="shared" si="161"/>
        <v>0.14358586681042151</v>
      </c>
      <c r="S95" s="25">
        <f t="shared" si="162"/>
        <v>0.14971470531876863</v>
      </c>
      <c r="T95" s="25">
        <f t="shared" si="163"/>
        <v>0.15408737688953078</v>
      </c>
      <c r="U95" s="25">
        <f t="shared" si="164"/>
        <v>0.16752100046098994</v>
      </c>
      <c r="V95" s="25">
        <f t="shared" si="165"/>
        <v>0.14741827335018121</v>
      </c>
      <c r="W95" s="25">
        <f t="shared" si="166"/>
        <v>0.10610869754265639</v>
      </c>
      <c r="X95" s="36"/>
      <c r="Y95" s="36"/>
      <c r="AA95" s="124">
        <f t="shared" si="113"/>
        <v>52</v>
      </c>
      <c r="AB95" s="128">
        <f t="shared" si="167"/>
        <v>110830.77207982083</v>
      </c>
      <c r="AC95" s="124">
        <f t="shared" si="114"/>
        <v>52</v>
      </c>
      <c r="AD95" s="130">
        <f t="shared" si="227"/>
        <v>0.04</v>
      </c>
      <c r="AE95" s="127">
        <f t="shared" si="228"/>
        <v>1157</v>
      </c>
      <c r="AF95" s="128">
        <f t="shared" si="229"/>
        <v>115588.1</v>
      </c>
      <c r="AG95" s="128">
        <f t="shared" si="140"/>
        <v>115700</v>
      </c>
      <c r="AH95" s="128">
        <f t="shared" si="118"/>
        <v>115700</v>
      </c>
      <c r="AI95" s="130">
        <f t="shared" si="168"/>
        <v>0.04</v>
      </c>
      <c r="AJ95" s="128">
        <f t="shared" si="169"/>
        <v>116085.66666666667</v>
      </c>
      <c r="AK95" s="128" t="str">
        <f t="shared" si="170"/>
        <v>nie</v>
      </c>
      <c r="AL95" s="128">
        <f t="shared" si="171"/>
        <v>578.5</v>
      </c>
      <c r="AM95" s="128">
        <f t="shared" si="150"/>
        <v>115543.80500000001</v>
      </c>
      <c r="AN95" s="128">
        <f t="shared" si="172"/>
        <v>312.39000000000397</v>
      </c>
      <c r="AO95" s="130">
        <f t="shared" si="173"/>
        <v>0.04</v>
      </c>
      <c r="AP95" s="128">
        <f t="shared" si="174"/>
        <v>1274.3419115502447</v>
      </c>
      <c r="AQ95" s="128">
        <f t="shared" si="156"/>
        <v>116505.75691155024</v>
      </c>
      <c r="AS95" s="124">
        <f t="shared" si="119"/>
        <v>52</v>
      </c>
      <c r="AT95" s="130">
        <f t="shared" si="120"/>
        <v>0.04</v>
      </c>
      <c r="AU95" s="127">
        <f t="shared" si="230"/>
        <v>1153</v>
      </c>
      <c r="AV95" s="128">
        <f t="shared" si="231"/>
        <v>115192.3</v>
      </c>
      <c r="AW95" s="128">
        <f t="shared" si="151"/>
        <v>115300</v>
      </c>
      <c r="AX95" s="128">
        <f t="shared" si="123"/>
        <v>115300</v>
      </c>
      <c r="AY95" s="130">
        <f t="shared" si="175"/>
        <v>4.1500000000000002E-2</v>
      </c>
      <c r="AZ95" s="128">
        <f t="shared" si="176"/>
        <v>115698.74583333333</v>
      </c>
      <c r="BA95" s="128" t="str">
        <f t="shared" si="177"/>
        <v>nie</v>
      </c>
      <c r="BB95" s="128">
        <f t="shared" si="178"/>
        <v>807.09999999999991</v>
      </c>
      <c r="BC95" s="128">
        <f t="shared" si="158"/>
        <v>114969.233125</v>
      </c>
      <c r="BD95" s="128">
        <f t="shared" si="179"/>
        <v>322.9841250000008</v>
      </c>
      <c r="BE95" s="130">
        <f t="shared" si="51"/>
        <v>0.04</v>
      </c>
      <c r="BF95" s="128">
        <f t="shared" si="180"/>
        <v>1344.2444533301518</v>
      </c>
      <c r="BG95" s="128">
        <f t="shared" si="159"/>
        <v>115990.49345333016</v>
      </c>
      <c r="BI95" s="124">
        <f t="shared" si="124"/>
        <v>52</v>
      </c>
      <c r="BJ95" s="130">
        <f t="shared" si="242"/>
        <v>3.8100000000000002E-2</v>
      </c>
      <c r="BK95" s="127">
        <f t="shared" si="232"/>
        <v>1119</v>
      </c>
      <c r="BL95" s="128">
        <f t="shared" si="233"/>
        <v>111788.1</v>
      </c>
      <c r="BM95" s="128">
        <f t="shared" si="142"/>
        <v>111900</v>
      </c>
      <c r="BN95" s="128">
        <f t="shared" si="234"/>
        <v>117103.34999999999</v>
      </c>
      <c r="BO95" s="130">
        <f t="shared" si="181"/>
        <v>4.65E-2</v>
      </c>
      <c r="BP95" s="128">
        <f t="shared" si="182"/>
        <v>118918.451925</v>
      </c>
      <c r="BQ95" s="128" t="str">
        <f t="shared" si="183"/>
        <v>nie</v>
      </c>
      <c r="BR95" s="128">
        <f t="shared" si="184"/>
        <v>1119</v>
      </c>
      <c r="BS95" s="128">
        <f t="shared" si="153"/>
        <v>116678.55605925</v>
      </c>
      <c r="BT95" s="128">
        <f t="shared" si="128"/>
        <v>0</v>
      </c>
      <c r="BU95" s="130">
        <f t="shared" si="185"/>
        <v>0.04</v>
      </c>
      <c r="BV95" s="128">
        <f t="shared" si="60"/>
        <v>46.953446557632077</v>
      </c>
      <c r="BW95" s="128">
        <f t="shared" si="243"/>
        <v>116725.50950580763</v>
      </c>
      <c r="BY95" s="130">
        <f t="shared" si="244"/>
        <v>2.4E-2</v>
      </c>
      <c r="BZ95" s="127">
        <f t="shared" si="235"/>
        <v>1143</v>
      </c>
      <c r="CA95" s="128">
        <f t="shared" si="236"/>
        <v>114196.8</v>
      </c>
      <c r="CB95" s="128">
        <f t="shared" si="154"/>
        <v>114300</v>
      </c>
      <c r="CC95" s="128">
        <f t="shared" si="131"/>
        <v>114300</v>
      </c>
      <c r="CD95" s="130">
        <f t="shared" si="186"/>
        <v>0.05</v>
      </c>
      <c r="CE95" s="128">
        <f t="shared" si="187"/>
        <v>116205</v>
      </c>
      <c r="CF95" s="128" t="str">
        <f t="shared" si="188"/>
        <v>nie</v>
      </c>
      <c r="CG95" s="128">
        <f t="shared" si="189"/>
        <v>1905</v>
      </c>
      <c r="CH95" s="128">
        <f t="shared" si="160"/>
        <v>114300</v>
      </c>
      <c r="CI95" s="128">
        <f t="shared" si="190"/>
        <v>0</v>
      </c>
      <c r="CJ95" s="130">
        <f t="shared" si="68"/>
        <v>0.04</v>
      </c>
      <c r="CK95" s="128">
        <f t="shared" si="191"/>
        <v>58.744865080949566</v>
      </c>
      <c r="CL95" s="128">
        <f t="shared" si="192"/>
        <v>114358.74486508095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120161.52023040001</v>
      </c>
      <c r="CR95" s="130">
        <f t="shared" si="193"/>
        <v>4.3999999999999997E-2</v>
      </c>
      <c r="CS95" s="128">
        <f t="shared" si="194"/>
        <v>121923.88919377921</v>
      </c>
      <c r="CT95" s="128" t="str">
        <f t="shared" si="195"/>
        <v>nie</v>
      </c>
      <c r="CU95" s="128">
        <f t="shared" si="196"/>
        <v>3000</v>
      </c>
      <c r="CV95" s="128">
        <f t="shared" si="197"/>
        <v>115328.35024696116</v>
      </c>
      <c r="CW95" s="128">
        <f t="shared" si="76"/>
        <v>0</v>
      </c>
      <c r="CX95" s="130">
        <f t="shared" si="198"/>
        <v>0.04</v>
      </c>
      <c r="CY95" s="128">
        <f t="shared" si="199"/>
        <v>0</v>
      </c>
      <c r="CZ95" s="128">
        <f t="shared" si="200"/>
        <v>115328.35024696116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119706.3629568</v>
      </c>
      <c r="DF95" s="130">
        <f t="shared" si="201"/>
        <v>4.3999999999999997E-2</v>
      </c>
      <c r="DG95" s="128">
        <f t="shared" si="202"/>
        <v>121462.05628016639</v>
      </c>
      <c r="DH95" s="128" t="str">
        <f t="shared" si="203"/>
        <v>nie</v>
      </c>
      <c r="DI95" s="128">
        <f t="shared" si="204"/>
        <v>2000</v>
      </c>
      <c r="DJ95" s="128">
        <f t="shared" si="205"/>
        <v>115764.26558693478</v>
      </c>
      <c r="DK95" s="128">
        <f t="shared" si="85"/>
        <v>0</v>
      </c>
      <c r="DL95" s="130">
        <f t="shared" si="206"/>
        <v>0.04</v>
      </c>
      <c r="DM95" s="128">
        <f t="shared" si="207"/>
        <v>0</v>
      </c>
      <c r="DN95" s="128">
        <f t="shared" si="208"/>
        <v>115764.26558693478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122184.84069664998</v>
      </c>
      <c r="DT95" s="130">
        <f t="shared" si="209"/>
        <v>4.9000000000000002E-2</v>
      </c>
      <c r="DU95" s="128">
        <f t="shared" si="210"/>
        <v>124180.52642802859</v>
      </c>
      <c r="DV95" s="128" t="str">
        <f t="shared" si="211"/>
        <v>nie</v>
      </c>
      <c r="DW95" s="128">
        <f t="shared" si="212"/>
        <v>3000</v>
      </c>
      <c r="DX95" s="128">
        <f t="shared" si="93"/>
        <v>117156.22640670316</v>
      </c>
      <c r="DY95" s="128">
        <f t="shared" si="94"/>
        <v>0</v>
      </c>
      <c r="DZ95" s="130">
        <f t="shared" si="213"/>
        <v>0.04</v>
      </c>
      <c r="EA95" s="128">
        <f t="shared" si="214"/>
        <v>0</v>
      </c>
      <c r="EB95" s="128">
        <f t="shared" si="215"/>
        <v>117156.22640670316</v>
      </c>
    </row>
    <row r="96" spans="1:134">
      <c r="A96" s="224"/>
      <c r="B96" s="188">
        <f t="shared" si="216"/>
        <v>52</v>
      </c>
      <c r="C96" s="128">
        <f t="shared" si="217"/>
        <v>116505.75691155024</v>
      </c>
      <c r="D96" s="128">
        <f t="shared" si="218"/>
        <v>115990.49345333016</v>
      </c>
      <c r="E96" s="128">
        <f t="shared" si="219"/>
        <v>116725.50950580763</v>
      </c>
      <c r="F96" s="128">
        <f t="shared" si="220"/>
        <v>114358.74486508095</v>
      </c>
      <c r="G96" s="128">
        <f t="shared" si="221"/>
        <v>115328.35024696116</v>
      </c>
      <c r="H96" s="128">
        <f t="shared" si="222"/>
        <v>115764.26558693478</v>
      </c>
      <c r="I96" s="128">
        <f t="shared" si="223"/>
        <v>117156.22640670316</v>
      </c>
      <c r="J96" s="128">
        <f t="shared" si="224"/>
        <v>115051.63026882266</v>
      </c>
      <c r="K96" s="128">
        <f t="shared" si="225"/>
        <v>110830.77207982083</v>
      </c>
      <c r="M96" s="36"/>
      <c r="N96" s="32">
        <f t="shared" si="226"/>
        <v>52</v>
      </c>
      <c r="O96" s="25">
        <f t="shared" si="109"/>
        <v>0.16505756911550251</v>
      </c>
      <c r="P96" s="25">
        <f t="shared" si="110"/>
        <v>0.15990493453330146</v>
      </c>
      <c r="Q96" s="25">
        <f t="shared" si="111"/>
        <v>0.16725509505807623</v>
      </c>
      <c r="R96" s="25">
        <f t="shared" si="161"/>
        <v>0.14358744865080952</v>
      </c>
      <c r="S96" s="25">
        <f t="shared" si="162"/>
        <v>0.15328350246961153</v>
      </c>
      <c r="T96" s="25">
        <f t="shared" si="163"/>
        <v>0.15764265586934778</v>
      </c>
      <c r="U96" s="25">
        <f t="shared" si="164"/>
        <v>0.17156226406703157</v>
      </c>
      <c r="V96" s="25">
        <f t="shared" si="165"/>
        <v>0.15051630268822658</v>
      </c>
      <c r="W96" s="25">
        <f t="shared" si="166"/>
        <v>0.10830772079820838</v>
      </c>
      <c r="X96" s="36"/>
      <c r="Y96" s="36"/>
      <c r="AA96" s="124">
        <f t="shared" si="113"/>
        <v>53</v>
      </c>
      <c r="AB96" s="128">
        <f t="shared" si="167"/>
        <v>111050.67440537602</v>
      </c>
      <c r="AC96" s="124">
        <f t="shared" si="114"/>
        <v>53</v>
      </c>
      <c r="AD96" s="130">
        <f t="shared" si="227"/>
        <v>0.04</v>
      </c>
      <c r="AE96" s="127">
        <f t="shared" si="228"/>
        <v>1157</v>
      </c>
      <c r="AF96" s="128">
        <f t="shared" si="229"/>
        <v>115588.1</v>
      </c>
      <c r="AG96" s="128">
        <f t="shared" si="140"/>
        <v>115700</v>
      </c>
      <c r="AH96" s="128">
        <f t="shared" si="118"/>
        <v>115700</v>
      </c>
      <c r="AI96" s="130">
        <f t="shared" si="168"/>
        <v>0.04</v>
      </c>
      <c r="AJ96" s="128">
        <f t="shared" si="169"/>
        <v>116085.66666666667</v>
      </c>
      <c r="AK96" s="128" t="str">
        <f t="shared" si="170"/>
        <v>nie</v>
      </c>
      <c r="AL96" s="128">
        <f t="shared" si="171"/>
        <v>578.5</v>
      </c>
      <c r="AM96" s="128">
        <f t="shared" si="150"/>
        <v>115543.80500000001</v>
      </c>
      <c r="AN96" s="128">
        <f t="shared" si="172"/>
        <v>312.39000000000397</v>
      </c>
      <c r="AO96" s="130">
        <f t="shared" si="173"/>
        <v>0.04</v>
      </c>
      <c r="AP96" s="128">
        <f t="shared" si="174"/>
        <v>1590.1726347114343</v>
      </c>
      <c r="AQ96" s="128">
        <f t="shared" si="156"/>
        <v>116821.58763471144</v>
      </c>
      <c r="AS96" s="124">
        <f t="shared" si="119"/>
        <v>53</v>
      </c>
      <c r="AT96" s="130">
        <f t="shared" si="120"/>
        <v>0.04</v>
      </c>
      <c r="AU96" s="127">
        <f t="shared" si="230"/>
        <v>1153</v>
      </c>
      <c r="AV96" s="128">
        <f t="shared" si="231"/>
        <v>115192.3</v>
      </c>
      <c r="AW96" s="128">
        <f t="shared" si="151"/>
        <v>115300</v>
      </c>
      <c r="AX96" s="128">
        <f t="shared" si="123"/>
        <v>115300</v>
      </c>
      <c r="AY96" s="130">
        <f t="shared" si="175"/>
        <v>4.1500000000000002E-2</v>
      </c>
      <c r="AZ96" s="128">
        <f t="shared" si="176"/>
        <v>115698.74583333333</v>
      </c>
      <c r="BA96" s="128" t="str">
        <f t="shared" si="177"/>
        <v>nie</v>
      </c>
      <c r="BB96" s="128">
        <f t="shared" si="178"/>
        <v>807.09999999999991</v>
      </c>
      <c r="BC96" s="128">
        <f t="shared" si="158"/>
        <v>114969.233125</v>
      </c>
      <c r="BD96" s="128">
        <f t="shared" si="179"/>
        <v>322.9841250000008</v>
      </c>
      <c r="BE96" s="130">
        <f t="shared" si="51"/>
        <v>0.04</v>
      </c>
      <c r="BF96" s="128">
        <f t="shared" si="180"/>
        <v>1670.8580383541439</v>
      </c>
      <c r="BG96" s="128">
        <f t="shared" si="159"/>
        <v>116317.10703835414</v>
      </c>
      <c r="BI96" s="124">
        <f t="shared" si="124"/>
        <v>53</v>
      </c>
      <c r="BJ96" s="130">
        <f t="shared" si="242"/>
        <v>3.8100000000000002E-2</v>
      </c>
      <c r="BK96" s="127">
        <f t="shared" si="232"/>
        <v>1119</v>
      </c>
      <c r="BL96" s="128">
        <f t="shared" si="233"/>
        <v>111788.1</v>
      </c>
      <c r="BM96" s="128">
        <f t="shared" si="142"/>
        <v>111900</v>
      </c>
      <c r="BN96" s="128">
        <f t="shared" si="234"/>
        <v>117103.34999999999</v>
      </c>
      <c r="BO96" s="130">
        <f t="shared" si="181"/>
        <v>4.65E-2</v>
      </c>
      <c r="BP96" s="128">
        <f t="shared" si="182"/>
        <v>119372.22740624998</v>
      </c>
      <c r="BQ96" s="128" t="str">
        <f t="shared" si="183"/>
        <v>nie</v>
      </c>
      <c r="BR96" s="128">
        <f t="shared" si="184"/>
        <v>1119</v>
      </c>
      <c r="BS96" s="128">
        <f t="shared" si="153"/>
        <v>117046.11419906249</v>
      </c>
      <c r="BT96" s="128">
        <f t="shared" si="128"/>
        <v>0</v>
      </c>
      <c r="BU96" s="130">
        <f t="shared" si="185"/>
        <v>0.04</v>
      </c>
      <c r="BV96" s="128">
        <f t="shared" si="60"/>
        <v>47.080220863337679</v>
      </c>
      <c r="BW96" s="128">
        <f t="shared" si="243"/>
        <v>117093.19441992583</v>
      </c>
      <c r="BY96" s="130">
        <f t="shared" si="244"/>
        <v>2.4E-2</v>
      </c>
      <c r="BZ96" s="127">
        <f t="shared" si="235"/>
        <v>1143</v>
      </c>
      <c r="CA96" s="128">
        <f t="shared" si="236"/>
        <v>114196.8</v>
      </c>
      <c r="CB96" s="128">
        <f t="shared" si="154"/>
        <v>114300</v>
      </c>
      <c r="CC96" s="128">
        <f t="shared" si="131"/>
        <v>114300</v>
      </c>
      <c r="CD96" s="130">
        <f t="shared" si="186"/>
        <v>0.05</v>
      </c>
      <c r="CE96" s="128">
        <f t="shared" si="187"/>
        <v>116681.24999999999</v>
      </c>
      <c r="CF96" s="128" t="str">
        <f t="shared" si="188"/>
        <v>nie</v>
      </c>
      <c r="CG96" s="128">
        <f t="shared" si="189"/>
        <v>2286</v>
      </c>
      <c r="CH96" s="128">
        <f t="shared" si="160"/>
        <v>114377.15249999998</v>
      </c>
      <c r="CI96" s="128">
        <f t="shared" si="190"/>
        <v>0</v>
      </c>
      <c r="CJ96" s="130">
        <f t="shared" si="68"/>
        <v>0.04</v>
      </c>
      <c r="CK96" s="128">
        <f t="shared" si="191"/>
        <v>58.903476216668125</v>
      </c>
      <c r="CL96" s="128">
        <f t="shared" si="192"/>
        <v>114436.05597621665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120161.52023040001</v>
      </c>
      <c r="CR96" s="130">
        <f t="shared" si="193"/>
        <v>4.3999999999999997E-2</v>
      </c>
      <c r="CS96" s="128">
        <f t="shared" si="194"/>
        <v>122364.48143462402</v>
      </c>
      <c r="CT96" s="128" t="str">
        <f t="shared" si="195"/>
        <v>nie</v>
      </c>
      <c r="CU96" s="128">
        <f t="shared" si="196"/>
        <v>3000</v>
      </c>
      <c r="CV96" s="128">
        <f t="shared" si="197"/>
        <v>115685.22996204546</v>
      </c>
      <c r="CW96" s="128">
        <f t="shared" si="76"/>
        <v>0</v>
      </c>
      <c r="CX96" s="130">
        <f t="shared" si="198"/>
        <v>0.04</v>
      </c>
      <c r="CY96" s="128">
        <f t="shared" si="199"/>
        <v>0</v>
      </c>
      <c r="CZ96" s="128">
        <f t="shared" si="200"/>
        <v>115685.22996204546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119706.3629568</v>
      </c>
      <c r="DF96" s="130">
        <f t="shared" si="201"/>
        <v>4.3999999999999997E-2</v>
      </c>
      <c r="DG96" s="128">
        <f t="shared" si="202"/>
        <v>121900.97961100801</v>
      </c>
      <c r="DH96" s="128" t="str">
        <f t="shared" si="203"/>
        <v>nie</v>
      </c>
      <c r="DI96" s="128">
        <f t="shared" si="204"/>
        <v>2000</v>
      </c>
      <c r="DJ96" s="128">
        <f t="shared" si="205"/>
        <v>116119.79348491649</v>
      </c>
      <c r="DK96" s="128">
        <f t="shared" si="85"/>
        <v>0</v>
      </c>
      <c r="DL96" s="130">
        <f t="shared" si="206"/>
        <v>0.04</v>
      </c>
      <c r="DM96" s="128">
        <f t="shared" si="207"/>
        <v>0</v>
      </c>
      <c r="DN96" s="128">
        <f t="shared" si="208"/>
        <v>116119.79348491649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122184.84069664998</v>
      </c>
      <c r="DT96" s="130">
        <f t="shared" si="209"/>
        <v>4.9000000000000002E-2</v>
      </c>
      <c r="DU96" s="128">
        <f t="shared" si="210"/>
        <v>124679.44786087326</v>
      </c>
      <c r="DV96" s="128" t="str">
        <f t="shared" si="211"/>
        <v>nie</v>
      </c>
      <c r="DW96" s="128">
        <f t="shared" si="212"/>
        <v>3000</v>
      </c>
      <c r="DX96" s="128">
        <f t="shared" si="93"/>
        <v>117560.35276730734</v>
      </c>
      <c r="DY96" s="128">
        <f t="shared" si="94"/>
        <v>0</v>
      </c>
      <c r="DZ96" s="130">
        <f t="shared" si="213"/>
        <v>0.04</v>
      </c>
      <c r="EA96" s="128">
        <f t="shared" si="214"/>
        <v>0</v>
      </c>
      <c r="EB96" s="128">
        <f t="shared" si="215"/>
        <v>117560.35276730734</v>
      </c>
    </row>
    <row r="97" spans="1:132">
      <c r="A97" s="224"/>
      <c r="B97" s="188">
        <f t="shared" si="216"/>
        <v>53</v>
      </c>
      <c r="C97" s="128">
        <f t="shared" si="217"/>
        <v>116821.58763471144</v>
      </c>
      <c r="D97" s="128">
        <f t="shared" si="218"/>
        <v>116317.10703835414</v>
      </c>
      <c r="E97" s="128">
        <f t="shared" si="219"/>
        <v>117093.19441992583</v>
      </c>
      <c r="F97" s="128">
        <f t="shared" si="220"/>
        <v>114436.05597621665</v>
      </c>
      <c r="G97" s="128">
        <f t="shared" si="221"/>
        <v>115685.22996204546</v>
      </c>
      <c r="H97" s="128">
        <f t="shared" si="222"/>
        <v>116119.79348491649</v>
      </c>
      <c r="I97" s="128">
        <f t="shared" si="223"/>
        <v>117560.35276730734</v>
      </c>
      <c r="J97" s="128">
        <f t="shared" si="224"/>
        <v>115362.26967054847</v>
      </c>
      <c r="K97" s="128">
        <f t="shared" si="225"/>
        <v>111050.67440537602</v>
      </c>
      <c r="M97" s="36"/>
      <c r="N97" s="32">
        <f t="shared" si="226"/>
        <v>53</v>
      </c>
      <c r="O97" s="25">
        <f t="shared" si="109"/>
        <v>0.16821587634711443</v>
      </c>
      <c r="P97" s="25">
        <f t="shared" si="110"/>
        <v>0.16317107038354139</v>
      </c>
      <c r="Q97" s="25">
        <f t="shared" si="111"/>
        <v>0.17093194419925828</v>
      </c>
      <c r="R97" s="25">
        <f t="shared" si="161"/>
        <v>0.14436055976216644</v>
      </c>
      <c r="S97" s="25">
        <f t="shared" si="162"/>
        <v>0.15685229962045466</v>
      </c>
      <c r="T97" s="25">
        <f t="shared" si="163"/>
        <v>0.16119793484916478</v>
      </c>
      <c r="U97" s="25">
        <f t="shared" si="164"/>
        <v>0.17560352767307341</v>
      </c>
      <c r="V97" s="25">
        <f t="shared" si="165"/>
        <v>0.15362269670548478</v>
      </c>
      <c r="W97" s="25">
        <f t="shared" si="166"/>
        <v>0.11050674405376015</v>
      </c>
      <c r="X97" s="36"/>
      <c r="Y97" s="36"/>
      <c r="AA97" s="124">
        <f t="shared" si="113"/>
        <v>54</v>
      </c>
      <c r="AB97" s="128">
        <f t="shared" si="167"/>
        <v>111270.57673093122</v>
      </c>
      <c r="AC97" s="124">
        <f t="shared" si="114"/>
        <v>54</v>
      </c>
      <c r="AD97" s="130">
        <f t="shared" si="227"/>
        <v>0.04</v>
      </c>
      <c r="AE97" s="127">
        <f t="shared" si="228"/>
        <v>1157</v>
      </c>
      <c r="AF97" s="128">
        <f t="shared" si="229"/>
        <v>115588.1</v>
      </c>
      <c r="AG97" s="128">
        <f t="shared" si="140"/>
        <v>115700</v>
      </c>
      <c r="AH97" s="128">
        <f t="shared" si="118"/>
        <v>115700</v>
      </c>
      <c r="AI97" s="130">
        <f t="shared" si="168"/>
        <v>0.04</v>
      </c>
      <c r="AJ97" s="128">
        <f t="shared" si="169"/>
        <v>116085.66666666667</v>
      </c>
      <c r="AK97" s="128" t="str">
        <f t="shared" si="170"/>
        <v>nie</v>
      </c>
      <c r="AL97" s="128">
        <f t="shared" si="171"/>
        <v>578.5</v>
      </c>
      <c r="AM97" s="128">
        <f t="shared" si="150"/>
        <v>115543.80500000001</v>
      </c>
      <c r="AN97" s="128">
        <f t="shared" si="172"/>
        <v>312.39000000000397</v>
      </c>
      <c r="AO97" s="130">
        <f t="shared" si="173"/>
        <v>0.04</v>
      </c>
      <c r="AP97" s="128">
        <f t="shared" si="174"/>
        <v>1906.856100825159</v>
      </c>
      <c r="AQ97" s="128">
        <f t="shared" si="156"/>
        <v>117138.27110082516</v>
      </c>
      <c r="AS97" s="124">
        <f t="shared" si="119"/>
        <v>54</v>
      </c>
      <c r="AT97" s="130">
        <f t="shared" si="120"/>
        <v>0.04</v>
      </c>
      <c r="AU97" s="127">
        <f t="shared" si="230"/>
        <v>1153</v>
      </c>
      <c r="AV97" s="128">
        <f t="shared" si="231"/>
        <v>115192.3</v>
      </c>
      <c r="AW97" s="128">
        <f t="shared" si="151"/>
        <v>115300</v>
      </c>
      <c r="AX97" s="128">
        <f t="shared" si="123"/>
        <v>115300</v>
      </c>
      <c r="AY97" s="130">
        <f t="shared" si="175"/>
        <v>4.1500000000000002E-2</v>
      </c>
      <c r="AZ97" s="128">
        <f t="shared" si="176"/>
        <v>115698.74583333333</v>
      </c>
      <c r="BA97" s="128" t="str">
        <f t="shared" si="177"/>
        <v>nie</v>
      </c>
      <c r="BB97" s="128">
        <f t="shared" si="178"/>
        <v>807.09999999999991</v>
      </c>
      <c r="BC97" s="128">
        <f t="shared" si="158"/>
        <v>114969.233125</v>
      </c>
      <c r="BD97" s="128">
        <f t="shared" si="179"/>
        <v>322.9841250000008</v>
      </c>
      <c r="BE97" s="130">
        <f t="shared" si="51"/>
        <v>0.04</v>
      </c>
      <c r="BF97" s="128">
        <f t="shared" si="180"/>
        <v>1998.3534800577008</v>
      </c>
      <c r="BG97" s="128">
        <f t="shared" si="159"/>
        <v>116644.6024800577</v>
      </c>
      <c r="BI97" s="124">
        <f t="shared" si="124"/>
        <v>54</v>
      </c>
      <c r="BJ97" s="130">
        <f t="shared" si="242"/>
        <v>3.8100000000000002E-2</v>
      </c>
      <c r="BK97" s="127">
        <f t="shared" si="232"/>
        <v>1119</v>
      </c>
      <c r="BL97" s="128">
        <f t="shared" si="233"/>
        <v>111788.1</v>
      </c>
      <c r="BM97" s="128">
        <f t="shared" si="142"/>
        <v>111900</v>
      </c>
      <c r="BN97" s="128">
        <f t="shared" si="234"/>
        <v>117103.34999999999</v>
      </c>
      <c r="BO97" s="130">
        <f t="shared" si="181"/>
        <v>4.65E-2</v>
      </c>
      <c r="BP97" s="128">
        <f t="shared" si="182"/>
        <v>119826.00288749998</v>
      </c>
      <c r="BQ97" s="128" t="str">
        <f t="shared" si="183"/>
        <v>nie</v>
      </c>
      <c r="BR97" s="128">
        <f t="shared" si="184"/>
        <v>1119</v>
      </c>
      <c r="BS97" s="128">
        <f t="shared" si="153"/>
        <v>117413.67233887498</v>
      </c>
      <c r="BT97" s="128">
        <f t="shared" si="128"/>
        <v>0</v>
      </c>
      <c r="BU97" s="130">
        <f t="shared" si="185"/>
        <v>0.04</v>
      </c>
      <c r="BV97" s="128">
        <f t="shared" si="60"/>
        <v>47.207337459668686</v>
      </c>
      <c r="BW97" s="128">
        <f t="shared" si="243"/>
        <v>117460.87967633465</v>
      </c>
      <c r="BY97" s="130">
        <f t="shared" si="244"/>
        <v>2.4E-2</v>
      </c>
      <c r="BZ97" s="127">
        <f t="shared" si="235"/>
        <v>1143</v>
      </c>
      <c r="CA97" s="128">
        <f t="shared" si="236"/>
        <v>114196.8</v>
      </c>
      <c r="CB97" s="128">
        <f t="shared" si="154"/>
        <v>114300</v>
      </c>
      <c r="CC97" s="128">
        <f t="shared" si="131"/>
        <v>114300</v>
      </c>
      <c r="CD97" s="130">
        <f t="shared" si="186"/>
        <v>0.05</v>
      </c>
      <c r="CE97" s="128">
        <f t="shared" si="187"/>
        <v>117157.49999999999</v>
      </c>
      <c r="CF97" s="128" t="str">
        <f t="shared" si="188"/>
        <v>nie</v>
      </c>
      <c r="CG97" s="128">
        <f t="shared" si="189"/>
        <v>2286</v>
      </c>
      <c r="CH97" s="128">
        <f t="shared" si="160"/>
        <v>114762.91499999999</v>
      </c>
      <c r="CI97" s="128">
        <f t="shared" si="190"/>
        <v>0</v>
      </c>
      <c r="CJ97" s="130">
        <f t="shared" si="68"/>
        <v>0.04</v>
      </c>
      <c r="CK97" s="128">
        <f t="shared" si="191"/>
        <v>59.062515602453125</v>
      </c>
      <c r="CL97" s="128">
        <f t="shared" si="192"/>
        <v>114821.97751560244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120161.52023040001</v>
      </c>
      <c r="CR97" s="130">
        <f t="shared" si="193"/>
        <v>4.3999999999999997E-2</v>
      </c>
      <c r="CS97" s="128">
        <f t="shared" si="194"/>
        <v>122805.07367546881</v>
      </c>
      <c r="CT97" s="128" t="str">
        <f t="shared" si="195"/>
        <v>nie</v>
      </c>
      <c r="CU97" s="128">
        <f t="shared" si="196"/>
        <v>3000</v>
      </c>
      <c r="CV97" s="128">
        <f t="shared" si="197"/>
        <v>116042.10967712973</v>
      </c>
      <c r="CW97" s="128">
        <f t="shared" si="76"/>
        <v>0</v>
      </c>
      <c r="CX97" s="130">
        <f t="shared" si="198"/>
        <v>0.04</v>
      </c>
      <c r="CY97" s="128">
        <f t="shared" si="199"/>
        <v>0</v>
      </c>
      <c r="CZ97" s="128">
        <f t="shared" si="200"/>
        <v>116042.10967712973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119706.3629568</v>
      </c>
      <c r="DF97" s="130">
        <f t="shared" si="201"/>
        <v>4.3999999999999997E-2</v>
      </c>
      <c r="DG97" s="128">
        <f t="shared" si="202"/>
        <v>122339.90294184961</v>
      </c>
      <c r="DH97" s="128" t="str">
        <f t="shared" si="203"/>
        <v>nie</v>
      </c>
      <c r="DI97" s="128">
        <f t="shared" si="204"/>
        <v>2000</v>
      </c>
      <c r="DJ97" s="128">
        <f t="shared" si="205"/>
        <v>116475.32138289818</v>
      </c>
      <c r="DK97" s="128">
        <f t="shared" si="85"/>
        <v>0</v>
      </c>
      <c r="DL97" s="130">
        <f t="shared" si="206"/>
        <v>0.04</v>
      </c>
      <c r="DM97" s="128">
        <f t="shared" si="207"/>
        <v>0</v>
      </c>
      <c r="DN97" s="128">
        <f t="shared" si="208"/>
        <v>116475.32138289818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122184.84069664998</v>
      </c>
      <c r="DT97" s="130">
        <f t="shared" si="209"/>
        <v>4.9000000000000002E-2</v>
      </c>
      <c r="DU97" s="128">
        <f t="shared" si="210"/>
        <v>125178.3692937179</v>
      </c>
      <c r="DV97" s="128" t="str">
        <f t="shared" si="211"/>
        <v>nie</v>
      </c>
      <c r="DW97" s="128">
        <f t="shared" si="212"/>
        <v>3000</v>
      </c>
      <c r="DX97" s="128">
        <f t="shared" si="93"/>
        <v>117964.4791279115</v>
      </c>
      <c r="DY97" s="128">
        <f t="shared" si="94"/>
        <v>0</v>
      </c>
      <c r="DZ97" s="130">
        <f t="shared" si="213"/>
        <v>0.04</v>
      </c>
      <c r="EA97" s="128">
        <f t="shared" si="214"/>
        <v>0</v>
      </c>
      <c r="EB97" s="128">
        <f t="shared" si="215"/>
        <v>117964.4791279115</v>
      </c>
    </row>
    <row r="98" spans="1:132">
      <c r="A98" s="224"/>
      <c r="B98" s="188">
        <f t="shared" si="216"/>
        <v>54</v>
      </c>
      <c r="C98" s="128">
        <f t="shared" si="217"/>
        <v>117138.27110082516</v>
      </c>
      <c r="D98" s="128">
        <f t="shared" si="218"/>
        <v>116644.6024800577</v>
      </c>
      <c r="E98" s="128">
        <f t="shared" si="219"/>
        <v>117460.87967633465</v>
      </c>
      <c r="F98" s="128">
        <f t="shared" si="220"/>
        <v>114821.97751560244</v>
      </c>
      <c r="G98" s="128">
        <f t="shared" si="221"/>
        <v>116042.10967712973</v>
      </c>
      <c r="H98" s="128">
        <f t="shared" si="222"/>
        <v>116475.32138289818</v>
      </c>
      <c r="I98" s="128">
        <f t="shared" si="223"/>
        <v>117964.4791279115</v>
      </c>
      <c r="J98" s="128">
        <f t="shared" si="224"/>
        <v>115673.74779865894</v>
      </c>
      <c r="K98" s="128">
        <f t="shared" si="225"/>
        <v>111270.57673093122</v>
      </c>
      <c r="M98" s="36"/>
      <c r="N98" s="32">
        <f t="shared" si="226"/>
        <v>54</v>
      </c>
      <c r="O98" s="25">
        <f t="shared" si="109"/>
        <v>0.17138271100825175</v>
      </c>
      <c r="P98" s="25">
        <f t="shared" si="110"/>
        <v>0.16644602480057702</v>
      </c>
      <c r="Q98" s="25">
        <f t="shared" si="111"/>
        <v>0.17460879676334651</v>
      </c>
      <c r="R98" s="25">
        <f t="shared" si="161"/>
        <v>0.14821977515602436</v>
      </c>
      <c r="S98" s="25">
        <f t="shared" si="162"/>
        <v>0.16042109677129734</v>
      </c>
      <c r="T98" s="25">
        <f t="shared" si="163"/>
        <v>0.16475321382898178</v>
      </c>
      <c r="U98" s="25">
        <f t="shared" si="164"/>
        <v>0.17964479127911503</v>
      </c>
      <c r="V98" s="25">
        <f t="shared" si="165"/>
        <v>0.15673747798658932</v>
      </c>
      <c r="W98" s="25">
        <f t="shared" si="166"/>
        <v>0.11270576730931214</v>
      </c>
      <c r="X98" s="36"/>
      <c r="Y98" s="36"/>
      <c r="AA98" s="124">
        <f t="shared" si="113"/>
        <v>55</v>
      </c>
      <c r="AB98" s="128">
        <f t="shared" si="167"/>
        <v>111490.47905648642</v>
      </c>
      <c r="AC98" s="124">
        <f t="shared" si="114"/>
        <v>55</v>
      </c>
      <c r="AD98" s="130">
        <f t="shared" si="227"/>
        <v>0.04</v>
      </c>
      <c r="AE98" s="127">
        <f t="shared" si="228"/>
        <v>1157</v>
      </c>
      <c r="AF98" s="128">
        <f t="shared" si="229"/>
        <v>115588.1</v>
      </c>
      <c r="AG98" s="128">
        <f t="shared" si="140"/>
        <v>115700</v>
      </c>
      <c r="AH98" s="128">
        <f t="shared" si="118"/>
        <v>115700</v>
      </c>
      <c r="AI98" s="130">
        <f t="shared" si="168"/>
        <v>0.04</v>
      </c>
      <c r="AJ98" s="128">
        <f t="shared" si="169"/>
        <v>116085.66666666667</v>
      </c>
      <c r="AK98" s="128" t="str">
        <f t="shared" si="170"/>
        <v>nie</v>
      </c>
      <c r="AL98" s="128">
        <f t="shared" si="171"/>
        <v>578.5</v>
      </c>
      <c r="AM98" s="128">
        <f t="shared" si="150"/>
        <v>115543.80500000001</v>
      </c>
      <c r="AN98" s="128">
        <f t="shared" si="172"/>
        <v>312.39000000000397</v>
      </c>
      <c r="AO98" s="130">
        <f t="shared" si="173"/>
        <v>0.04</v>
      </c>
      <c r="AP98" s="128">
        <f t="shared" si="174"/>
        <v>2224.3946122973907</v>
      </c>
      <c r="AQ98" s="128">
        <f t="shared" si="156"/>
        <v>117455.80961229739</v>
      </c>
      <c r="AS98" s="124">
        <f t="shared" si="119"/>
        <v>55</v>
      </c>
      <c r="AT98" s="130">
        <f t="shared" si="120"/>
        <v>0.04</v>
      </c>
      <c r="AU98" s="127">
        <f t="shared" si="230"/>
        <v>1153</v>
      </c>
      <c r="AV98" s="128">
        <f t="shared" si="231"/>
        <v>115192.3</v>
      </c>
      <c r="AW98" s="128">
        <f t="shared" si="151"/>
        <v>115300</v>
      </c>
      <c r="AX98" s="128">
        <f t="shared" si="123"/>
        <v>115300</v>
      </c>
      <c r="AY98" s="130">
        <f t="shared" si="175"/>
        <v>4.1500000000000002E-2</v>
      </c>
      <c r="AZ98" s="128">
        <f t="shared" si="176"/>
        <v>115698.74583333333</v>
      </c>
      <c r="BA98" s="128" t="str">
        <f t="shared" si="177"/>
        <v>nie</v>
      </c>
      <c r="BB98" s="128">
        <f t="shared" si="178"/>
        <v>807.09999999999991</v>
      </c>
      <c r="BC98" s="128">
        <f t="shared" si="158"/>
        <v>114969.233125</v>
      </c>
      <c r="BD98" s="128">
        <f t="shared" si="179"/>
        <v>322.9841250000008</v>
      </c>
      <c r="BE98" s="130">
        <f t="shared" si="51"/>
        <v>0.04</v>
      </c>
      <c r="BF98" s="128">
        <f t="shared" si="180"/>
        <v>2326.7331594538573</v>
      </c>
      <c r="BG98" s="128">
        <f t="shared" si="159"/>
        <v>116972.98215945385</v>
      </c>
      <c r="BI98" s="124">
        <f t="shared" si="124"/>
        <v>55</v>
      </c>
      <c r="BJ98" s="130">
        <f t="shared" si="242"/>
        <v>3.8100000000000002E-2</v>
      </c>
      <c r="BK98" s="127">
        <f t="shared" si="232"/>
        <v>1119</v>
      </c>
      <c r="BL98" s="128">
        <f t="shared" si="233"/>
        <v>111788.1</v>
      </c>
      <c r="BM98" s="128">
        <f t="shared" si="142"/>
        <v>111900</v>
      </c>
      <c r="BN98" s="128">
        <f t="shared" si="234"/>
        <v>117103.34999999999</v>
      </c>
      <c r="BO98" s="130">
        <f t="shared" si="181"/>
        <v>4.65E-2</v>
      </c>
      <c r="BP98" s="128">
        <f t="shared" si="182"/>
        <v>120279.77836875001</v>
      </c>
      <c r="BQ98" s="128" t="str">
        <f t="shared" si="183"/>
        <v>nie</v>
      </c>
      <c r="BR98" s="128">
        <f t="shared" si="184"/>
        <v>1119</v>
      </c>
      <c r="BS98" s="128">
        <f t="shared" si="153"/>
        <v>117781.2304786875</v>
      </c>
      <c r="BT98" s="128">
        <f t="shared" si="128"/>
        <v>0</v>
      </c>
      <c r="BU98" s="130">
        <f t="shared" si="185"/>
        <v>0.04</v>
      </c>
      <c r="BV98" s="128">
        <f t="shared" si="60"/>
        <v>47.334797270809787</v>
      </c>
      <c r="BW98" s="128">
        <f t="shared" si="243"/>
        <v>117828.56527595832</v>
      </c>
      <c r="BY98" s="130">
        <f t="shared" si="244"/>
        <v>2.4E-2</v>
      </c>
      <c r="BZ98" s="127">
        <f t="shared" si="235"/>
        <v>1143</v>
      </c>
      <c r="CA98" s="128">
        <f t="shared" si="236"/>
        <v>114196.8</v>
      </c>
      <c r="CB98" s="128">
        <f t="shared" si="154"/>
        <v>114300</v>
      </c>
      <c r="CC98" s="128">
        <f t="shared" si="131"/>
        <v>114300</v>
      </c>
      <c r="CD98" s="130">
        <f t="shared" si="186"/>
        <v>0.05</v>
      </c>
      <c r="CE98" s="128">
        <f t="shared" si="187"/>
        <v>117633.74999999999</v>
      </c>
      <c r="CF98" s="128" t="str">
        <f t="shared" si="188"/>
        <v>nie</v>
      </c>
      <c r="CG98" s="128">
        <f t="shared" si="189"/>
        <v>2286</v>
      </c>
      <c r="CH98" s="128">
        <f t="shared" si="160"/>
        <v>115148.67749999999</v>
      </c>
      <c r="CI98" s="128">
        <f t="shared" si="190"/>
        <v>0</v>
      </c>
      <c r="CJ98" s="130">
        <f t="shared" si="68"/>
        <v>0.04</v>
      </c>
      <c r="CK98" s="128">
        <f t="shared" si="191"/>
        <v>59.221984394579742</v>
      </c>
      <c r="CL98" s="128">
        <f t="shared" si="192"/>
        <v>115207.89948439457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120161.52023040001</v>
      </c>
      <c r="CR98" s="130">
        <f t="shared" si="193"/>
        <v>4.3999999999999997E-2</v>
      </c>
      <c r="CS98" s="128">
        <f t="shared" si="194"/>
        <v>123245.66591631362</v>
      </c>
      <c r="CT98" s="128" t="str">
        <f t="shared" si="195"/>
        <v>nie</v>
      </c>
      <c r="CU98" s="128">
        <f t="shared" si="196"/>
        <v>3000</v>
      </c>
      <c r="CV98" s="128">
        <f t="shared" si="197"/>
        <v>116398.98939221403</v>
      </c>
      <c r="CW98" s="128">
        <f t="shared" si="76"/>
        <v>0</v>
      </c>
      <c r="CX98" s="130">
        <f t="shared" si="198"/>
        <v>0.04</v>
      </c>
      <c r="CY98" s="128">
        <f t="shared" si="199"/>
        <v>0</v>
      </c>
      <c r="CZ98" s="128">
        <f t="shared" si="200"/>
        <v>116398.98939221403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119706.3629568</v>
      </c>
      <c r="DF98" s="130">
        <f t="shared" si="201"/>
        <v>4.3999999999999997E-2</v>
      </c>
      <c r="DG98" s="128">
        <f t="shared" si="202"/>
        <v>122778.82627269121</v>
      </c>
      <c r="DH98" s="128" t="str">
        <f t="shared" si="203"/>
        <v>nie</v>
      </c>
      <c r="DI98" s="128">
        <f t="shared" si="204"/>
        <v>2000</v>
      </c>
      <c r="DJ98" s="128">
        <f t="shared" si="205"/>
        <v>116830.84928087988</v>
      </c>
      <c r="DK98" s="128">
        <f t="shared" si="85"/>
        <v>0</v>
      </c>
      <c r="DL98" s="130">
        <f t="shared" si="206"/>
        <v>0.04</v>
      </c>
      <c r="DM98" s="128">
        <f t="shared" si="207"/>
        <v>0</v>
      </c>
      <c r="DN98" s="128">
        <f t="shared" si="208"/>
        <v>116830.84928087988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122184.84069664998</v>
      </c>
      <c r="DT98" s="130">
        <f t="shared" si="209"/>
        <v>4.9000000000000002E-2</v>
      </c>
      <c r="DU98" s="128">
        <f t="shared" si="210"/>
        <v>125677.29072656257</v>
      </c>
      <c r="DV98" s="128" t="str">
        <f t="shared" si="211"/>
        <v>nie</v>
      </c>
      <c r="DW98" s="128">
        <f t="shared" si="212"/>
        <v>3000</v>
      </c>
      <c r="DX98" s="128">
        <f t="shared" si="93"/>
        <v>118368.60548851568</v>
      </c>
      <c r="DY98" s="128">
        <f t="shared" si="94"/>
        <v>0</v>
      </c>
      <c r="DZ98" s="130">
        <f t="shared" si="213"/>
        <v>0.04</v>
      </c>
      <c r="EA98" s="128">
        <f t="shared" si="214"/>
        <v>0</v>
      </c>
      <c r="EB98" s="128">
        <f t="shared" si="215"/>
        <v>118368.60548851568</v>
      </c>
    </row>
    <row r="99" spans="1:132">
      <c r="A99" s="224"/>
      <c r="B99" s="188">
        <f t="shared" si="216"/>
        <v>55</v>
      </c>
      <c r="C99" s="128">
        <f t="shared" si="217"/>
        <v>117455.80961229739</v>
      </c>
      <c r="D99" s="128">
        <f t="shared" si="218"/>
        <v>116972.98215945385</v>
      </c>
      <c r="E99" s="128">
        <f t="shared" si="219"/>
        <v>117828.56527595832</v>
      </c>
      <c r="F99" s="128">
        <f t="shared" si="220"/>
        <v>115207.89948439457</v>
      </c>
      <c r="G99" s="128">
        <f t="shared" si="221"/>
        <v>116398.98939221403</v>
      </c>
      <c r="H99" s="128">
        <f t="shared" si="222"/>
        <v>116830.84928087988</v>
      </c>
      <c r="I99" s="128">
        <f t="shared" si="223"/>
        <v>118368.60548851568</v>
      </c>
      <c r="J99" s="128">
        <f t="shared" si="224"/>
        <v>115986.0669177153</v>
      </c>
      <c r="K99" s="128">
        <f t="shared" si="225"/>
        <v>111490.47905648642</v>
      </c>
      <c r="M99" s="36"/>
      <c r="N99" s="32">
        <f t="shared" si="226"/>
        <v>55</v>
      </c>
      <c r="O99" s="25">
        <f t="shared" si="109"/>
        <v>0.17455809612297402</v>
      </c>
      <c r="P99" s="25">
        <f t="shared" si="110"/>
        <v>0.16972982159453842</v>
      </c>
      <c r="Q99" s="25">
        <f t="shared" si="111"/>
        <v>0.17828565275958308</v>
      </c>
      <c r="R99" s="25">
        <f t="shared" si="161"/>
        <v>0.1520789948439456</v>
      </c>
      <c r="S99" s="25">
        <f t="shared" si="162"/>
        <v>0.16398989392214025</v>
      </c>
      <c r="T99" s="25">
        <f t="shared" si="163"/>
        <v>0.16830849280879878</v>
      </c>
      <c r="U99" s="25">
        <f t="shared" si="164"/>
        <v>0.18368605488515688</v>
      </c>
      <c r="V99" s="25">
        <f t="shared" si="165"/>
        <v>0.15986066917715314</v>
      </c>
      <c r="W99" s="25">
        <f t="shared" si="166"/>
        <v>0.11490479056486413</v>
      </c>
      <c r="X99" s="36"/>
      <c r="Y99" s="36"/>
      <c r="AA99" s="124">
        <f t="shared" si="113"/>
        <v>56</v>
      </c>
      <c r="AB99" s="128">
        <f t="shared" si="167"/>
        <v>111710.38138204163</v>
      </c>
      <c r="AC99" s="124">
        <f t="shared" si="114"/>
        <v>56</v>
      </c>
      <c r="AD99" s="130">
        <f t="shared" si="227"/>
        <v>0.04</v>
      </c>
      <c r="AE99" s="127">
        <f t="shared" si="228"/>
        <v>1157</v>
      </c>
      <c r="AF99" s="128">
        <f t="shared" si="229"/>
        <v>115588.1</v>
      </c>
      <c r="AG99" s="128">
        <f t="shared" si="140"/>
        <v>115700</v>
      </c>
      <c r="AH99" s="128">
        <f t="shared" si="118"/>
        <v>115700</v>
      </c>
      <c r="AI99" s="130">
        <f t="shared" si="168"/>
        <v>0.04</v>
      </c>
      <c r="AJ99" s="128">
        <f t="shared" si="169"/>
        <v>116085.66666666667</v>
      </c>
      <c r="AK99" s="128" t="str">
        <f t="shared" si="170"/>
        <v>nie</v>
      </c>
      <c r="AL99" s="128">
        <f t="shared" si="171"/>
        <v>578.5</v>
      </c>
      <c r="AM99" s="128">
        <f t="shared" si="150"/>
        <v>115543.80500000001</v>
      </c>
      <c r="AN99" s="128">
        <f t="shared" si="172"/>
        <v>312.39000000000397</v>
      </c>
      <c r="AO99" s="130">
        <f t="shared" si="173"/>
        <v>0.04</v>
      </c>
      <c r="AP99" s="128">
        <f t="shared" si="174"/>
        <v>2542.7904777505973</v>
      </c>
      <c r="AQ99" s="128">
        <f t="shared" si="156"/>
        <v>117774.2054777506</v>
      </c>
      <c r="AS99" s="124">
        <f t="shared" si="119"/>
        <v>56</v>
      </c>
      <c r="AT99" s="130">
        <f t="shared" si="120"/>
        <v>0.04</v>
      </c>
      <c r="AU99" s="127">
        <f t="shared" si="230"/>
        <v>1153</v>
      </c>
      <c r="AV99" s="128">
        <f t="shared" si="231"/>
        <v>115192.3</v>
      </c>
      <c r="AW99" s="128">
        <f t="shared" si="151"/>
        <v>115300</v>
      </c>
      <c r="AX99" s="128">
        <f t="shared" si="123"/>
        <v>115300</v>
      </c>
      <c r="AY99" s="130">
        <f t="shared" si="175"/>
        <v>4.1500000000000002E-2</v>
      </c>
      <c r="AZ99" s="128">
        <f t="shared" si="176"/>
        <v>115698.74583333333</v>
      </c>
      <c r="BA99" s="128" t="str">
        <f t="shared" si="177"/>
        <v>nie</v>
      </c>
      <c r="BB99" s="128">
        <f t="shared" si="178"/>
        <v>807.09999999999991</v>
      </c>
      <c r="BC99" s="128">
        <f t="shared" si="158"/>
        <v>114969.233125</v>
      </c>
      <c r="BD99" s="128">
        <f t="shared" si="179"/>
        <v>322.9841250000008</v>
      </c>
      <c r="BE99" s="130">
        <f t="shared" si="51"/>
        <v>0.04</v>
      </c>
      <c r="BF99" s="128">
        <f t="shared" si="180"/>
        <v>2655.9994639843835</v>
      </c>
      <c r="BG99" s="128">
        <f t="shared" si="159"/>
        <v>117302.24846398438</v>
      </c>
      <c r="BI99" s="124">
        <f t="shared" si="124"/>
        <v>56</v>
      </c>
      <c r="BJ99" s="130">
        <f t="shared" si="242"/>
        <v>3.8100000000000002E-2</v>
      </c>
      <c r="BK99" s="127">
        <f t="shared" si="232"/>
        <v>1119</v>
      </c>
      <c r="BL99" s="128">
        <f t="shared" si="233"/>
        <v>111788.1</v>
      </c>
      <c r="BM99" s="128">
        <f t="shared" si="142"/>
        <v>111900</v>
      </c>
      <c r="BN99" s="128">
        <f t="shared" si="234"/>
        <v>117103.34999999999</v>
      </c>
      <c r="BO99" s="130">
        <f t="shared" si="181"/>
        <v>4.65E-2</v>
      </c>
      <c r="BP99" s="128">
        <f t="shared" si="182"/>
        <v>120733.55384999998</v>
      </c>
      <c r="BQ99" s="128" t="str">
        <f t="shared" si="183"/>
        <v>nie</v>
      </c>
      <c r="BR99" s="128">
        <f t="shared" si="184"/>
        <v>1119</v>
      </c>
      <c r="BS99" s="128">
        <f t="shared" si="153"/>
        <v>118148.78861849998</v>
      </c>
      <c r="BT99" s="128">
        <f t="shared" si="128"/>
        <v>0</v>
      </c>
      <c r="BU99" s="130">
        <f t="shared" si="185"/>
        <v>0.04</v>
      </c>
      <c r="BV99" s="128">
        <f t="shared" si="60"/>
        <v>47.46260122344097</v>
      </c>
      <c r="BW99" s="128">
        <f t="shared" si="243"/>
        <v>118196.25121972342</v>
      </c>
      <c r="BY99" s="130">
        <f t="shared" si="244"/>
        <v>2.4E-2</v>
      </c>
      <c r="BZ99" s="127">
        <f t="shared" si="235"/>
        <v>1143</v>
      </c>
      <c r="CA99" s="128">
        <f t="shared" si="236"/>
        <v>114196.8</v>
      </c>
      <c r="CB99" s="128">
        <f t="shared" si="154"/>
        <v>114300</v>
      </c>
      <c r="CC99" s="128">
        <f t="shared" si="131"/>
        <v>114300</v>
      </c>
      <c r="CD99" s="130">
        <f t="shared" si="186"/>
        <v>0.05</v>
      </c>
      <c r="CE99" s="128">
        <f t="shared" si="187"/>
        <v>118110.00000000001</v>
      </c>
      <c r="CF99" s="128" t="str">
        <f t="shared" si="188"/>
        <v>nie</v>
      </c>
      <c r="CG99" s="128">
        <f t="shared" si="189"/>
        <v>2286</v>
      </c>
      <c r="CH99" s="128">
        <f t="shared" si="160"/>
        <v>115534.44000000002</v>
      </c>
      <c r="CI99" s="128">
        <f t="shared" si="190"/>
        <v>0</v>
      </c>
      <c r="CJ99" s="130">
        <f t="shared" si="68"/>
        <v>0.04</v>
      </c>
      <c r="CK99" s="128">
        <f t="shared" si="191"/>
        <v>59.381883752445106</v>
      </c>
      <c r="CL99" s="128">
        <f t="shared" si="192"/>
        <v>115593.82188375246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120161.52023040001</v>
      </c>
      <c r="CR99" s="130">
        <f t="shared" si="193"/>
        <v>4.3999999999999997E-2</v>
      </c>
      <c r="CS99" s="128">
        <f t="shared" si="194"/>
        <v>123686.25815715843</v>
      </c>
      <c r="CT99" s="128" t="str">
        <f t="shared" si="195"/>
        <v>nie</v>
      </c>
      <c r="CU99" s="128">
        <f t="shared" si="196"/>
        <v>3000</v>
      </c>
      <c r="CV99" s="128">
        <f t="shared" si="197"/>
        <v>116755.86910729833</v>
      </c>
      <c r="CW99" s="128">
        <f t="shared" si="76"/>
        <v>0</v>
      </c>
      <c r="CX99" s="130">
        <f t="shared" si="198"/>
        <v>0.04</v>
      </c>
      <c r="CY99" s="128">
        <f t="shared" si="199"/>
        <v>0</v>
      </c>
      <c r="CZ99" s="128">
        <f t="shared" si="200"/>
        <v>116755.86910729833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119706.3629568</v>
      </c>
      <c r="DF99" s="130">
        <f t="shared" si="201"/>
        <v>4.3999999999999997E-2</v>
      </c>
      <c r="DG99" s="128">
        <f t="shared" si="202"/>
        <v>123217.74960353282</v>
      </c>
      <c r="DH99" s="128" t="str">
        <f t="shared" si="203"/>
        <v>nie</v>
      </c>
      <c r="DI99" s="128">
        <f t="shared" si="204"/>
        <v>2000</v>
      </c>
      <c r="DJ99" s="128">
        <f t="shared" si="205"/>
        <v>117186.37717886158</v>
      </c>
      <c r="DK99" s="128">
        <f t="shared" si="85"/>
        <v>0</v>
      </c>
      <c r="DL99" s="130">
        <f t="shared" si="206"/>
        <v>0.04</v>
      </c>
      <c r="DM99" s="128">
        <f t="shared" si="207"/>
        <v>0</v>
      </c>
      <c r="DN99" s="128">
        <f t="shared" si="208"/>
        <v>117186.37717886158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122184.84069664998</v>
      </c>
      <c r="DT99" s="130">
        <f t="shared" si="209"/>
        <v>4.9000000000000002E-2</v>
      </c>
      <c r="DU99" s="128">
        <f t="shared" si="210"/>
        <v>126176.21215940721</v>
      </c>
      <c r="DV99" s="128" t="str">
        <f t="shared" si="211"/>
        <v>nie</v>
      </c>
      <c r="DW99" s="128">
        <f t="shared" si="212"/>
        <v>3000</v>
      </c>
      <c r="DX99" s="128">
        <f t="shared" si="93"/>
        <v>118772.73184911984</v>
      </c>
      <c r="DY99" s="128">
        <f t="shared" si="94"/>
        <v>0</v>
      </c>
      <c r="DZ99" s="130">
        <f t="shared" si="213"/>
        <v>0.04</v>
      </c>
      <c r="EA99" s="128">
        <f t="shared" si="214"/>
        <v>0</v>
      </c>
      <c r="EB99" s="128">
        <f t="shared" si="215"/>
        <v>118772.73184911984</v>
      </c>
    </row>
    <row r="100" spans="1:132">
      <c r="A100" s="224"/>
      <c r="B100" s="188">
        <f t="shared" si="216"/>
        <v>56</v>
      </c>
      <c r="C100" s="128">
        <f t="shared" si="217"/>
        <v>117774.2054777506</v>
      </c>
      <c r="D100" s="128">
        <f t="shared" si="218"/>
        <v>117302.24846398438</v>
      </c>
      <c r="E100" s="128">
        <f t="shared" si="219"/>
        <v>118196.25121972342</v>
      </c>
      <c r="F100" s="128">
        <f t="shared" si="220"/>
        <v>115593.82188375246</v>
      </c>
      <c r="G100" s="128">
        <f t="shared" si="221"/>
        <v>116755.86910729833</v>
      </c>
      <c r="H100" s="128">
        <f t="shared" si="222"/>
        <v>117186.37717886158</v>
      </c>
      <c r="I100" s="128">
        <f t="shared" si="223"/>
        <v>118772.73184911984</v>
      </c>
      <c r="J100" s="128">
        <f t="shared" si="224"/>
        <v>116299.22929839313</v>
      </c>
      <c r="K100" s="128">
        <f t="shared" si="225"/>
        <v>111710.38138204163</v>
      </c>
      <c r="M100" s="36"/>
      <c r="N100" s="32">
        <f t="shared" si="226"/>
        <v>56</v>
      </c>
      <c r="O100" s="25">
        <f t="shared" si="109"/>
        <v>0.17774205477750593</v>
      </c>
      <c r="P100" s="25">
        <f t="shared" si="110"/>
        <v>0.17302248463984382</v>
      </c>
      <c r="Q100" s="25">
        <f t="shared" si="111"/>
        <v>0.18196251219723414</v>
      </c>
      <c r="R100" s="25">
        <f t="shared" si="161"/>
        <v>0.15593821883752468</v>
      </c>
      <c r="S100" s="25">
        <f t="shared" si="162"/>
        <v>0.16755869107298338</v>
      </c>
      <c r="T100" s="25">
        <f t="shared" si="163"/>
        <v>0.17186377178861578</v>
      </c>
      <c r="U100" s="25">
        <f t="shared" si="164"/>
        <v>0.18772731849119828</v>
      </c>
      <c r="V100" s="25">
        <f t="shared" si="165"/>
        <v>0.16299229298393136</v>
      </c>
      <c r="W100" s="25">
        <f t="shared" si="166"/>
        <v>0.11710381382041635</v>
      </c>
      <c r="X100" s="36"/>
      <c r="Y100" s="36"/>
      <c r="AA100" s="124">
        <f t="shared" si="113"/>
        <v>57</v>
      </c>
      <c r="AB100" s="128">
        <f t="shared" si="167"/>
        <v>111930.28370759683</v>
      </c>
      <c r="AC100" s="124">
        <f t="shared" si="114"/>
        <v>57</v>
      </c>
      <c r="AD100" s="130">
        <f t="shared" si="227"/>
        <v>0.04</v>
      </c>
      <c r="AE100" s="127">
        <f t="shared" si="228"/>
        <v>1157</v>
      </c>
      <c r="AF100" s="128">
        <f t="shared" si="229"/>
        <v>115588.1</v>
      </c>
      <c r="AG100" s="128">
        <f t="shared" si="140"/>
        <v>115700</v>
      </c>
      <c r="AH100" s="128">
        <f t="shared" si="118"/>
        <v>115700</v>
      </c>
      <c r="AI100" s="130">
        <f t="shared" si="168"/>
        <v>0.04</v>
      </c>
      <c r="AJ100" s="128">
        <f t="shared" si="169"/>
        <v>116085.66666666667</v>
      </c>
      <c r="AK100" s="128" t="str">
        <f t="shared" si="170"/>
        <v>nie</v>
      </c>
      <c r="AL100" s="128">
        <f t="shared" si="171"/>
        <v>578.5</v>
      </c>
      <c r="AM100" s="128">
        <f t="shared" si="150"/>
        <v>115543.80500000001</v>
      </c>
      <c r="AN100" s="128">
        <f t="shared" si="172"/>
        <v>312.39000000000397</v>
      </c>
      <c r="AO100" s="130">
        <f t="shared" si="173"/>
        <v>0.04</v>
      </c>
      <c r="AP100" s="128">
        <f t="shared" si="174"/>
        <v>2862.0460120405278</v>
      </c>
      <c r="AQ100" s="128">
        <f t="shared" si="156"/>
        <v>118093.46101204053</v>
      </c>
      <c r="AS100" s="124">
        <f t="shared" si="119"/>
        <v>57</v>
      </c>
      <c r="AT100" s="130">
        <f t="shared" si="120"/>
        <v>0.04</v>
      </c>
      <c r="AU100" s="127">
        <f t="shared" si="230"/>
        <v>1153</v>
      </c>
      <c r="AV100" s="128">
        <f t="shared" si="231"/>
        <v>115192.3</v>
      </c>
      <c r="AW100" s="128">
        <f t="shared" si="151"/>
        <v>115300</v>
      </c>
      <c r="AX100" s="128">
        <f t="shared" si="123"/>
        <v>115300</v>
      </c>
      <c r="AY100" s="130">
        <f t="shared" si="175"/>
        <v>4.1500000000000002E-2</v>
      </c>
      <c r="AZ100" s="128">
        <f t="shared" si="176"/>
        <v>115698.74583333333</v>
      </c>
      <c r="BA100" s="128" t="str">
        <f t="shared" si="177"/>
        <v>nie</v>
      </c>
      <c r="BB100" s="128">
        <f t="shared" si="178"/>
        <v>807.09999999999991</v>
      </c>
      <c r="BC100" s="128">
        <f t="shared" si="158"/>
        <v>114969.233125</v>
      </c>
      <c r="BD100" s="128">
        <f t="shared" si="179"/>
        <v>322.9841250000008</v>
      </c>
      <c r="BE100" s="130">
        <f t="shared" si="51"/>
        <v>0.04</v>
      </c>
      <c r="BF100" s="128">
        <f t="shared" si="180"/>
        <v>2986.1547875371421</v>
      </c>
      <c r="BG100" s="128">
        <f t="shared" si="159"/>
        <v>117632.40378753714</v>
      </c>
      <c r="BI100" s="124">
        <f t="shared" si="124"/>
        <v>57</v>
      </c>
      <c r="BJ100" s="130">
        <f t="shared" si="242"/>
        <v>3.8100000000000002E-2</v>
      </c>
      <c r="BK100" s="127">
        <f t="shared" si="232"/>
        <v>1119</v>
      </c>
      <c r="BL100" s="128">
        <f t="shared" si="233"/>
        <v>111788.1</v>
      </c>
      <c r="BM100" s="128">
        <f t="shared" si="142"/>
        <v>111900</v>
      </c>
      <c r="BN100" s="128">
        <f t="shared" si="234"/>
        <v>117103.34999999999</v>
      </c>
      <c r="BO100" s="130">
        <f t="shared" si="181"/>
        <v>4.65E-2</v>
      </c>
      <c r="BP100" s="128">
        <f t="shared" si="182"/>
        <v>121187.32933124999</v>
      </c>
      <c r="BQ100" s="128" t="str">
        <f t="shared" si="183"/>
        <v>nie</v>
      </c>
      <c r="BR100" s="128">
        <f t="shared" si="184"/>
        <v>1119</v>
      </c>
      <c r="BS100" s="128">
        <f t="shared" si="153"/>
        <v>118516.34675831249</v>
      </c>
      <c r="BT100" s="128">
        <f t="shared" si="128"/>
        <v>0</v>
      </c>
      <c r="BU100" s="130">
        <f t="shared" si="185"/>
        <v>0.04</v>
      </c>
      <c r="BV100" s="128">
        <f t="shared" si="60"/>
        <v>47.590750246744257</v>
      </c>
      <c r="BW100" s="128">
        <f t="shared" si="243"/>
        <v>118563.93750855923</v>
      </c>
      <c r="BY100" s="130">
        <f t="shared" si="244"/>
        <v>2.4E-2</v>
      </c>
      <c r="BZ100" s="127">
        <f t="shared" si="235"/>
        <v>1143</v>
      </c>
      <c r="CA100" s="128">
        <f t="shared" si="236"/>
        <v>114196.8</v>
      </c>
      <c r="CB100" s="128">
        <f t="shared" si="154"/>
        <v>114300</v>
      </c>
      <c r="CC100" s="128">
        <f t="shared" si="131"/>
        <v>114300</v>
      </c>
      <c r="CD100" s="130">
        <f t="shared" si="186"/>
        <v>0.05</v>
      </c>
      <c r="CE100" s="128">
        <f t="shared" si="187"/>
        <v>118586.25000000001</v>
      </c>
      <c r="CF100" s="128" t="str">
        <f t="shared" si="188"/>
        <v>nie</v>
      </c>
      <c r="CG100" s="128">
        <f t="shared" si="189"/>
        <v>2286</v>
      </c>
      <c r="CH100" s="128">
        <f t="shared" si="160"/>
        <v>115920.20250000001</v>
      </c>
      <c r="CI100" s="128">
        <f t="shared" si="190"/>
        <v>0</v>
      </c>
      <c r="CJ100" s="130">
        <f t="shared" si="68"/>
        <v>0.04</v>
      </c>
      <c r="CK100" s="128">
        <f t="shared" si="191"/>
        <v>59.542214838576704</v>
      </c>
      <c r="CL100" s="128">
        <f t="shared" si="192"/>
        <v>115979.74471483858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120161.52023040001</v>
      </c>
      <c r="CR100" s="130">
        <f t="shared" si="193"/>
        <v>4.3999999999999997E-2</v>
      </c>
      <c r="CS100" s="128">
        <f t="shared" si="194"/>
        <v>124126.8503980032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117112.74882238259</v>
      </c>
      <c r="CW100" s="128">
        <f t="shared" si="76"/>
        <v>0</v>
      </c>
      <c r="CX100" s="130">
        <f t="shared" si="198"/>
        <v>0.04</v>
      </c>
      <c r="CY100" s="128">
        <f t="shared" si="199"/>
        <v>0</v>
      </c>
      <c r="CZ100" s="128">
        <f t="shared" si="200"/>
        <v>117112.74882238259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119706.3629568</v>
      </c>
      <c r="DF100" s="130">
        <f t="shared" si="201"/>
        <v>4.3999999999999997E-2</v>
      </c>
      <c r="DG100" s="128">
        <f t="shared" si="202"/>
        <v>123656.67293437439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117541.90507684326</v>
      </c>
      <c r="DK100" s="128">
        <f t="shared" si="85"/>
        <v>0</v>
      </c>
      <c r="DL100" s="130">
        <f t="shared" si="206"/>
        <v>0.04</v>
      </c>
      <c r="DM100" s="128">
        <f t="shared" si="207"/>
        <v>0</v>
      </c>
      <c r="DN100" s="128">
        <f t="shared" si="208"/>
        <v>117541.90507684326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122184.84069664998</v>
      </c>
      <c r="DT100" s="130">
        <f t="shared" si="209"/>
        <v>4.9000000000000002E-2</v>
      </c>
      <c r="DU100" s="128">
        <f t="shared" si="210"/>
        <v>126675.13359225186</v>
      </c>
      <c r="DV100" s="128" t="str">
        <f t="shared" si="211"/>
        <v>nie</v>
      </c>
      <c r="DW100" s="128">
        <f t="shared" si="212"/>
        <v>3000</v>
      </c>
      <c r="DX100" s="128">
        <f t="shared" si="93"/>
        <v>119176.85820972401</v>
      </c>
      <c r="DY100" s="128">
        <f t="shared" si="94"/>
        <v>0</v>
      </c>
      <c r="DZ100" s="130">
        <f t="shared" si="213"/>
        <v>0.04</v>
      </c>
      <c r="EA100" s="128">
        <f t="shared" si="214"/>
        <v>0</v>
      </c>
      <c r="EB100" s="128">
        <f t="shared" si="215"/>
        <v>119176.85820972401</v>
      </c>
    </row>
    <row r="101" spans="1:132">
      <c r="A101" s="224"/>
      <c r="B101" s="188">
        <f t="shared" si="216"/>
        <v>57</v>
      </c>
      <c r="C101" s="128">
        <f t="shared" si="217"/>
        <v>118093.46101204053</v>
      </c>
      <c r="D101" s="128">
        <f t="shared" si="218"/>
        <v>117632.40378753714</v>
      </c>
      <c r="E101" s="128">
        <f t="shared" si="219"/>
        <v>118563.93750855923</v>
      </c>
      <c r="F101" s="128">
        <f t="shared" si="220"/>
        <v>115979.74471483858</v>
      </c>
      <c r="G101" s="128">
        <f t="shared" si="221"/>
        <v>117112.74882238259</v>
      </c>
      <c r="H101" s="128">
        <f t="shared" si="222"/>
        <v>117541.90507684326</v>
      </c>
      <c r="I101" s="128">
        <f t="shared" si="223"/>
        <v>119176.85820972401</v>
      </c>
      <c r="J101" s="128">
        <f t="shared" si="224"/>
        <v>116613.23721749878</v>
      </c>
      <c r="K101" s="128">
        <f t="shared" si="225"/>
        <v>111930.28370759683</v>
      </c>
      <c r="M101" s="36"/>
      <c r="N101" s="32">
        <f t="shared" si="226"/>
        <v>57</v>
      </c>
      <c r="O101" s="25">
        <f t="shared" si="109"/>
        <v>0.18093461012040524</v>
      </c>
      <c r="P101" s="25">
        <f t="shared" si="110"/>
        <v>0.17632403787537143</v>
      </c>
      <c r="Q101" s="25">
        <f t="shared" si="111"/>
        <v>0.18563937508559225</v>
      </c>
      <c r="R101" s="25">
        <f t="shared" si="161"/>
        <v>0.15979744714838584</v>
      </c>
      <c r="S101" s="25">
        <f t="shared" si="162"/>
        <v>0.17112748822382584</v>
      </c>
      <c r="T101" s="25">
        <f t="shared" si="163"/>
        <v>0.17541905076843256</v>
      </c>
      <c r="U101" s="25">
        <f t="shared" si="164"/>
        <v>0.19176858209724013</v>
      </c>
      <c r="V101" s="25">
        <f t="shared" si="165"/>
        <v>0.16613237217498789</v>
      </c>
      <c r="W101" s="25">
        <f t="shared" si="166"/>
        <v>0.11930283707596834</v>
      </c>
      <c r="X101" s="36"/>
      <c r="Y101" s="36"/>
      <c r="AA101" s="124">
        <f t="shared" si="113"/>
        <v>58</v>
      </c>
      <c r="AB101" s="128">
        <f t="shared" si="167"/>
        <v>112150.18603315203</v>
      </c>
      <c r="AC101" s="124">
        <f t="shared" si="114"/>
        <v>58</v>
      </c>
      <c r="AD101" s="130">
        <f t="shared" si="227"/>
        <v>0.04</v>
      </c>
      <c r="AE101" s="127">
        <f t="shared" si="228"/>
        <v>1157</v>
      </c>
      <c r="AF101" s="128">
        <f t="shared" si="229"/>
        <v>115588.1</v>
      </c>
      <c r="AG101" s="128">
        <f t="shared" si="140"/>
        <v>115700</v>
      </c>
      <c r="AH101" s="128">
        <f t="shared" si="118"/>
        <v>115700</v>
      </c>
      <c r="AI101" s="130">
        <f t="shared" si="168"/>
        <v>0.04</v>
      </c>
      <c r="AJ101" s="128">
        <f t="shared" si="169"/>
        <v>116085.66666666667</v>
      </c>
      <c r="AK101" s="128" t="str">
        <f t="shared" si="170"/>
        <v>nie</v>
      </c>
      <c r="AL101" s="128">
        <f t="shared" si="171"/>
        <v>578.5</v>
      </c>
      <c r="AM101" s="128">
        <f t="shared" si="150"/>
        <v>115543.80500000001</v>
      </c>
      <c r="AN101" s="128">
        <f t="shared" si="172"/>
        <v>312.39000000000397</v>
      </c>
      <c r="AO101" s="130">
        <f t="shared" si="173"/>
        <v>0.04</v>
      </c>
      <c r="AP101" s="128">
        <f t="shared" si="174"/>
        <v>3182.1635362730408</v>
      </c>
      <c r="AQ101" s="128">
        <f t="shared" si="156"/>
        <v>118413.57853627304</v>
      </c>
      <c r="AS101" s="124">
        <f t="shared" si="119"/>
        <v>58</v>
      </c>
      <c r="AT101" s="130">
        <f t="shared" si="120"/>
        <v>0.04</v>
      </c>
      <c r="AU101" s="127">
        <f t="shared" si="230"/>
        <v>1153</v>
      </c>
      <c r="AV101" s="128">
        <f t="shared" si="231"/>
        <v>115192.3</v>
      </c>
      <c r="AW101" s="128">
        <f t="shared" si="151"/>
        <v>115300</v>
      </c>
      <c r="AX101" s="128">
        <f t="shared" si="123"/>
        <v>115300</v>
      </c>
      <c r="AY101" s="130">
        <f t="shared" si="175"/>
        <v>4.1500000000000002E-2</v>
      </c>
      <c r="AZ101" s="128">
        <f t="shared" si="176"/>
        <v>115698.74583333333</v>
      </c>
      <c r="BA101" s="128" t="str">
        <f t="shared" si="177"/>
        <v>nie</v>
      </c>
      <c r="BB101" s="128">
        <f t="shared" si="178"/>
        <v>807.09999999999991</v>
      </c>
      <c r="BC101" s="128">
        <f t="shared" si="158"/>
        <v>114969.233125</v>
      </c>
      <c r="BD101" s="128">
        <f t="shared" si="179"/>
        <v>322.9841250000008</v>
      </c>
      <c r="BE101" s="130">
        <f t="shared" si="51"/>
        <v>0.04</v>
      </c>
      <c r="BF101" s="128">
        <f t="shared" si="180"/>
        <v>3317.2015304634929</v>
      </c>
      <c r="BG101" s="128">
        <f t="shared" si="159"/>
        <v>117963.45053046349</v>
      </c>
      <c r="BI101" s="124">
        <f t="shared" si="124"/>
        <v>58</v>
      </c>
      <c r="BJ101" s="130">
        <f t="shared" si="242"/>
        <v>3.8100000000000002E-2</v>
      </c>
      <c r="BK101" s="127">
        <f t="shared" si="232"/>
        <v>1119</v>
      </c>
      <c r="BL101" s="128">
        <f t="shared" si="233"/>
        <v>111788.1</v>
      </c>
      <c r="BM101" s="128">
        <f t="shared" si="142"/>
        <v>111900</v>
      </c>
      <c r="BN101" s="128">
        <f t="shared" si="234"/>
        <v>117103.34999999999</v>
      </c>
      <c r="BO101" s="130">
        <f t="shared" si="181"/>
        <v>4.65E-2</v>
      </c>
      <c r="BP101" s="128">
        <f t="shared" si="182"/>
        <v>121641.10481249999</v>
      </c>
      <c r="BQ101" s="128" t="str">
        <f t="shared" si="183"/>
        <v>nie</v>
      </c>
      <c r="BR101" s="128">
        <f t="shared" si="184"/>
        <v>1119</v>
      </c>
      <c r="BS101" s="128">
        <f t="shared" si="153"/>
        <v>118883.90489812499</v>
      </c>
      <c r="BT101" s="128">
        <f t="shared" si="128"/>
        <v>0</v>
      </c>
      <c r="BU101" s="130">
        <f t="shared" si="185"/>
        <v>0.04</v>
      </c>
      <c r="BV101" s="128">
        <f t="shared" si="60"/>
        <v>47.719245272410461</v>
      </c>
      <c r="BW101" s="128">
        <f t="shared" si="243"/>
        <v>118931.62414339741</v>
      </c>
      <c r="BY101" s="130">
        <f t="shared" si="244"/>
        <v>2.4E-2</v>
      </c>
      <c r="BZ101" s="127">
        <f t="shared" si="235"/>
        <v>1143</v>
      </c>
      <c r="CA101" s="128">
        <f t="shared" si="236"/>
        <v>114196.8</v>
      </c>
      <c r="CB101" s="128">
        <f t="shared" si="154"/>
        <v>114300</v>
      </c>
      <c r="CC101" s="128">
        <f t="shared" si="131"/>
        <v>114300</v>
      </c>
      <c r="CD101" s="130">
        <f t="shared" si="186"/>
        <v>0.05</v>
      </c>
      <c r="CE101" s="128">
        <f t="shared" si="187"/>
        <v>119062.50000000001</v>
      </c>
      <c r="CF101" s="128" t="str">
        <f t="shared" si="188"/>
        <v>nie</v>
      </c>
      <c r="CG101" s="128">
        <f t="shared" si="189"/>
        <v>2286</v>
      </c>
      <c r="CH101" s="128">
        <f t="shared" si="160"/>
        <v>116305.96500000001</v>
      </c>
      <c r="CI101" s="128">
        <f t="shared" si="190"/>
        <v>0</v>
      </c>
      <c r="CJ101" s="130">
        <f t="shared" si="68"/>
        <v>0.04</v>
      </c>
      <c r="CK101" s="128">
        <f t="shared" si="191"/>
        <v>59.702978818640858</v>
      </c>
      <c r="CL101" s="128">
        <f t="shared" si="192"/>
        <v>116365.66797881864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120161.52023040001</v>
      </c>
      <c r="CR101" s="130">
        <f t="shared" si="193"/>
        <v>4.3999999999999997E-2</v>
      </c>
      <c r="CS101" s="128">
        <f t="shared" si="194"/>
        <v>124567.44263884801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117469.62853746688</v>
      </c>
      <c r="CW101" s="128">
        <f t="shared" si="76"/>
        <v>0</v>
      </c>
      <c r="CX101" s="130">
        <f t="shared" si="198"/>
        <v>0.04</v>
      </c>
      <c r="CY101" s="128">
        <f t="shared" si="199"/>
        <v>0</v>
      </c>
      <c r="CZ101" s="128">
        <f t="shared" si="200"/>
        <v>117469.62853746688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119706.3629568</v>
      </c>
      <c r="DF101" s="130">
        <f t="shared" si="201"/>
        <v>4.3999999999999997E-2</v>
      </c>
      <c r="DG101" s="128">
        <f t="shared" si="202"/>
        <v>124095.59626521599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117897.43297482496</v>
      </c>
      <c r="DK101" s="128">
        <f t="shared" si="85"/>
        <v>0</v>
      </c>
      <c r="DL101" s="130">
        <f t="shared" si="206"/>
        <v>0.04</v>
      </c>
      <c r="DM101" s="128">
        <f t="shared" si="207"/>
        <v>0</v>
      </c>
      <c r="DN101" s="128">
        <f t="shared" si="208"/>
        <v>117897.43297482496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122184.84069664998</v>
      </c>
      <c r="DT101" s="130">
        <f t="shared" si="209"/>
        <v>4.9000000000000002E-2</v>
      </c>
      <c r="DU101" s="128">
        <f t="shared" si="210"/>
        <v>127174.0550250965</v>
      </c>
      <c r="DV101" s="128" t="str">
        <f t="shared" si="211"/>
        <v>nie</v>
      </c>
      <c r="DW101" s="128">
        <f t="shared" si="212"/>
        <v>3000</v>
      </c>
      <c r="DX101" s="128">
        <f t="shared" si="93"/>
        <v>119580.98457032816</v>
      </c>
      <c r="DY101" s="128">
        <f t="shared" si="94"/>
        <v>0</v>
      </c>
      <c r="DZ101" s="130">
        <f t="shared" si="213"/>
        <v>0.04</v>
      </c>
      <c r="EA101" s="128">
        <f t="shared" si="214"/>
        <v>0</v>
      </c>
      <c r="EB101" s="128">
        <f t="shared" si="215"/>
        <v>119580.98457032816</v>
      </c>
    </row>
    <row r="102" spans="1:132">
      <c r="A102" s="224"/>
      <c r="B102" s="188">
        <f t="shared" si="216"/>
        <v>58</v>
      </c>
      <c r="C102" s="128">
        <f t="shared" si="217"/>
        <v>118413.57853627304</v>
      </c>
      <c r="D102" s="128">
        <f t="shared" si="218"/>
        <v>117963.45053046349</v>
      </c>
      <c r="E102" s="128">
        <f t="shared" si="219"/>
        <v>118931.62414339741</v>
      </c>
      <c r="F102" s="128">
        <f t="shared" si="220"/>
        <v>116365.66797881864</v>
      </c>
      <c r="G102" s="128">
        <f t="shared" si="221"/>
        <v>117469.62853746688</v>
      </c>
      <c r="H102" s="128">
        <f t="shared" si="222"/>
        <v>117897.43297482496</v>
      </c>
      <c r="I102" s="128">
        <f t="shared" si="223"/>
        <v>119580.98457032816</v>
      </c>
      <c r="J102" s="128">
        <f t="shared" si="224"/>
        <v>116928.09295798602</v>
      </c>
      <c r="K102" s="128">
        <f t="shared" si="225"/>
        <v>112150.18603315203</v>
      </c>
      <c r="M102" s="36"/>
      <c r="N102" s="32">
        <f t="shared" si="226"/>
        <v>58</v>
      </c>
      <c r="O102" s="25">
        <f t="shared" si="109"/>
        <v>0.18413578536273034</v>
      </c>
      <c r="P102" s="25">
        <f t="shared" si="110"/>
        <v>0.17963450530463487</v>
      </c>
      <c r="Q102" s="25">
        <f t="shared" si="111"/>
        <v>0.18931624143397396</v>
      </c>
      <c r="R102" s="25">
        <f t="shared" si="161"/>
        <v>0.16365667978818643</v>
      </c>
      <c r="S102" s="25">
        <f t="shared" si="162"/>
        <v>0.17469628537466875</v>
      </c>
      <c r="T102" s="25">
        <f t="shared" si="163"/>
        <v>0.17897432974824956</v>
      </c>
      <c r="U102" s="25">
        <f t="shared" si="164"/>
        <v>0.19580984570328153</v>
      </c>
      <c r="V102" s="25">
        <f t="shared" si="165"/>
        <v>0.1692809295798603</v>
      </c>
      <c r="W102" s="25">
        <f t="shared" si="166"/>
        <v>0.12150186033152033</v>
      </c>
      <c r="X102" s="36"/>
      <c r="Y102" s="36"/>
      <c r="AA102" s="124">
        <f t="shared" si="113"/>
        <v>59</v>
      </c>
      <c r="AB102" s="128">
        <f t="shared" si="167"/>
        <v>112370.08835870723</v>
      </c>
      <c r="AC102" s="124">
        <f t="shared" si="114"/>
        <v>59</v>
      </c>
      <c r="AD102" s="130">
        <f t="shared" si="227"/>
        <v>0.04</v>
      </c>
      <c r="AE102" s="127">
        <f t="shared" si="228"/>
        <v>1157</v>
      </c>
      <c r="AF102" s="128">
        <f t="shared" si="229"/>
        <v>115588.1</v>
      </c>
      <c r="AG102" s="128">
        <f t="shared" si="140"/>
        <v>115700</v>
      </c>
      <c r="AH102" s="128">
        <f t="shared" si="118"/>
        <v>115700</v>
      </c>
      <c r="AI102" s="130">
        <f t="shared" si="168"/>
        <v>0.04</v>
      </c>
      <c r="AJ102" s="128">
        <f t="shared" si="169"/>
        <v>116085.66666666667</v>
      </c>
      <c r="AK102" s="128" t="str">
        <f t="shared" si="170"/>
        <v>nie</v>
      </c>
      <c r="AL102" s="128">
        <f t="shared" si="171"/>
        <v>578.5</v>
      </c>
      <c r="AM102" s="128">
        <f t="shared" si="150"/>
        <v>115543.80500000001</v>
      </c>
      <c r="AN102" s="128">
        <f t="shared" si="172"/>
        <v>312.39000000000397</v>
      </c>
      <c r="AO102" s="130">
        <f t="shared" si="173"/>
        <v>0.04</v>
      </c>
      <c r="AP102" s="128">
        <f t="shared" si="174"/>
        <v>3503.1453778209816</v>
      </c>
      <c r="AQ102" s="128">
        <f t="shared" si="156"/>
        <v>118734.56037782099</v>
      </c>
      <c r="AS102" s="124">
        <f t="shared" si="119"/>
        <v>59</v>
      </c>
      <c r="AT102" s="130">
        <f t="shared" si="120"/>
        <v>0.04</v>
      </c>
      <c r="AU102" s="127">
        <f t="shared" si="230"/>
        <v>1153</v>
      </c>
      <c r="AV102" s="128">
        <f t="shared" si="231"/>
        <v>115192.3</v>
      </c>
      <c r="AW102" s="128">
        <f t="shared" si="151"/>
        <v>115300</v>
      </c>
      <c r="AX102" s="128">
        <f t="shared" si="123"/>
        <v>115300</v>
      </c>
      <c r="AY102" s="130">
        <f t="shared" si="175"/>
        <v>4.1500000000000002E-2</v>
      </c>
      <c r="AZ102" s="128">
        <f t="shared" si="176"/>
        <v>115698.74583333333</v>
      </c>
      <c r="BA102" s="128" t="str">
        <f t="shared" si="177"/>
        <v>nie</v>
      </c>
      <c r="BB102" s="128">
        <f t="shared" si="178"/>
        <v>807.09999999999991</v>
      </c>
      <c r="BC102" s="128">
        <f t="shared" si="158"/>
        <v>114969.233125</v>
      </c>
      <c r="BD102" s="128">
        <f t="shared" si="179"/>
        <v>322.9841250000008</v>
      </c>
      <c r="BE102" s="130">
        <f t="shared" si="51"/>
        <v>0.04</v>
      </c>
      <c r="BF102" s="128">
        <f t="shared" si="180"/>
        <v>3649.1420995957451</v>
      </c>
      <c r="BG102" s="128">
        <f t="shared" si="159"/>
        <v>118295.39109959574</v>
      </c>
      <c r="BI102" s="124">
        <f t="shared" si="124"/>
        <v>59</v>
      </c>
      <c r="BJ102" s="130">
        <f t="shared" si="242"/>
        <v>3.8100000000000002E-2</v>
      </c>
      <c r="BK102" s="127">
        <f t="shared" si="232"/>
        <v>1119</v>
      </c>
      <c r="BL102" s="128">
        <f t="shared" si="233"/>
        <v>111788.1</v>
      </c>
      <c r="BM102" s="128">
        <f t="shared" si="142"/>
        <v>111900</v>
      </c>
      <c r="BN102" s="128">
        <f t="shared" si="234"/>
        <v>117103.34999999999</v>
      </c>
      <c r="BO102" s="130">
        <f t="shared" si="181"/>
        <v>4.65E-2</v>
      </c>
      <c r="BP102" s="128">
        <f t="shared" si="182"/>
        <v>122094.88029374999</v>
      </c>
      <c r="BQ102" s="128" t="str">
        <f t="shared" si="183"/>
        <v>nie</v>
      </c>
      <c r="BR102" s="128">
        <f t="shared" si="184"/>
        <v>1119</v>
      </c>
      <c r="BS102" s="128">
        <f t="shared" si="153"/>
        <v>119251.46303793749</v>
      </c>
      <c r="BT102" s="128">
        <f t="shared" si="128"/>
        <v>0</v>
      </c>
      <c r="BU102" s="130">
        <f t="shared" si="185"/>
        <v>0.04</v>
      </c>
      <c r="BV102" s="128">
        <f t="shared" si="60"/>
        <v>47.848087234645966</v>
      </c>
      <c r="BW102" s="128">
        <f t="shared" si="243"/>
        <v>119299.31112517213</v>
      </c>
      <c r="BY102" s="130">
        <f t="shared" si="244"/>
        <v>2.4E-2</v>
      </c>
      <c r="BZ102" s="127">
        <f t="shared" si="235"/>
        <v>1143</v>
      </c>
      <c r="CA102" s="128">
        <f t="shared" si="236"/>
        <v>114196.8</v>
      </c>
      <c r="CB102" s="128">
        <f t="shared" si="154"/>
        <v>114300</v>
      </c>
      <c r="CC102" s="128">
        <f t="shared" si="131"/>
        <v>114300</v>
      </c>
      <c r="CD102" s="130">
        <f t="shared" si="186"/>
        <v>0.05</v>
      </c>
      <c r="CE102" s="128">
        <f t="shared" si="187"/>
        <v>119538.75</v>
      </c>
      <c r="CF102" s="128" t="str">
        <f t="shared" si="188"/>
        <v>nie</v>
      </c>
      <c r="CG102" s="128">
        <f t="shared" si="189"/>
        <v>2286</v>
      </c>
      <c r="CH102" s="128">
        <f t="shared" si="160"/>
        <v>116691.72749999999</v>
      </c>
      <c r="CI102" s="128">
        <f t="shared" si="190"/>
        <v>0</v>
      </c>
      <c r="CJ102" s="130">
        <f t="shared" si="68"/>
        <v>0.04</v>
      </c>
      <c r="CK102" s="128">
        <f t="shared" si="191"/>
        <v>59.864176861451185</v>
      </c>
      <c r="CL102" s="128">
        <f t="shared" si="192"/>
        <v>116751.59167686144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120161.52023040001</v>
      </c>
      <c r="CR102" s="130">
        <f t="shared" si="193"/>
        <v>4.3999999999999997E-2</v>
      </c>
      <c r="CS102" s="128">
        <f t="shared" si="194"/>
        <v>125008.03487969282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117826.50825255118</v>
      </c>
      <c r="CW102" s="128">
        <f t="shared" si="76"/>
        <v>0</v>
      </c>
      <c r="CX102" s="130">
        <f t="shared" si="198"/>
        <v>0.04</v>
      </c>
      <c r="CY102" s="128">
        <f t="shared" si="199"/>
        <v>0</v>
      </c>
      <c r="CZ102" s="128">
        <f t="shared" si="200"/>
        <v>117826.50825255118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119706.3629568</v>
      </c>
      <c r="DF102" s="130">
        <f t="shared" si="201"/>
        <v>4.3999999999999997E-2</v>
      </c>
      <c r="DG102" s="128">
        <f t="shared" si="202"/>
        <v>124534.51959605761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118252.96087280667</v>
      </c>
      <c r="DK102" s="128">
        <f t="shared" si="85"/>
        <v>0</v>
      </c>
      <c r="DL102" s="130">
        <f t="shared" si="206"/>
        <v>0.04</v>
      </c>
      <c r="DM102" s="128">
        <f t="shared" si="207"/>
        <v>0</v>
      </c>
      <c r="DN102" s="128">
        <f t="shared" si="208"/>
        <v>118252.96087280667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122184.84069664998</v>
      </c>
      <c r="DT102" s="130">
        <f t="shared" si="209"/>
        <v>4.9000000000000002E-2</v>
      </c>
      <c r="DU102" s="128">
        <f t="shared" si="210"/>
        <v>127672.97645794117</v>
      </c>
      <c r="DV102" s="128" t="str">
        <f t="shared" si="211"/>
        <v>nie</v>
      </c>
      <c r="DW102" s="128">
        <f t="shared" si="212"/>
        <v>3000</v>
      </c>
      <c r="DX102" s="128">
        <f t="shared" si="93"/>
        <v>119985.11093093235</v>
      </c>
      <c r="DY102" s="128">
        <f t="shared" si="94"/>
        <v>0</v>
      </c>
      <c r="DZ102" s="130">
        <f t="shared" si="213"/>
        <v>0.04</v>
      </c>
      <c r="EA102" s="128">
        <f t="shared" si="214"/>
        <v>0</v>
      </c>
      <c r="EB102" s="128">
        <f t="shared" si="215"/>
        <v>119985.11093093235</v>
      </c>
    </row>
    <row r="103" spans="1:132" ht="14.25" customHeight="1">
      <c r="A103" s="224"/>
      <c r="B103" s="188">
        <f t="shared" si="216"/>
        <v>59</v>
      </c>
      <c r="C103" s="128">
        <f t="shared" si="217"/>
        <v>118734.56037782099</v>
      </c>
      <c r="D103" s="128">
        <f t="shared" si="218"/>
        <v>118295.39109959574</v>
      </c>
      <c r="E103" s="128">
        <f t="shared" si="219"/>
        <v>119299.31112517213</v>
      </c>
      <c r="F103" s="128">
        <f t="shared" si="220"/>
        <v>116751.59167686144</v>
      </c>
      <c r="G103" s="128">
        <f t="shared" si="221"/>
        <v>117826.50825255118</v>
      </c>
      <c r="H103" s="128">
        <f t="shared" si="222"/>
        <v>118252.96087280667</v>
      </c>
      <c r="I103" s="128">
        <f t="shared" si="223"/>
        <v>119985.11093093235</v>
      </c>
      <c r="J103" s="128">
        <f t="shared" si="224"/>
        <v>117243.79880897258</v>
      </c>
      <c r="K103" s="128">
        <f t="shared" si="225"/>
        <v>112370.08835870723</v>
      </c>
      <c r="M103" s="36"/>
      <c r="N103" s="32">
        <f t="shared" si="226"/>
        <v>59</v>
      </c>
      <c r="O103" s="25">
        <f t="shared" si="109"/>
        <v>0.18734560377820997</v>
      </c>
      <c r="P103" s="25">
        <f t="shared" si="110"/>
        <v>0.18295391099595748</v>
      </c>
      <c r="Q103" s="25">
        <f t="shared" si="111"/>
        <v>0.19299311125172136</v>
      </c>
      <c r="R103" s="25">
        <f t="shared" si="161"/>
        <v>0.16751591676861444</v>
      </c>
      <c r="S103" s="25">
        <f t="shared" si="162"/>
        <v>0.17826508252551188</v>
      </c>
      <c r="T103" s="25">
        <f t="shared" si="163"/>
        <v>0.18252960872806656</v>
      </c>
      <c r="U103" s="25">
        <f t="shared" si="164"/>
        <v>0.19985110930932359</v>
      </c>
      <c r="V103" s="25">
        <f t="shared" si="165"/>
        <v>0.17243798808972577</v>
      </c>
      <c r="W103" s="25">
        <f t="shared" si="166"/>
        <v>0.12370088358707232</v>
      </c>
      <c r="X103" s="36"/>
      <c r="Y103" s="36"/>
      <c r="AA103" s="124">
        <f t="shared" si="113"/>
        <v>60</v>
      </c>
      <c r="AB103" s="128">
        <f t="shared" si="167"/>
        <v>112589.99068426243</v>
      </c>
      <c r="AC103" s="124">
        <f t="shared" si="114"/>
        <v>60</v>
      </c>
      <c r="AD103" s="130">
        <f t="shared" si="227"/>
        <v>0.04</v>
      </c>
      <c r="AE103" s="127">
        <f t="shared" si="228"/>
        <v>1157</v>
      </c>
      <c r="AF103" s="128">
        <f t="shared" si="229"/>
        <v>115588.1</v>
      </c>
      <c r="AG103" s="128">
        <f t="shared" si="140"/>
        <v>115700</v>
      </c>
      <c r="AH103" s="128">
        <f t="shared" si="118"/>
        <v>115700</v>
      </c>
      <c r="AI103" s="130">
        <f t="shared" si="168"/>
        <v>0.04</v>
      </c>
      <c r="AJ103" s="128">
        <f t="shared" si="169"/>
        <v>116085.66666666667</v>
      </c>
      <c r="AK103" s="128" t="str">
        <f t="shared" si="170"/>
        <v>tak</v>
      </c>
      <c r="AL103" s="128">
        <f t="shared" si="171"/>
        <v>0</v>
      </c>
      <c r="AM103" s="128">
        <f t="shared" si="150"/>
        <v>116012.39</v>
      </c>
      <c r="AN103" s="128">
        <f t="shared" si="172"/>
        <v>428.58999999999736</v>
      </c>
      <c r="AO103" s="130">
        <f t="shared" si="173"/>
        <v>0.04</v>
      </c>
      <c r="AP103" s="128">
        <f t="shared" si="174"/>
        <v>3941.1938703410956</v>
      </c>
      <c r="AQ103" s="128">
        <f t="shared" si="156"/>
        <v>119524.9938703411</v>
      </c>
      <c r="AS103" s="124">
        <f t="shared" si="119"/>
        <v>60</v>
      </c>
      <c r="AT103" s="130">
        <f t="shared" si="120"/>
        <v>0.04</v>
      </c>
      <c r="AU103" s="127">
        <f t="shared" si="230"/>
        <v>1153</v>
      </c>
      <c r="AV103" s="128">
        <f t="shared" si="231"/>
        <v>115192.3</v>
      </c>
      <c r="AW103" s="128">
        <f t="shared" si="151"/>
        <v>115300</v>
      </c>
      <c r="AX103" s="128">
        <f t="shared" si="123"/>
        <v>115300</v>
      </c>
      <c r="AY103" s="130">
        <f t="shared" si="175"/>
        <v>4.1500000000000002E-2</v>
      </c>
      <c r="AZ103" s="128">
        <f t="shared" si="176"/>
        <v>115698.74583333333</v>
      </c>
      <c r="BA103" s="128" t="str">
        <f t="shared" si="177"/>
        <v>nie</v>
      </c>
      <c r="BB103" s="128">
        <f t="shared" si="178"/>
        <v>807.09999999999991</v>
      </c>
      <c r="BC103" s="128">
        <f t="shared" si="158"/>
        <v>114969.233125</v>
      </c>
      <c r="BD103" s="128">
        <f t="shared" si="179"/>
        <v>322.9841250000008</v>
      </c>
      <c r="BE103" s="130">
        <f t="shared" si="51"/>
        <v>0.04</v>
      </c>
      <c r="BF103" s="128">
        <f t="shared" si="180"/>
        <v>3981.9789082646544</v>
      </c>
      <c r="BG103" s="128">
        <f t="shared" si="159"/>
        <v>118628.22790826466</v>
      </c>
      <c r="BI103" s="124">
        <f t="shared" si="124"/>
        <v>60</v>
      </c>
      <c r="BJ103" s="130">
        <f t="shared" si="242"/>
        <v>3.8100000000000002E-2</v>
      </c>
      <c r="BK103" s="127">
        <f t="shared" si="232"/>
        <v>1119</v>
      </c>
      <c r="BL103" s="128">
        <f t="shared" si="233"/>
        <v>111788.1</v>
      </c>
      <c r="BM103" s="128">
        <f t="shared" si="142"/>
        <v>111900</v>
      </c>
      <c r="BN103" s="128">
        <f t="shared" si="234"/>
        <v>117103.34999999999</v>
      </c>
      <c r="BO103" s="130">
        <f t="shared" si="181"/>
        <v>4.65E-2</v>
      </c>
      <c r="BP103" s="128">
        <f t="shared" si="182"/>
        <v>122548.65577499999</v>
      </c>
      <c r="BQ103" s="128" t="str">
        <f t="shared" si="183"/>
        <v>nie</v>
      </c>
      <c r="BR103" s="128">
        <f t="shared" si="184"/>
        <v>1119</v>
      </c>
      <c r="BS103" s="128">
        <f t="shared" si="153"/>
        <v>119619.02117774999</v>
      </c>
      <c r="BT103" s="128">
        <f t="shared" si="128"/>
        <v>0</v>
      </c>
      <c r="BU103" s="130">
        <f t="shared" si="185"/>
        <v>0.04</v>
      </c>
      <c r="BV103" s="128">
        <f t="shared" si="60"/>
        <v>47.977277070179504</v>
      </c>
      <c r="BW103" s="128">
        <f t="shared" si="243"/>
        <v>119666.99845482018</v>
      </c>
      <c r="BY103" s="130">
        <f t="shared" si="244"/>
        <v>2.4E-2</v>
      </c>
      <c r="BZ103" s="127">
        <f t="shared" si="235"/>
        <v>1143</v>
      </c>
      <c r="CA103" s="128">
        <f t="shared" si="236"/>
        <v>114196.8</v>
      </c>
      <c r="CB103" s="128">
        <f t="shared" si="154"/>
        <v>114300</v>
      </c>
      <c r="CC103" s="128">
        <f t="shared" si="131"/>
        <v>114300</v>
      </c>
      <c r="CD103" s="130">
        <f t="shared" si="186"/>
        <v>0.05</v>
      </c>
      <c r="CE103" s="128">
        <f t="shared" si="187"/>
        <v>120015</v>
      </c>
      <c r="CF103" s="128" t="str">
        <f t="shared" si="188"/>
        <v>nie</v>
      </c>
      <c r="CG103" s="128">
        <f t="shared" si="189"/>
        <v>2286</v>
      </c>
      <c r="CH103" s="128">
        <f t="shared" si="160"/>
        <v>117077.49</v>
      </c>
      <c r="CI103" s="128">
        <f t="shared" si="190"/>
        <v>4629.1500000000005</v>
      </c>
      <c r="CJ103" s="130">
        <f t="shared" si="68"/>
        <v>0.04</v>
      </c>
      <c r="CK103" s="128">
        <f t="shared" si="191"/>
        <v>4689.1758101389778</v>
      </c>
      <c r="CL103" s="128">
        <f t="shared" si="192"/>
        <v>117137.51581013898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120161.52023040001</v>
      </c>
      <c r="CR103" s="130">
        <f t="shared" si="193"/>
        <v>4.3999999999999997E-2</v>
      </c>
      <c r="CS103" s="128">
        <f t="shared" si="194"/>
        <v>125448.62712053761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118183.38796763547</v>
      </c>
      <c r="CW103" s="128">
        <f t="shared" si="76"/>
        <v>0</v>
      </c>
      <c r="CX103" s="130">
        <f t="shared" si="198"/>
        <v>0.04</v>
      </c>
      <c r="CY103" s="128">
        <f t="shared" si="199"/>
        <v>0</v>
      </c>
      <c r="CZ103" s="128">
        <f t="shared" si="200"/>
        <v>118183.38796763547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119706.3629568</v>
      </c>
      <c r="DF103" s="130">
        <f t="shared" si="201"/>
        <v>4.3999999999999997E-2</v>
      </c>
      <c r="DG103" s="128">
        <f t="shared" si="202"/>
        <v>124973.44292689921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118608.48877078836</v>
      </c>
      <c r="DK103" s="128">
        <f t="shared" si="85"/>
        <v>0</v>
      </c>
      <c r="DL103" s="130">
        <f t="shared" si="206"/>
        <v>0.04</v>
      </c>
      <c r="DM103" s="128">
        <f t="shared" si="207"/>
        <v>0</v>
      </c>
      <c r="DN103" s="128">
        <f t="shared" si="208"/>
        <v>118608.48877078836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122184.84069664998</v>
      </c>
      <c r="DT103" s="130">
        <f t="shared" si="209"/>
        <v>4.9000000000000002E-2</v>
      </c>
      <c r="DU103" s="128">
        <f t="shared" si="210"/>
        <v>128171.89789078581</v>
      </c>
      <c r="DV103" s="128" t="str">
        <f t="shared" si="211"/>
        <v>nie</v>
      </c>
      <c r="DW103" s="128">
        <f t="shared" si="212"/>
        <v>3000</v>
      </c>
      <c r="DX103" s="128">
        <f t="shared" si="93"/>
        <v>120389.23729153651</v>
      </c>
      <c r="DY103" s="128">
        <f t="shared" si="94"/>
        <v>0</v>
      </c>
      <c r="DZ103" s="130">
        <f t="shared" si="213"/>
        <v>0.04</v>
      </c>
      <c r="EA103" s="128">
        <f t="shared" si="214"/>
        <v>0</v>
      </c>
      <c r="EB103" s="128">
        <f t="shared" si="215"/>
        <v>120389.23729153651</v>
      </c>
    </row>
    <row r="104" spans="1:132">
      <c r="A104" s="224"/>
      <c r="B104" s="188">
        <f t="shared" si="216"/>
        <v>60</v>
      </c>
      <c r="C104" s="128">
        <f t="shared" si="217"/>
        <v>119524.9938703411</v>
      </c>
      <c r="D104" s="128">
        <f t="shared" si="218"/>
        <v>118628.22790826466</v>
      </c>
      <c r="E104" s="128">
        <f t="shared" si="219"/>
        <v>119666.99845482018</v>
      </c>
      <c r="F104" s="128">
        <f t="shared" si="220"/>
        <v>117137.51581013898</v>
      </c>
      <c r="G104" s="128">
        <f t="shared" si="221"/>
        <v>118183.38796763547</v>
      </c>
      <c r="H104" s="128">
        <f t="shared" si="222"/>
        <v>118608.48877078836</v>
      </c>
      <c r="I104" s="128">
        <f t="shared" si="223"/>
        <v>120389.23729153651</v>
      </c>
      <c r="J104" s="128">
        <f t="shared" si="224"/>
        <v>117560.35706575681</v>
      </c>
      <c r="K104" s="128">
        <f t="shared" si="225"/>
        <v>112589.99068426243</v>
      </c>
      <c r="M104" s="36"/>
      <c r="N104" s="32">
        <f t="shared" si="226"/>
        <v>60</v>
      </c>
      <c r="O104" s="25">
        <f t="shared" si="109"/>
        <v>0.19524993870341101</v>
      </c>
      <c r="P104" s="25">
        <f t="shared" si="110"/>
        <v>0.18628227908264661</v>
      </c>
      <c r="Q104" s="25">
        <f t="shared" si="111"/>
        <v>0.19666998454820184</v>
      </c>
      <c r="R104" s="25">
        <f t="shared" si="161"/>
        <v>0.17137515810138981</v>
      </c>
      <c r="S104" s="25">
        <f t="shared" si="162"/>
        <v>0.18183387967635478</v>
      </c>
      <c r="T104" s="25">
        <f t="shared" si="163"/>
        <v>0.18608488770788356</v>
      </c>
      <c r="U104" s="25">
        <f t="shared" si="164"/>
        <v>0.20389237291536522</v>
      </c>
      <c r="V104" s="25">
        <f t="shared" si="165"/>
        <v>0.17560357065756804</v>
      </c>
      <c r="W104" s="25">
        <f t="shared" si="166"/>
        <v>0.12589990684262431</v>
      </c>
      <c r="X104" s="36"/>
      <c r="Y104" s="36"/>
      <c r="AA104" s="124">
        <f t="shared" si="113"/>
        <v>61</v>
      </c>
      <c r="AB104" s="128">
        <f t="shared" si="167"/>
        <v>112815.17066563095</v>
      </c>
      <c r="AC104" s="124">
        <f t="shared" si="114"/>
        <v>61</v>
      </c>
      <c r="AD104" s="130">
        <f t="shared" si="227"/>
        <v>0.04</v>
      </c>
      <c r="AE104" s="127">
        <f t="shared" si="228"/>
        <v>1200</v>
      </c>
      <c r="AF104" s="128">
        <f t="shared" si="229"/>
        <v>119883.90000000001</v>
      </c>
      <c r="AG104" s="128">
        <f t="shared" si="140"/>
        <v>120000</v>
      </c>
      <c r="AH104" s="128">
        <f t="shared" si="118"/>
        <v>120000</v>
      </c>
      <c r="AI104" s="130">
        <f t="shared" si="168"/>
        <v>4.2500000000000003E-2</v>
      </c>
      <c r="AJ104" s="128">
        <f t="shared" si="169"/>
        <v>120425.00000000001</v>
      </c>
      <c r="AK104" s="128" t="str">
        <f t="shared" si="170"/>
        <v>nie</v>
      </c>
      <c r="AL104" s="128">
        <f t="shared" si="171"/>
        <v>425.00000000001455</v>
      </c>
      <c r="AM104" s="128">
        <f t="shared" si="150"/>
        <v>120000</v>
      </c>
      <c r="AN104" s="128">
        <f t="shared" si="172"/>
        <v>344.25000000001182</v>
      </c>
      <c r="AO104" s="130">
        <f t="shared" si="173"/>
        <v>0.04</v>
      </c>
      <c r="AP104" s="128">
        <f t="shared" si="174"/>
        <v>385.55509379102836</v>
      </c>
      <c r="AQ104" s="128">
        <f t="shared" si="156"/>
        <v>123951.83509379101</v>
      </c>
      <c r="AS104" s="124">
        <f t="shared" si="119"/>
        <v>61</v>
      </c>
      <c r="AT104" s="130">
        <f t="shared" si="120"/>
        <v>0.04</v>
      </c>
      <c r="AU104" s="127">
        <f t="shared" si="230"/>
        <v>1153</v>
      </c>
      <c r="AV104" s="128">
        <f t="shared" si="231"/>
        <v>115192.3</v>
      </c>
      <c r="AW104" s="128">
        <f t="shared" si="151"/>
        <v>115300</v>
      </c>
      <c r="AX104" s="128">
        <f t="shared" si="123"/>
        <v>115300</v>
      </c>
      <c r="AY104" s="130">
        <f t="shared" si="175"/>
        <v>4.1500000000000002E-2</v>
      </c>
      <c r="AZ104" s="128">
        <f t="shared" si="176"/>
        <v>115698.74583333333</v>
      </c>
      <c r="BA104" s="128" t="str">
        <f t="shared" si="177"/>
        <v>nie</v>
      </c>
      <c r="BB104" s="128">
        <f t="shared" si="178"/>
        <v>807.09999999999991</v>
      </c>
      <c r="BC104" s="128">
        <f t="shared" si="158"/>
        <v>114969.233125</v>
      </c>
      <c r="BD104" s="128">
        <f t="shared" si="179"/>
        <v>322.9841250000008</v>
      </c>
      <c r="BE104" s="130">
        <f t="shared" si="51"/>
        <v>0.04</v>
      </c>
      <c r="BF104" s="128">
        <f t="shared" si="180"/>
        <v>4315.7143763169688</v>
      </c>
      <c r="BG104" s="128">
        <f t="shared" si="159"/>
        <v>118961.96337631697</v>
      </c>
      <c r="BI104" s="124">
        <f t="shared" si="124"/>
        <v>61</v>
      </c>
      <c r="BJ104" s="130">
        <f t="shared" si="242"/>
        <v>3.8100000000000002E-2</v>
      </c>
      <c r="BK104" s="127">
        <f t="shared" si="232"/>
        <v>1119</v>
      </c>
      <c r="BL104" s="128">
        <f t="shared" si="233"/>
        <v>111788.1</v>
      </c>
      <c r="BM104" s="128">
        <f t="shared" si="142"/>
        <v>111900</v>
      </c>
      <c r="BN104" s="128">
        <f t="shared" si="234"/>
        <v>122548.65577499999</v>
      </c>
      <c r="BO104" s="130">
        <f t="shared" si="181"/>
        <v>4.65E-2</v>
      </c>
      <c r="BP104" s="128">
        <f t="shared" si="182"/>
        <v>123023.53181612813</v>
      </c>
      <c r="BQ104" s="128" t="str">
        <f t="shared" si="183"/>
        <v>nie</v>
      </c>
      <c r="BR104" s="128">
        <f t="shared" si="184"/>
        <v>1119</v>
      </c>
      <c r="BS104" s="128">
        <f t="shared" si="153"/>
        <v>120003.67077106379</v>
      </c>
      <c r="BT104" s="128">
        <f t="shared" si="128"/>
        <v>0</v>
      </c>
      <c r="BU104" s="130">
        <f t="shared" si="185"/>
        <v>0.04</v>
      </c>
      <c r="BV104" s="128">
        <f t="shared" si="60"/>
        <v>48.106815718268983</v>
      </c>
      <c r="BW104" s="128">
        <f t="shared" si="243"/>
        <v>120051.77758678206</v>
      </c>
      <c r="BY104" s="130">
        <f t="shared" si="244"/>
        <v>2.4E-2</v>
      </c>
      <c r="BZ104" s="127">
        <f t="shared" si="235"/>
        <v>1143</v>
      </c>
      <c r="CA104" s="128">
        <f t="shared" si="236"/>
        <v>114196.8</v>
      </c>
      <c r="CB104" s="128">
        <f t="shared" si="154"/>
        <v>114300</v>
      </c>
      <c r="CC104" s="128">
        <f t="shared" si="131"/>
        <v>114300</v>
      </c>
      <c r="CD104" s="130">
        <f t="shared" si="186"/>
        <v>3.9E-2</v>
      </c>
      <c r="CE104" s="128">
        <f t="shared" si="187"/>
        <v>114671.47499999999</v>
      </c>
      <c r="CF104" s="128" t="str">
        <f t="shared" si="188"/>
        <v>nie</v>
      </c>
      <c r="CG104" s="128">
        <f t="shared" si="189"/>
        <v>2286</v>
      </c>
      <c r="CH104" s="128">
        <f t="shared" si="160"/>
        <v>112749.23474999999</v>
      </c>
      <c r="CI104" s="128">
        <f t="shared" si="190"/>
        <v>0</v>
      </c>
      <c r="CJ104" s="130">
        <f t="shared" si="68"/>
        <v>0.04</v>
      </c>
      <c r="CK104" s="128">
        <f t="shared" si="191"/>
        <v>4701.8365848263529</v>
      </c>
      <c r="CL104" s="128">
        <f t="shared" si="192"/>
        <v>117451.07133482634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125448.62712053761</v>
      </c>
      <c r="CR104" s="130">
        <f t="shared" si="193"/>
        <v>4.3999999999999997E-2</v>
      </c>
      <c r="CS104" s="128">
        <f t="shared" si="194"/>
        <v>125908.60541997959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118555.97039018347</v>
      </c>
      <c r="CW104" s="128">
        <f t="shared" si="76"/>
        <v>0</v>
      </c>
      <c r="CX104" s="130">
        <f t="shared" si="198"/>
        <v>0.04</v>
      </c>
      <c r="CY104" s="128">
        <f t="shared" si="199"/>
        <v>0</v>
      </c>
      <c r="CZ104" s="128">
        <f t="shared" si="200"/>
        <v>118555.97039018347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124973.44292689921</v>
      </c>
      <c r="DF104" s="130">
        <f t="shared" si="201"/>
        <v>4.3999999999999997E-2</v>
      </c>
      <c r="DG104" s="128">
        <f t="shared" si="202"/>
        <v>125431.67888429784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118979.65989628126</v>
      </c>
      <c r="DK104" s="128">
        <f t="shared" si="85"/>
        <v>0</v>
      </c>
      <c r="DL104" s="130">
        <f t="shared" si="206"/>
        <v>0.04</v>
      </c>
      <c r="DM104" s="128">
        <f t="shared" si="207"/>
        <v>0</v>
      </c>
      <c r="DN104" s="128">
        <f t="shared" si="208"/>
        <v>118979.65989628126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128171.89789078581</v>
      </c>
      <c r="DT104" s="130">
        <f t="shared" si="209"/>
        <v>4.9000000000000002E-2</v>
      </c>
      <c r="DU104" s="128">
        <f t="shared" si="210"/>
        <v>128695.26647383986</v>
      </c>
      <c r="DV104" s="128" t="str">
        <f t="shared" si="211"/>
        <v>nie</v>
      </c>
      <c r="DW104" s="128">
        <f t="shared" si="212"/>
        <v>3000</v>
      </c>
      <c r="DX104" s="128">
        <f t="shared" si="93"/>
        <v>120813.16584381029</v>
      </c>
      <c r="DY104" s="128">
        <f t="shared" si="94"/>
        <v>0</v>
      </c>
      <c r="DZ104" s="130">
        <f t="shared" si="213"/>
        <v>0.04</v>
      </c>
      <c r="EA104" s="128">
        <f t="shared" si="214"/>
        <v>0</v>
      </c>
      <c r="EB104" s="128">
        <f t="shared" si="215"/>
        <v>120813.16584381029</v>
      </c>
    </row>
    <row r="105" spans="1:132">
      <c r="A105" s="224">
        <f>ROUNDUP(B116/12,0)</f>
        <v>6</v>
      </c>
      <c r="B105" s="188">
        <f t="shared" si="216"/>
        <v>61</v>
      </c>
      <c r="C105" s="128">
        <f t="shared" si="217"/>
        <v>123951.83509379101</v>
      </c>
      <c r="D105" s="128">
        <f t="shared" si="218"/>
        <v>118961.96337631697</v>
      </c>
      <c r="E105" s="128">
        <f t="shared" si="219"/>
        <v>120051.77758678206</v>
      </c>
      <c r="F105" s="128">
        <f t="shared" si="220"/>
        <v>117451.07133482634</v>
      </c>
      <c r="G105" s="128">
        <f t="shared" si="221"/>
        <v>118555.97039018347</v>
      </c>
      <c r="H105" s="128">
        <f t="shared" si="222"/>
        <v>118979.65989628126</v>
      </c>
      <c r="I105" s="128">
        <f t="shared" si="223"/>
        <v>120813.16584381029</v>
      </c>
      <c r="J105" s="128">
        <f t="shared" si="224"/>
        <v>117877.77002983434</v>
      </c>
      <c r="K105" s="128">
        <f t="shared" si="225"/>
        <v>112815.17066563095</v>
      </c>
      <c r="M105" s="36"/>
      <c r="N105" s="32">
        <f t="shared" si="226"/>
        <v>61</v>
      </c>
      <c r="O105" s="25">
        <f t="shared" si="109"/>
        <v>0.23951835093791018</v>
      </c>
      <c r="P105" s="25">
        <f t="shared" si="110"/>
        <v>0.1896196337631697</v>
      </c>
      <c r="Q105" s="25">
        <f t="shared" si="111"/>
        <v>0.20051777586782049</v>
      </c>
      <c r="R105" s="25">
        <f t="shared" si="161"/>
        <v>0.17451071334826329</v>
      </c>
      <c r="S105" s="25">
        <f t="shared" si="162"/>
        <v>0.18555970390183463</v>
      </c>
      <c r="T105" s="25">
        <f t="shared" si="163"/>
        <v>0.18979659896281253</v>
      </c>
      <c r="U105" s="25">
        <f t="shared" si="164"/>
        <v>0.208131658438103</v>
      </c>
      <c r="V105" s="25">
        <f t="shared" si="165"/>
        <v>0.1787777002983435</v>
      </c>
      <c r="W105" s="25">
        <f t="shared" si="166"/>
        <v>0.12815170665630959</v>
      </c>
      <c r="X105" s="36"/>
      <c r="Y105" s="36"/>
      <c r="AA105" s="124">
        <f t="shared" si="113"/>
        <v>62</v>
      </c>
      <c r="AB105" s="128">
        <f t="shared" si="167"/>
        <v>113040.35064699949</v>
      </c>
      <c r="AC105" s="124">
        <f t="shared" si="114"/>
        <v>62</v>
      </c>
      <c r="AD105" s="130">
        <f t="shared" si="227"/>
        <v>0.04</v>
      </c>
      <c r="AE105" s="127">
        <f t="shared" si="228"/>
        <v>1200</v>
      </c>
      <c r="AF105" s="128">
        <f t="shared" si="229"/>
        <v>119883.90000000001</v>
      </c>
      <c r="AG105" s="128">
        <f t="shared" si="140"/>
        <v>120000</v>
      </c>
      <c r="AH105" s="128">
        <f t="shared" si="118"/>
        <v>120000</v>
      </c>
      <c r="AI105" s="130">
        <f t="shared" si="168"/>
        <v>0.04</v>
      </c>
      <c r="AJ105" s="128">
        <f t="shared" si="169"/>
        <v>120400.00000000001</v>
      </c>
      <c r="AK105" s="128" t="str">
        <f t="shared" si="170"/>
        <v>nie</v>
      </c>
      <c r="AL105" s="128">
        <f t="shared" si="171"/>
        <v>600</v>
      </c>
      <c r="AM105" s="128">
        <f t="shared" si="150"/>
        <v>119838.00000000001</v>
      </c>
      <c r="AN105" s="128">
        <f t="shared" si="172"/>
        <v>324.00000000001182</v>
      </c>
      <c r="AO105" s="130">
        <f t="shared" si="173"/>
        <v>0.04</v>
      </c>
      <c r="AP105" s="128">
        <f t="shared" si="174"/>
        <v>710.59609254427596</v>
      </c>
      <c r="AQ105" s="128">
        <f t="shared" si="156"/>
        <v>120224.59609254428</v>
      </c>
      <c r="AS105" s="124">
        <f t="shared" si="119"/>
        <v>62</v>
      </c>
      <c r="AT105" s="130">
        <f t="shared" si="120"/>
        <v>0.04</v>
      </c>
      <c r="AU105" s="127">
        <f t="shared" si="230"/>
        <v>1153</v>
      </c>
      <c r="AV105" s="128">
        <f t="shared" si="231"/>
        <v>115192.3</v>
      </c>
      <c r="AW105" s="128">
        <f t="shared" si="151"/>
        <v>115300</v>
      </c>
      <c r="AX105" s="128">
        <f t="shared" si="123"/>
        <v>115300</v>
      </c>
      <c r="AY105" s="130">
        <f t="shared" si="175"/>
        <v>4.1500000000000002E-2</v>
      </c>
      <c r="AZ105" s="128">
        <f t="shared" si="176"/>
        <v>115698.74583333333</v>
      </c>
      <c r="BA105" s="128" t="str">
        <f t="shared" si="177"/>
        <v>nie</v>
      </c>
      <c r="BB105" s="128">
        <f t="shared" si="178"/>
        <v>807.09999999999991</v>
      </c>
      <c r="BC105" s="128">
        <f t="shared" si="158"/>
        <v>114969.233125</v>
      </c>
      <c r="BD105" s="128">
        <f t="shared" si="179"/>
        <v>322.9841250000008</v>
      </c>
      <c r="BE105" s="130">
        <f t="shared" si="51"/>
        <v>0.04</v>
      </c>
      <c r="BF105" s="128">
        <f t="shared" si="180"/>
        <v>4650.350930133025</v>
      </c>
      <c r="BG105" s="128">
        <f t="shared" si="159"/>
        <v>119296.59993013303</v>
      </c>
      <c r="BI105" s="124">
        <f t="shared" si="124"/>
        <v>62</v>
      </c>
      <c r="BJ105" s="130">
        <f t="shared" si="242"/>
        <v>3.8100000000000002E-2</v>
      </c>
      <c r="BK105" s="127">
        <f t="shared" si="232"/>
        <v>1119</v>
      </c>
      <c r="BL105" s="128">
        <f t="shared" si="233"/>
        <v>111788.1</v>
      </c>
      <c r="BM105" s="128">
        <f t="shared" si="142"/>
        <v>111900</v>
      </c>
      <c r="BN105" s="128">
        <f t="shared" si="234"/>
        <v>122548.65577499999</v>
      </c>
      <c r="BO105" s="130">
        <f t="shared" si="181"/>
        <v>4.65E-2</v>
      </c>
      <c r="BP105" s="128">
        <f t="shared" si="182"/>
        <v>123498.40785725623</v>
      </c>
      <c r="BQ105" s="128" t="str">
        <f t="shared" si="183"/>
        <v>nie</v>
      </c>
      <c r="BR105" s="128">
        <f t="shared" si="184"/>
        <v>1119</v>
      </c>
      <c r="BS105" s="128">
        <f t="shared" si="153"/>
        <v>120388.32036437755</v>
      </c>
      <c r="BT105" s="128">
        <f t="shared" si="128"/>
        <v>0</v>
      </c>
      <c r="BU105" s="130">
        <f t="shared" si="185"/>
        <v>0.04</v>
      </c>
      <c r="BV105" s="128">
        <f t="shared" si="60"/>
        <v>48.236704120708303</v>
      </c>
      <c r="BW105" s="128">
        <f t="shared" si="243"/>
        <v>120436.55706849825</v>
      </c>
      <c r="BY105" s="130">
        <f t="shared" si="244"/>
        <v>2.4E-2</v>
      </c>
      <c r="BZ105" s="127">
        <f t="shared" si="235"/>
        <v>1143</v>
      </c>
      <c r="CA105" s="128">
        <f t="shared" si="236"/>
        <v>114196.8</v>
      </c>
      <c r="CB105" s="128">
        <f t="shared" si="154"/>
        <v>114300</v>
      </c>
      <c r="CC105" s="128">
        <f t="shared" si="131"/>
        <v>114300</v>
      </c>
      <c r="CD105" s="130">
        <f t="shared" si="186"/>
        <v>3.9E-2</v>
      </c>
      <c r="CE105" s="128">
        <f t="shared" si="187"/>
        <v>115042.95</v>
      </c>
      <c r="CF105" s="128" t="str">
        <f t="shared" si="188"/>
        <v>nie</v>
      </c>
      <c r="CG105" s="128">
        <f t="shared" si="189"/>
        <v>2286</v>
      </c>
      <c r="CH105" s="128">
        <f t="shared" si="160"/>
        <v>113050.1295</v>
      </c>
      <c r="CI105" s="128">
        <f t="shared" si="190"/>
        <v>0</v>
      </c>
      <c r="CJ105" s="130">
        <f t="shared" si="68"/>
        <v>0.04</v>
      </c>
      <c r="CK105" s="128">
        <f t="shared" si="191"/>
        <v>4714.5315436053834</v>
      </c>
      <c r="CL105" s="128">
        <f t="shared" si="192"/>
        <v>117764.66104360537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125448.62712053761</v>
      </c>
      <c r="CR105" s="130">
        <f t="shared" si="193"/>
        <v>4.3999999999999997E-2</v>
      </c>
      <c r="CS105" s="128">
        <f t="shared" si="194"/>
        <v>126368.58371942156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118928.55281273146</v>
      </c>
      <c r="CW105" s="128">
        <f t="shared" si="76"/>
        <v>0</v>
      </c>
      <c r="CX105" s="130">
        <f t="shared" si="198"/>
        <v>0.04</v>
      </c>
      <c r="CY105" s="128">
        <f t="shared" si="199"/>
        <v>0</v>
      </c>
      <c r="CZ105" s="128">
        <f t="shared" si="200"/>
        <v>118928.55281273146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124973.44292689921</v>
      </c>
      <c r="DF105" s="130">
        <f t="shared" si="201"/>
        <v>4.3999999999999997E-2</v>
      </c>
      <c r="DG105" s="128">
        <f t="shared" si="202"/>
        <v>125889.91484169647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119350.83102177414</v>
      </c>
      <c r="DK105" s="128">
        <f t="shared" si="85"/>
        <v>0</v>
      </c>
      <c r="DL105" s="130">
        <f t="shared" si="206"/>
        <v>0.04</v>
      </c>
      <c r="DM105" s="128">
        <f t="shared" si="207"/>
        <v>0</v>
      </c>
      <c r="DN105" s="128">
        <f t="shared" si="208"/>
        <v>119350.83102177414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128171.89789078581</v>
      </c>
      <c r="DT105" s="130">
        <f t="shared" si="209"/>
        <v>4.9000000000000002E-2</v>
      </c>
      <c r="DU105" s="128">
        <f t="shared" si="210"/>
        <v>129218.63505689389</v>
      </c>
      <c r="DV105" s="128" t="str">
        <f t="shared" si="211"/>
        <v>nie</v>
      </c>
      <c r="DW105" s="128">
        <f t="shared" si="212"/>
        <v>3000</v>
      </c>
      <c r="DX105" s="128">
        <f t="shared" si="93"/>
        <v>121237.09439608405</v>
      </c>
      <c r="DY105" s="128">
        <f t="shared" si="94"/>
        <v>0</v>
      </c>
      <c r="DZ105" s="130">
        <f t="shared" si="213"/>
        <v>0.04</v>
      </c>
      <c r="EA105" s="128">
        <f t="shared" si="214"/>
        <v>0</v>
      </c>
      <c r="EB105" s="128">
        <f t="shared" si="215"/>
        <v>121237.09439608405</v>
      </c>
    </row>
    <row r="106" spans="1:132">
      <c r="A106" s="224"/>
      <c r="B106" s="188">
        <f t="shared" si="216"/>
        <v>62</v>
      </c>
      <c r="C106" s="128">
        <f t="shared" si="217"/>
        <v>120224.59609254428</v>
      </c>
      <c r="D106" s="128">
        <f t="shared" si="218"/>
        <v>119296.59993013303</v>
      </c>
      <c r="E106" s="128">
        <f t="shared" si="219"/>
        <v>120436.55706849825</v>
      </c>
      <c r="F106" s="128">
        <f t="shared" si="220"/>
        <v>117764.66104360537</v>
      </c>
      <c r="G106" s="128">
        <f t="shared" si="221"/>
        <v>118928.55281273146</v>
      </c>
      <c r="H106" s="128">
        <f t="shared" si="222"/>
        <v>119350.83102177414</v>
      </c>
      <c r="I106" s="128">
        <f t="shared" si="223"/>
        <v>121237.09439608405</v>
      </c>
      <c r="J106" s="128">
        <f t="shared" si="224"/>
        <v>118196.04000891489</v>
      </c>
      <c r="K106" s="128">
        <f t="shared" si="225"/>
        <v>113040.35064699949</v>
      </c>
      <c r="M106" s="36"/>
      <c r="N106" s="32">
        <f t="shared" si="226"/>
        <v>62</v>
      </c>
      <c r="O106" s="25">
        <f t="shared" si="109"/>
        <v>0.20224596092544278</v>
      </c>
      <c r="P106" s="25">
        <f t="shared" si="110"/>
        <v>0.1929659993013304</v>
      </c>
      <c r="Q106" s="25">
        <f t="shared" si="111"/>
        <v>0.20436557068498251</v>
      </c>
      <c r="R106" s="25">
        <f t="shared" si="161"/>
        <v>0.17764661043605368</v>
      </c>
      <c r="S106" s="25">
        <f t="shared" si="162"/>
        <v>0.1892855281273147</v>
      </c>
      <c r="T106" s="25">
        <f t="shared" si="163"/>
        <v>0.19350831021774129</v>
      </c>
      <c r="U106" s="25">
        <f t="shared" si="164"/>
        <v>0.21237094396084055</v>
      </c>
      <c r="V106" s="25">
        <f t="shared" si="165"/>
        <v>0.18196040008914882</v>
      </c>
      <c r="W106" s="25">
        <f t="shared" si="166"/>
        <v>0.13040350646999488</v>
      </c>
      <c r="X106" s="36"/>
      <c r="Y106" s="36"/>
      <c r="AA106" s="124">
        <f t="shared" si="113"/>
        <v>63</v>
      </c>
      <c r="AB106" s="128">
        <f t="shared" si="167"/>
        <v>113265.53062836801</v>
      </c>
      <c r="AC106" s="124">
        <f t="shared" si="114"/>
        <v>63</v>
      </c>
      <c r="AD106" s="130">
        <f t="shared" si="227"/>
        <v>0.04</v>
      </c>
      <c r="AE106" s="127">
        <f t="shared" si="228"/>
        <v>1200</v>
      </c>
      <c r="AF106" s="128">
        <f t="shared" si="229"/>
        <v>119883.90000000001</v>
      </c>
      <c r="AG106" s="128">
        <f t="shared" si="140"/>
        <v>120000</v>
      </c>
      <c r="AH106" s="128">
        <f t="shared" si="118"/>
        <v>120000</v>
      </c>
      <c r="AI106" s="130">
        <f t="shared" si="168"/>
        <v>0.04</v>
      </c>
      <c r="AJ106" s="128">
        <f t="shared" si="169"/>
        <v>120400.00000000001</v>
      </c>
      <c r="AK106" s="128" t="str">
        <f t="shared" si="170"/>
        <v>nie</v>
      </c>
      <c r="AL106" s="128">
        <f t="shared" si="171"/>
        <v>600</v>
      </c>
      <c r="AM106" s="128">
        <f t="shared" si="150"/>
        <v>119838.00000000001</v>
      </c>
      <c r="AN106" s="128">
        <f t="shared" si="172"/>
        <v>324.00000000001182</v>
      </c>
      <c r="AO106" s="130">
        <f t="shared" si="173"/>
        <v>0.04</v>
      </c>
      <c r="AP106" s="128">
        <f t="shared" si="174"/>
        <v>1036.5147019941573</v>
      </c>
      <c r="AQ106" s="128">
        <f t="shared" si="156"/>
        <v>120550.51470199417</v>
      </c>
      <c r="AS106" s="124">
        <f t="shared" si="119"/>
        <v>63</v>
      </c>
      <c r="AT106" s="130">
        <f t="shared" si="120"/>
        <v>0.04</v>
      </c>
      <c r="AU106" s="127">
        <f t="shared" si="230"/>
        <v>1153</v>
      </c>
      <c r="AV106" s="128">
        <f t="shared" si="231"/>
        <v>115192.3</v>
      </c>
      <c r="AW106" s="128">
        <f t="shared" si="151"/>
        <v>115300</v>
      </c>
      <c r="AX106" s="128">
        <f t="shared" si="123"/>
        <v>115300</v>
      </c>
      <c r="AY106" s="130">
        <f t="shared" si="175"/>
        <v>4.1500000000000002E-2</v>
      </c>
      <c r="AZ106" s="128">
        <f t="shared" si="176"/>
        <v>115698.74583333333</v>
      </c>
      <c r="BA106" s="128" t="str">
        <f t="shared" si="177"/>
        <v>nie</v>
      </c>
      <c r="BB106" s="128">
        <f t="shared" si="178"/>
        <v>807.09999999999991</v>
      </c>
      <c r="BC106" s="128">
        <f t="shared" si="158"/>
        <v>114969.233125</v>
      </c>
      <c r="BD106" s="128">
        <f t="shared" si="179"/>
        <v>322.9841250000008</v>
      </c>
      <c r="BE106" s="130">
        <f t="shared" si="51"/>
        <v>0.04</v>
      </c>
      <c r="BF106" s="128">
        <f t="shared" si="180"/>
        <v>4985.8910026443846</v>
      </c>
      <c r="BG106" s="128">
        <f t="shared" si="159"/>
        <v>119632.14000264439</v>
      </c>
      <c r="BI106" s="124">
        <f t="shared" si="124"/>
        <v>63</v>
      </c>
      <c r="BJ106" s="130">
        <f t="shared" si="242"/>
        <v>3.8100000000000002E-2</v>
      </c>
      <c r="BK106" s="127">
        <f t="shared" si="232"/>
        <v>1119</v>
      </c>
      <c r="BL106" s="128">
        <f t="shared" si="233"/>
        <v>111788.1</v>
      </c>
      <c r="BM106" s="128">
        <f t="shared" si="142"/>
        <v>111900</v>
      </c>
      <c r="BN106" s="128">
        <f t="shared" si="234"/>
        <v>122548.65577499999</v>
      </c>
      <c r="BO106" s="130">
        <f t="shared" si="181"/>
        <v>4.65E-2</v>
      </c>
      <c r="BP106" s="128">
        <f t="shared" si="182"/>
        <v>123973.28389838437</v>
      </c>
      <c r="BQ106" s="128" t="str">
        <f t="shared" si="183"/>
        <v>nie</v>
      </c>
      <c r="BR106" s="128">
        <f t="shared" si="184"/>
        <v>1119</v>
      </c>
      <c r="BS106" s="128">
        <f t="shared" si="153"/>
        <v>120772.96995769134</v>
      </c>
      <c r="BT106" s="128">
        <f t="shared" si="128"/>
        <v>0</v>
      </c>
      <c r="BU106" s="130">
        <f t="shared" si="185"/>
        <v>0.04</v>
      </c>
      <c r="BV106" s="128">
        <f t="shared" si="60"/>
        <v>48.366943221834212</v>
      </c>
      <c r="BW106" s="128">
        <f t="shared" si="243"/>
        <v>120821.33690091317</v>
      </c>
      <c r="BY106" s="130">
        <f t="shared" si="244"/>
        <v>2.4E-2</v>
      </c>
      <c r="BZ106" s="127">
        <f t="shared" si="235"/>
        <v>1143</v>
      </c>
      <c r="CA106" s="128">
        <f t="shared" si="236"/>
        <v>114196.8</v>
      </c>
      <c r="CB106" s="128">
        <f t="shared" si="154"/>
        <v>114300</v>
      </c>
      <c r="CC106" s="128">
        <f t="shared" si="131"/>
        <v>114300</v>
      </c>
      <c r="CD106" s="130">
        <f t="shared" si="186"/>
        <v>3.9E-2</v>
      </c>
      <c r="CE106" s="128">
        <f t="shared" si="187"/>
        <v>115414.42499999999</v>
      </c>
      <c r="CF106" s="128" t="str">
        <f t="shared" si="188"/>
        <v>nie</v>
      </c>
      <c r="CG106" s="128">
        <f t="shared" si="189"/>
        <v>2286</v>
      </c>
      <c r="CH106" s="128">
        <f t="shared" si="160"/>
        <v>113351.02424999999</v>
      </c>
      <c r="CI106" s="128">
        <f t="shared" si="190"/>
        <v>0</v>
      </c>
      <c r="CJ106" s="130">
        <f t="shared" si="68"/>
        <v>0.04</v>
      </c>
      <c r="CK106" s="128">
        <f t="shared" si="191"/>
        <v>4727.2607787731176</v>
      </c>
      <c r="CL106" s="128">
        <f t="shared" si="192"/>
        <v>118078.2850287731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125448.62712053761</v>
      </c>
      <c r="CR106" s="130">
        <f t="shared" si="193"/>
        <v>4.3999999999999997E-2</v>
      </c>
      <c r="CS106" s="128">
        <f t="shared" si="194"/>
        <v>126828.56201886351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119301.13523527943</v>
      </c>
      <c r="CW106" s="128">
        <f t="shared" si="76"/>
        <v>0</v>
      </c>
      <c r="CX106" s="130">
        <f t="shared" si="198"/>
        <v>0.04</v>
      </c>
      <c r="CY106" s="128">
        <f t="shared" si="199"/>
        <v>0</v>
      </c>
      <c r="CZ106" s="128">
        <f t="shared" si="200"/>
        <v>119301.13523527943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124973.44292689921</v>
      </c>
      <c r="DF106" s="130">
        <f t="shared" si="201"/>
        <v>4.3999999999999997E-2</v>
      </c>
      <c r="DG106" s="128">
        <f t="shared" si="202"/>
        <v>126348.15079909509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119722.00214726702</v>
      </c>
      <c r="DK106" s="128">
        <f t="shared" si="85"/>
        <v>0</v>
      </c>
      <c r="DL106" s="130">
        <f t="shared" si="206"/>
        <v>0.04</v>
      </c>
      <c r="DM106" s="128">
        <f t="shared" si="207"/>
        <v>0</v>
      </c>
      <c r="DN106" s="128">
        <f t="shared" si="208"/>
        <v>119722.00214726702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128171.89789078581</v>
      </c>
      <c r="DT106" s="130">
        <f t="shared" si="209"/>
        <v>4.9000000000000002E-2</v>
      </c>
      <c r="DU106" s="128">
        <f t="shared" si="210"/>
        <v>129742.00363994794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121661.02294835783</v>
      </c>
      <c r="DY106" s="128">
        <f t="shared" si="94"/>
        <v>0</v>
      </c>
      <c r="DZ106" s="130">
        <f t="shared" si="213"/>
        <v>0.04</v>
      </c>
      <c r="EA106" s="128">
        <f t="shared" si="214"/>
        <v>0</v>
      </c>
      <c r="EB106" s="128">
        <f t="shared" si="215"/>
        <v>121661.02294835783</v>
      </c>
    </row>
    <row r="107" spans="1:132">
      <c r="A107" s="224"/>
      <c r="B107" s="188">
        <f t="shared" si="216"/>
        <v>63</v>
      </c>
      <c r="C107" s="128">
        <f t="shared" si="217"/>
        <v>120550.51470199417</v>
      </c>
      <c r="D107" s="128">
        <f t="shared" si="218"/>
        <v>119632.14000264439</v>
      </c>
      <c r="E107" s="128">
        <f t="shared" si="219"/>
        <v>120821.33690091317</v>
      </c>
      <c r="F107" s="128">
        <f t="shared" si="220"/>
        <v>118078.2850287731</v>
      </c>
      <c r="G107" s="128">
        <f t="shared" si="221"/>
        <v>119301.13523527943</v>
      </c>
      <c r="H107" s="128">
        <f t="shared" si="222"/>
        <v>119722.00214726702</v>
      </c>
      <c r="I107" s="128">
        <f t="shared" si="223"/>
        <v>121661.02294835783</v>
      </c>
      <c r="J107" s="128">
        <f t="shared" si="224"/>
        <v>118515.16931693895</v>
      </c>
      <c r="K107" s="128">
        <f t="shared" si="225"/>
        <v>113265.53062836801</v>
      </c>
      <c r="M107" s="36"/>
      <c r="N107" s="32">
        <f t="shared" si="226"/>
        <v>63</v>
      </c>
      <c r="O107" s="25">
        <f t="shared" si="109"/>
        <v>0.2055051470199416</v>
      </c>
      <c r="P107" s="25">
        <f t="shared" si="110"/>
        <v>0.19632140002644394</v>
      </c>
      <c r="Q107" s="25">
        <f t="shared" si="111"/>
        <v>0.20821336900913168</v>
      </c>
      <c r="R107" s="25">
        <f t="shared" si="161"/>
        <v>0.18078285028773089</v>
      </c>
      <c r="S107" s="25">
        <f t="shared" si="162"/>
        <v>0.19301135235279432</v>
      </c>
      <c r="T107" s="25">
        <f t="shared" si="163"/>
        <v>0.19722002147267026</v>
      </c>
      <c r="U107" s="25">
        <f t="shared" si="164"/>
        <v>0.21661022948357833</v>
      </c>
      <c r="V107" s="25">
        <f t="shared" si="165"/>
        <v>0.18515169316938951</v>
      </c>
      <c r="W107" s="25">
        <f t="shared" si="166"/>
        <v>0.13265530628368016</v>
      </c>
      <c r="X107" s="36"/>
      <c r="Y107" s="36"/>
      <c r="AA107" s="124">
        <f t="shared" si="113"/>
        <v>64</v>
      </c>
      <c r="AB107" s="128">
        <f t="shared" si="167"/>
        <v>113490.71060973653</v>
      </c>
      <c r="AC107" s="124">
        <f t="shared" si="114"/>
        <v>64</v>
      </c>
      <c r="AD107" s="130">
        <f t="shared" si="227"/>
        <v>0.04</v>
      </c>
      <c r="AE107" s="127">
        <f t="shared" si="228"/>
        <v>1200</v>
      </c>
      <c r="AF107" s="128">
        <f t="shared" si="229"/>
        <v>119883.90000000001</v>
      </c>
      <c r="AG107" s="128">
        <f t="shared" si="140"/>
        <v>120000</v>
      </c>
      <c r="AH107" s="128">
        <f t="shared" si="118"/>
        <v>120000</v>
      </c>
      <c r="AI107" s="130">
        <f t="shared" si="168"/>
        <v>0.04</v>
      </c>
      <c r="AJ107" s="128">
        <f t="shared" si="169"/>
        <v>120400.00000000001</v>
      </c>
      <c r="AK107" s="128" t="str">
        <f t="shared" si="170"/>
        <v>nie</v>
      </c>
      <c r="AL107" s="128">
        <f t="shared" si="171"/>
        <v>600</v>
      </c>
      <c r="AM107" s="128">
        <f t="shared" si="150"/>
        <v>119838.00000000001</v>
      </c>
      <c r="AN107" s="128">
        <f t="shared" si="172"/>
        <v>324.00000000001182</v>
      </c>
      <c r="AO107" s="130">
        <f t="shared" si="173"/>
        <v>0.04</v>
      </c>
      <c r="AP107" s="128">
        <f t="shared" si="174"/>
        <v>1363.3132916895534</v>
      </c>
      <c r="AQ107" s="128">
        <f t="shared" si="156"/>
        <v>120877.31329168956</v>
      </c>
      <c r="AS107" s="124">
        <f t="shared" si="119"/>
        <v>64</v>
      </c>
      <c r="AT107" s="130">
        <f t="shared" si="120"/>
        <v>0.04</v>
      </c>
      <c r="AU107" s="127">
        <f t="shared" si="230"/>
        <v>1153</v>
      </c>
      <c r="AV107" s="128">
        <f t="shared" si="231"/>
        <v>115192.3</v>
      </c>
      <c r="AW107" s="128">
        <f t="shared" si="151"/>
        <v>115300</v>
      </c>
      <c r="AX107" s="128">
        <f t="shared" si="123"/>
        <v>115300</v>
      </c>
      <c r="AY107" s="130">
        <f t="shared" si="175"/>
        <v>4.1500000000000002E-2</v>
      </c>
      <c r="AZ107" s="128">
        <f t="shared" si="176"/>
        <v>115698.74583333333</v>
      </c>
      <c r="BA107" s="128" t="str">
        <f t="shared" si="177"/>
        <v>nie</v>
      </c>
      <c r="BB107" s="128">
        <f t="shared" si="178"/>
        <v>807.09999999999991</v>
      </c>
      <c r="BC107" s="128">
        <f t="shared" si="158"/>
        <v>114969.233125</v>
      </c>
      <c r="BD107" s="128">
        <f t="shared" si="179"/>
        <v>322.9841250000008</v>
      </c>
      <c r="BE107" s="130">
        <f t="shared" si="51"/>
        <v>0.04</v>
      </c>
      <c r="BF107" s="128">
        <f t="shared" si="180"/>
        <v>5322.337033351525</v>
      </c>
      <c r="BG107" s="128">
        <f t="shared" si="159"/>
        <v>119968.58603335152</v>
      </c>
      <c r="BI107" s="124">
        <f t="shared" si="124"/>
        <v>64</v>
      </c>
      <c r="BJ107" s="130">
        <f t="shared" si="242"/>
        <v>3.8100000000000002E-2</v>
      </c>
      <c r="BK107" s="127">
        <f t="shared" si="232"/>
        <v>1119</v>
      </c>
      <c r="BL107" s="128">
        <f t="shared" si="233"/>
        <v>111788.1</v>
      </c>
      <c r="BM107" s="128">
        <f t="shared" si="142"/>
        <v>111900</v>
      </c>
      <c r="BN107" s="128">
        <f t="shared" si="234"/>
        <v>122548.65577499999</v>
      </c>
      <c r="BO107" s="130">
        <f t="shared" si="181"/>
        <v>4.65E-2</v>
      </c>
      <c r="BP107" s="128">
        <f t="shared" si="182"/>
        <v>124448.15993951249</v>
      </c>
      <c r="BQ107" s="128" t="str">
        <f t="shared" si="183"/>
        <v>nie</v>
      </c>
      <c r="BR107" s="128">
        <f t="shared" si="184"/>
        <v>1119</v>
      </c>
      <c r="BS107" s="128">
        <f t="shared" si="153"/>
        <v>121157.61955100512</v>
      </c>
      <c r="BT107" s="128">
        <f t="shared" si="128"/>
        <v>0</v>
      </c>
      <c r="BU107" s="130">
        <f t="shared" si="185"/>
        <v>0.04</v>
      </c>
      <c r="BV107" s="128">
        <f t="shared" si="60"/>
        <v>48.497533968533162</v>
      </c>
      <c r="BW107" s="128">
        <f t="shared" si="243"/>
        <v>121206.11708497365</v>
      </c>
      <c r="BY107" s="130">
        <f t="shared" si="244"/>
        <v>2.4E-2</v>
      </c>
      <c r="BZ107" s="127">
        <f t="shared" si="235"/>
        <v>1143</v>
      </c>
      <c r="CA107" s="128">
        <f t="shared" si="236"/>
        <v>114196.8</v>
      </c>
      <c r="CB107" s="128">
        <f t="shared" si="154"/>
        <v>114300</v>
      </c>
      <c r="CC107" s="128">
        <f t="shared" si="131"/>
        <v>114300</v>
      </c>
      <c r="CD107" s="130">
        <f t="shared" si="186"/>
        <v>3.9E-2</v>
      </c>
      <c r="CE107" s="128">
        <f t="shared" si="187"/>
        <v>115785.9</v>
      </c>
      <c r="CF107" s="128" t="str">
        <f t="shared" si="188"/>
        <v>nie</v>
      </c>
      <c r="CG107" s="128">
        <f t="shared" si="189"/>
        <v>2286</v>
      </c>
      <c r="CH107" s="128">
        <f t="shared" si="160"/>
        <v>113651.91899999999</v>
      </c>
      <c r="CI107" s="128">
        <f t="shared" si="190"/>
        <v>0</v>
      </c>
      <c r="CJ107" s="130">
        <f t="shared" si="68"/>
        <v>0.04</v>
      </c>
      <c r="CK107" s="128">
        <f t="shared" si="191"/>
        <v>4740.0243828758048</v>
      </c>
      <c r="CL107" s="128">
        <f t="shared" si="192"/>
        <v>118391.9433828758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125448.62712053761</v>
      </c>
      <c r="CR107" s="130">
        <f t="shared" si="193"/>
        <v>4.3999999999999997E-2</v>
      </c>
      <c r="CS107" s="128">
        <f t="shared" si="194"/>
        <v>127288.54031830549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119673.71765782745</v>
      </c>
      <c r="CW107" s="128">
        <f t="shared" si="76"/>
        <v>0</v>
      </c>
      <c r="CX107" s="130">
        <f t="shared" si="198"/>
        <v>0.04</v>
      </c>
      <c r="CY107" s="128">
        <f t="shared" si="199"/>
        <v>0</v>
      </c>
      <c r="CZ107" s="128">
        <f t="shared" si="200"/>
        <v>119673.71765782745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124973.44292689921</v>
      </c>
      <c r="DF107" s="130">
        <f t="shared" si="201"/>
        <v>4.3999999999999997E-2</v>
      </c>
      <c r="DG107" s="128">
        <f t="shared" si="202"/>
        <v>126806.38675649372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120093.17327275992</v>
      </c>
      <c r="DK107" s="128">
        <f t="shared" si="85"/>
        <v>0</v>
      </c>
      <c r="DL107" s="130">
        <f t="shared" si="206"/>
        <v>0.04</v>
      </c>
      <c r="DM107" s="128">
        <f t="shared" si="207"/>
        <v>0</v>
      </c>
      <c r="DN107" s="128">
        <f t="shared" si="208"/>
        <v>120093.17327275992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128171.89789078581</v>
      </c>
      <c r="DT107" s="130">
        <f t="shared" si="209"/>
        <v>4.9000000000000002E-2</v>
      </c>
      <c r="DU107" s="128">
        <f t="shared" si="210"/>
        <v>130265.37222300198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122084.95150063161</v>
      </c>
      <c r="DY107" s="128">
        <f t="shared" si="94"/>
        <v>0</v>
      </c>
      <c r="DZ107" s="130">
        <f t="shared" si="213"/>
        <v>0.04</v>
      </c>
      <c r="EA107" s="128">
        <f t="shared" si="214"/>
        <v>0</v>
      </c>
      <c r="EB107" s="128">
        <f t="shared" si="215"/>
        <v>122084.95150063161</v>
      </c>
    </row>
    <row r="108" spans="1:132">
      <c r="A108" s="224"/>
      <c r="B108" s="188">
        <f t="shared" si="216"/>
        <v>64</v>
      </c>
      <c r="C108" s="128">
        <f t="shared" si="217"/>
        <v>120877.31329168956</v>
      </c>
      <c r="D108" s="128">
        <f t="shared" si="218"/>
        <v>119968.58603335152</v>
      </c>
      <c r="E108" s="128">
        <f t="shared" si="219"/>
        <v>121206.11708497365</v>
      </c>
      <c r="F108" s="128">
        <f t="shared" si="220"/>
        <v>118391.9433828758</v>
      </c>
      <c r="G108" s="128">
        <f t="shared" si="221"/>
        <v>119673.71765782745</v>
      </c>
      <c r="H108" s="128">
        <f t="shared" si="222"/>
        <v>120093.17327275992</v>
      </c>
      <c r="I108" s="128">
        <f t="shared" si="223"/>
        <v>122084.95150063161</v>
      </c>
      <c r="J108" s="128">
        <f t="shared" si="224"/>
        <v>118835.16027409467</v>
      </c>
      <c r="K108" s="128">
        <f t="shared" si="225"/>
        <v>113490.71060973653</v>
      </c>
      <c r="M108" s="36"/>
      <c r="N108" s="32">
        <f t="shared" si="226"/>
        <v>64</v>
      </c>
      <c r="O108" s="25">
        <f t="shared" si="109"/>
        <v>0.20877313291689559</v>
      </c>
      <c r="P108" s="25">
        <f t="shared" si="110"/>
        <v>0.19968586033351521</v>
      </c>
      <c r="Q108" s="25">
        <f t="shared" si="111"/>
        <v>0.21206117084973641</v>
      </c>
      <c r="R108" s="25">
        <f t="shared" ref="R108:R139" si="245">F108/zakup_domyslny_wartosc-1</f>
        <v>0.18391943382875797</v>
      </c>
      <c r="S108" s="25">
        <f t="shared" ref="S108:S139" si="246">G108/zakup_domyslny_wartosc-1</f>
        <v>0.19673717657827461</v>
      </c>
      <c r="T108" s="25">
        <f t="shared" ref="T108:T139" si="247">H108/zakup_domyslny_wartosc-1</f>
        <v>0.20093173272759923</v>
      </c>
      <c r="U108" s="25">
        <f t="shared" ref="U108:U139" si="248">I108/zakup_domyslny_wartosc-1</f>
        <v>0.22084951500631611</v>
      </c>
      <c r="V108" s="25">
        <f t="shared" ref="V108:V139" si="249">J108/zakup_domyslny_wartosc-1</f>
        <v>0.18835160274094664</v>
      </c>
      <c r="W108" s="25">
        <f t="shared" ref="W108:W139" si="250">K108/zakup_domyslny_wartosc-1</f>
        <v>0.13490710609736523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113715.89059110505</v>
      </c>
      <c r="AC108" s="124">
        <f t="shared" si="114"/>
        <v>65</v>
      </c>
      <c r="AD108" s="130">
        <f t="shared" si="227"/>
        <v>0.04</v>
      </c>
      <c r="AE108" s="127">
        <f t="shared" si="228"/>
        <v>1200</v>
      </c>
      <c r="AF108" s="128">
        <f t="shared" si="229"/>
        <v>119883.90000000001</v>
      </c>
      <c r="AG108" s="128">
        <f t="shared" si="140"/>
        <v>120000</v>
      </c>
      <c r="AH108" s="128">
        <f t="shared" si="118"/>
        <v>120000</v>
      </c>
      <c r="AI108" s="130">
        <f t="shared" ref="AI108:AI139" si="252">IF(AND(MOD($AA108,zapadalnosc_ROR)&lt;=zmiana_oprocentowania_co_ile_mc_ROR,MOD($AA108,zapadalnosc_ROR)&lt;&gt;0),proc_I_okres_ROR,(marza_ROR+AD108))</f>
        <v>0.04</v>
      </c>
      <c r="AJ108" s="128">
        <f t="shared" ref="AJ108:AJ139" si="253">AH108*(1+AI108*IF(MOD($AA108,wyplata_odsetek_ROR)&lt;&gt;0,MOD($AA108,wyplata_odsetek_ROR),wyplata_odsetek_ROR)/12)</f>
        <v>120400.00000000001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600</v>
      </c>
      <c r="AM108" s="128">
        <f t="shared" si="150"/>
        <v>119838.00000000001</v>
      </c>
      <c r="AN108" s="128">
        <f t="shared" ref="AN108:AN139" si="256">IF(MOD($AA108,wyplata_odsetek_ROR)=0, (AJ108-AG108)*(1-podatek_Belki),0)
+IF(AK108="tak",ROUNDDOWN(AJ108/zamiana_ROR,0)*(100-zamiana_ROR),0)</f>
        <v>324.00000000001182</v>
      </c>
      <c r="AO108" s="130">
        <f t="shared" ref="AO108:AO139" si="257">INDEX(scenariusz_I_konto,MATCH(ROUNDUP($AA108/12,0),scenariusz_I_rok,0))</f>
        <v>0.04</v>
      </c>
      <c r="AP108" s="128">
        <f t="shared" ref="AP108:AP139" si="258">(AP107-IF(AK107="tak",ROUNDDOWN(AP107/100,0)*100,0))*
(1+AO108/12*(1-podatek_Belki))+AN108</f>
        <v>1690.9942375771268</v>
      </c>
      <c r="AQ108" s="128">
        <f t="shared" si="156"/>
        <v>121204.99423757714</v>
      </c>
      <c r="AS108" s="124">
        <f t="shared" si="119"/>
        <v>65</v>
      </c>
      <c r="AT108" s="130">
        <f t="shared" si="120"/>
        <v>0.04</v>
      </c>
      <c r="AU108" s="127">
        <f t="shared" si="230"/>
        <v>1153</v>
      </c>
      <c r="AV108" s="128">
        <f t="shared" si="231"/>
        <v>115192.3</v>
      </c>
      <c r="AW108" s="128">
        <f t="shared" si="151"/>
        <v>115300</v>
      </c>
      <c r="AX108" s="128">
        <f t="shared" si="123"/>
        <v>115300</v>
      </c>
      <c r="AY108" s="130">
        <f t="shared" ref="AY108:AY139" si="259">IF(AND(MOD($AA108,zapadalnosc_DOR)&lt;=zmiana_oprocentowania_co_ile_mc_DOR,MOD($AA108,zapadalnosc_DOR)&lt;&gt;0),proc_I_okres_DOR,(marza_DOR+AT108))</f>
        <v>4.1500000000000002E-2</v>
      </c>
      <c r="AZ108" s="128">
        <f t="shared" ref="AZ108:AZ139" si="260">AX108*(1+AY108*IF(MOD($AA108,wyplata_odsetek_DOR)&lt;&gt;0,MOD($AA108,wyplata_odsetek_DOR),wyplata_odsetek_DOR)/12)</f>
        <v>115698.74583333333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807.09999999999991</v>
      </c>
      <c r="BC108" s="128">
        <f t="shared" si="158"/>
        <v>114969.233125</v>
      </c>
      <c r="BD108" s="128">
        <f t="shared" ref="BD108:BD139" si="263">IF(MOD($AA108,wyplata_odsetek_DOR)=0, (AZ108-AW108)*(1-podatek_Belki),0)
+IF(BA108="tak",ROUNDDOWN(AZ108/zamiana_DOR,0)*(100-zamiana_DOR),0)</f>
        <v>322.9841250000008</v>
      </c>
      <c r="BE108" s="130">
        <f t="shared" ref="BE108:BE171" si="264">INDEX(scenariusz_I_konto,MATCH(ROUNDUP($AA108/12,0),scenariusz_I_rok,0))</f>
        <v>0.04</v>
      </c>
      <c r="BF108" s="128">
        <f t="shared" ref="BF108:BF139" si="265">(BF107-IF(BA107="tak",ROUNDDOWN(BF107/100,0)*100,0))*
(1+BE108/12*(1-podatek_Belki))+BD108</f>
        <v>5659.6914683415744</v>
      </c>
      <c r="BG108" s="128">
        <f t="shared" si="159"/>
        <v>120305.94046834158</v>
      </c>
      <c r="BI108" s="124">
        <f t="shared" si="124"/>
        <v>65</v>
      </c>
      <c r="BJ108" s="130">
        <f t="shared" si="242"/>
        <v>3.8100000000000002E-2</v>
      </c>
      <c r="BK108" s="127">
        <f t="shared" si="232"/>
        <v>1119</v>
      </c>
      <c r="BL108" s="128">
        <f t="shared" si="233"/>
        <v>111788.1</v>
      </c>
      <c r="BM108" s="128">
        <f t="shared" si="142"/>
        <v>111900</v>
      </c>
      <c r="BN108" s="128">
        <f t="shared" si="234"/>
        <v>122548.65577499999</v>
      </c>
      <c r="BO108" s="130">
        <f t="shared" ref="BO108:BO139" si="266">IF(AND(MOD($AA108,zapadalnosc_TOS)&lt;=12,MOD($AA108,zapadalnosc_TOS)&lt;&gt;0),proc_I_okres_TOS,(marza_TOS+proc_I_okres_TOS))</f>
        <v>4.65E-2</v>
      </c>
      <c r="BP108" s="128">
        <f t="shared" ref="BP108:BP139" si="267">BN108*(1+BO108*IF(MOD($AA108,12)&lt;&gt;0,MOD($AA108,12),12)/12)</f>
        <v>124923.0359806406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1119</v>
      </c>
      <c r="BS108" s="128">
        <f t="shared" si="153"/>
        <v>121542.2691443189</v>
      </c>
      <c r="BT108" s="128">
        <f t="shared" si="128"/>
        <v>0</v>
      </c>
      <c r="BU108" s="130">
        <f t="shared" ref="BU108:BU139" si="270">INDEX(scenariusz_I_konto,MATCH(ROUNDUP($AA108/12,0),scenariusz_I_rok,0))</f>
        <v>0.04</v>
      </c>
      <c r="BV108" s="128">
        <f t="shared" ref="BV108:BV171" si="271">BV107*(1+BU108/12*(1-podatek_Belki))+BT108</f>
        <v>48.628477310248201</v>
      </c>
      <c r="BW108" s="128">
        <f t="shared" si="243"/>
        <v>121590.89762162915</v>
      </c>
      <c r="BY108" s="130">
        <f t="shared" si="244"/>
        <v>2.4E-2</v>
      </c>
      <c r="BZ108" s="127">
        <f t="shared" si="235"/>
        <v>1143</v>
      </c>
      <c r="CA108" s="128">
        <f t="shared" si="236"/>
        <v>114196.8</v>
      </c>
      <c r="CB108" s="128">
        <f t="shared" si="154"/>
        <v>114300</v>
      </c>
      <c r="CC108" s="128">
        <f t="shared" si="131"/>
        <v>114300</v>
      </c>
      <c r="CD108" s="130">
        <f t="shared" ref="CD108:CD139" si="272">IF(AND(MOD($AA108,zapadalnosc_COI)&lt;=zmiana_oprocentowania_co_ile_mc_COI,MOD($AA108,zapadalnosc_COI)&lt;&gt;0),proc_I_okres_COI,(marza_COI+BY108))</f>
        <v>3.9E-2</v>
      </c>
      <c r="CE108" s="128">
        <f t="shared" ref="CE108:CE139" si="273">CC108*(1+CD108*IF(MOD($AA108,wyplata_odsetek_COI)&lt;&gt;0,MOD($AA108,wyplata_odsetek_COI),wyplata_odsetek_COI)/12)</f>
        <v>116157.37500000001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2286</v>
      </c>
      <c r="CH108" s="128">
        <f t="shared" si="160"/>
        <v>113952.81375000002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0.04</v>
      </c>
      <c r="CK108" s="128">
        <f t="shared" ref="CK108:CK139" si="278">(CK107-IF(CF107="tak",ROUNDDOWN(CK107/100,0)*100,0))*
(1+CJ108/12*(1-podatek_Belki))+CI108</f>
        <v>4752.8224487095695</v>
      </c>
      <c r="CL108" s="128">
        <f t="shared" ref="CL108:CL139" si="279">(CK107-IF(MOD($AA107,zapadalnosc_COI)=0,ROUNDDOWN(CK107/100,0)*100,0))*(1+CJ108/12*(1-podatek_Belki))+CH108</f>
        <v>118705.63619870959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125448.62712053761</v>
      </c>
      <c r="CR108" s="130">
        <f t="shared" ref="CR108:CR139" si="280">IF(AND(MOD($AA108,zapadalnosc_EDO)&lt;=12,MOD($AA108,zapadalnosc_EDO)&lt;&gt;0),proc_I_okres_EDO,(marza_EDO+$BY108))</f>
        <v>4.3999999999999997E-2</v>
      </c>
      <c r="CS108" s="128">
        <f t="shared" ref="CS108:CS139" si="281">CQ108*(1+CR108*IF(MOD($AA108,12)&lt;&gt;0,MOD($AA108,12),12)/12)</f>
        <v>127748.51861774747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120046.30008037545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0.04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120046.30008037545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124973.44292689921</v>
      </c>
      <c r="DF108" s="130">
        <f t="shared" ref="DF108:DF139" si="289">IF(AND(MOD($AA108,zapadalnosc_ROS)&lt;=12,MOD($AA108,zapadalnosc_ROS)&lt;&gt;0),proc_I_okres_ROS,(marza_ROS+$BY108))</f>
        <v>4.3999999999999997E-2</v>
      </c>
      <c r="DG108" s="128">
        <f t="shared" ref="DG108:DG139" si="290">DE108*(1+DF108*IF(MOD($AA108,12)&lt;&gt;0,MOD($AA108,12),12)/12)</f>
        <v>127264.62271389236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120464.34439825281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0.04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120464.34439825281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128171.89789078581</v>
      </c>
      <c r="DT108" s="130">
        <f t="shared" ref="DT108:DT139" si="298">IF(AND(MOD($AA108,zapadalnosc_ROD)&lt;=12,MOD($AA108,zapadalnosc_ROD)&lt;&gt;0),proc_I_okres_ROD,(marza_ROD+$BY108))</f>
        <v>4.9000000000000002E-2</v>
      </c>
      <c r="DU108" s="128">
        <f t="shared" ref="DU108:DU139" si="299">DS108*(1+DT108*IF(MOD($AA108,12)&lt;&gt;0,MOD($AA108,12),12)/12)</f>
        <v>130788.74080605603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122508.88005290538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0.04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122508.88005290538</v>
      </c>
    </row>
    <row r="109" spans="1:132">
      <c r="A109" s="224"/>
      <c r="B109" s="188">
        <f t="shared" ref="B109:B140" si="307">AA108</f>
        <v>65</v>
      </c>
      <c r="C109" s="128">
        <f t="shared" ref="C109:C140" si="308">AQ108</f>
        <v>121204.99423757714</v>
      </c>
      <c r="D109" s="128">
        <f t="shared" ref="D109:D140" si="309">BG108</f>
        <v>120305.94046834158</v>
      </c>
      <c r="E109" s="128">
        <f t="shared" ref="E109:E140" si="310">BW108</f>
        <v>121590.89762162915</v>
      </c>
      <c r="F109" s="128">
        <f t="shared" ref="F109:F140" si="311">CL108</f>
        <v>118705.63619870959</v>
      </c>
      <c r="G109" s="128">
        <f t="shared" ref="G109:G140" si="312">CZ108</f>
        <v>120046.30008037545</v>
      </c>
      <c r="H109" s="128">
        <f t="shared" ref="H109:H140" si="313">DN108</f>
        <v>120464.34439825281</v>
      </c>
      <c r="I109" s="128">
        <f t="shared" ref="I109:I140" si="314">EB108</f>
        <v>122508.88005290538</v>
      </c>
      <c r="J109" s="128">
        <f t="shared" ref="J109:J140" si="315">FV(INDEX(scenariusz_I_konto,MATCH(ROUNDUP(B109/12,0),scenariusz_I_rok,0))/12*(1-podatek_Belki),1,0,-J108,1)</f>
        <v>119156.01520683471</v>
      </c>
      <c r="K109" s="128">
        <f t="shared" ref="K109:K140" si="316">AB108</f>
        <v>113715.89059110505</v>
      </c>
      <c r="M109" s="36"/>
      <c r="N109" s="32">
        <f t="shared" ref="N109:N140" si="317">B109</f>
        <v>65</v>
      </c>
      <c r="O109" s="25">
        <f t="shared" ref="O109:O172" si="318">C109/zakup_domyslny_wartosc-1</f>
        <v>0.21204994237577135</v>
      </c>
      <c r="P109" s="25">
        <f t="shared" ref="P109:P172" si="319">D109/zakup_domyslny_wartosc-1</f>
        <v>0.20305940468341577</v>
      </c>
      <c r="Q109" s="25">
        <f t="shared" ref="Q109:Q172" si="320">E109/zakup_domyslny_wartosc-1</f>
        <v>0.21590897621629157</v>
      </c>
      <c r="R109" s="25">
        <f t="shared" si="245"/>
        <v>0.18705636198709596</v>
      </c>
      <c r="S109" s="25">
        <f t="shared" si="246"/>
        <v>0.20046300080375445</v>
      </c>
      <c r="T109" s="25">
        <f t="shared" si="247"/>
        <v>0.20464344398252821</v>
      </c>
      <c r="U109" s="25">
        <f t="shared" si="248"/>
        <v>0.22508880052905389</v>
      </c>
      <c r="V109" s="25">
        <f t="shared" si="249"/>
        <v>0.19156015206834698</v>
      </c>
      <c r="W109" s="25">
        <f t="shared" si="250"/>
        <v>0.13715890591105051</v>
      </c>
      <c r="X109" s="36"/>
      <c r="Y109" s="36"/>
      <c r="AA109" s="124">
        <f t="shared" ref="AA109:AA172" si="321">AA108+1</f>
        <v>66</v>
      </c>
      <c r="AB109" s="128">
        <f t="shared" si="251"/>
        <v>113941.07057247359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0.04</v>
      </c>
      <c r="AE109" s="127">
        <f t="shared" ref="AE109:AE140" si="324">IF(AK108="tak",
ROUNDDOWN(AM108/zamiana_ROR,0)+ROUNDDOWN(AP108/100,0),
AE108)</f>
        <v>1200</v>
      </c>
      <c r="AF109" s="128">
        <f t="shared" ref="AF109:AF140" si="325">IF(AK108="tak",
ROUNDDOWN(AM108/zamiana_ROR,0)*zamiana_ROR+ROUNDDOWN(AP108/100,0)*100,
AF108)</f>
        <v>119883.90000000001</v>
      </c>
      <c r="AG109" s="128">
        <f t="shared" si="140"/>
        <v>120000</v>
      </c>
      <c r="AH109" s="128">
        <f t="shared" ref="AH109:AH116" si="326">AG109</f>
        <v>120000</v>
      </c>
      <c r="AI109" s="130">
        <f t="shared" si="252"/>
        <v>0.04</v>
      </c>
      <c r="AJ109" s="128">
        <f t="shared" si="253"/>
        <v>120400.00000000001</v>
      </c>
      <c r="AK109" s="128" t="str">
        <f t="shared" si="254"/>
        <v>nie</v>
      </c>
      <c r="AL109" s="128">
        <f t="shared" si="255"/>
        <v>600</v>
      </c>
      <c r="AM109" s="128">
        <f t="shared" si="150"/>
        <v>119838.00000000001</v>
      </c>
      <c r="AN109" s="128">
        <f t="shared" si="256"/>
        <v>324.00000000001182</v>
      </c>
      <c r="AO109" s="130">
        <f t="shared" si="257"/>
        <v>0.04</v>
      </c>
      <c r="AP109" s="128">
        <f t="shared" si="258"/>
        <v>2019.5599220185968</v>
      </c>
      <c r="AQ109" s="128">
        <f t="shared" si="156"/>
        <v>121533.5599220186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0.04</v>
      </c>
      <c r="AU109" s="127">
        <f t="shared" ref="AU109:AU140" si="329">IF(BA108="tak",
ROUNDDOWN(BC108/zamiana_DOR,0)+ROUNDDOWN(BF108/100,0),
AU108)</f>
        <v>1153</v>
      </c>
      <c r="AV109" s="128">
        <f t="shared" ref="AV109:AV140" si="330">IF(BA108="tak",
ROUNDDOWN(BC108/zamiana_DOR,0)*zamiana_DOR+ROUNDDOWN(BF108/100,0)*100,
AV108)</f>
        <v>115192.3</v>
      </c>
      <c r="AW109" s="128">
        <f t="shared" si="151"/>
        <v>115300</v>
      </c>
      <c r="AX109" s="128">
        <f t="shared" ref="AX109:AX116" si="331">AW109</f>
        <v>115300</v>
      </c>
      <c r="AY109" s="130">
        <f t="shared" si="259"/>
        <v>4.1500000000000002E-2</v>
      </c>
      <c r="AZ109" s="128">
        <f t="shared" si="260"/>
        <v>115698.74583333333</v>
      </c>
      <c r="BA109" s="128" t="str">
        <f t="shared" si="261"/>
        <v>nie</v>
      </c>
      <c r="BB109" s="128">
        <f t="shared" si="262"/>
        <v>807.09999999999991</v>
      </c>
      <c r="BC109" s="128">
        <f t="shared" si="158"/>
        <v>114969.233125</v>
      </c>
      <c r="BD109" s="128">
        <f t="shared" si="263"/>
        <v>322.9841250000008</v>
      </c>
      <c r="BE109" s="130">
        <f t="shared" si="264"/>
        <v>0.04</v>
      </c>
      <c r="BF109" s="128">
        <f t="shared" si="265"/>
        <v>5997.9567603060968</v>
      </c>
      <c r="BG109" s="128">
        <f t="shared" si="159"/>
        <v>120644.2057603061</v>
      </c>
      <c r="BI109" s="124">
        <f t="shared" ref="BI109:BI172" si="332">BI108+1</f>
        <v>66</v>
      </c>
      <c r="BJ109" s="130">
        <f t="shared" si="242"/>
        <v>3.8100000000000002E-2</v>
      </c>
      <c r="BK109" s="127">
        <f t="shared" ref="BK109:BK140" si="333">IF(BQ108="tak",
ROUNDDOWN(BS108/zamiana_TOS,0),
BK108)</f>
        <v>1119</v>
      </c>
      <c r="BL109" s="128">
        <f t="shared" ref="BL109:BL140" si="334">IF(BQ108="tak",
BK109*zamiana_TOS,
BL108)</f>
        <v>111788.1</v>
      </c>
      <c r="BM109" s="128">
        <f t="shared" si="142"/>
        <v>111900</v>
      </c>
      <c r="BN109" s="128">
        <f t="shared" ref="BN109:BN140" si="335">IF(BQ108="tak",
 BM109,
IF(MOD($AA109,kapitalizacja_odsetek_mc_ROS)&lt;&gt;1,BN108,BP108))</f>
        <v>122548.65577499999</v>
      </c>
      <c r="BO109" s="130">
        <f t="shared" si="266"/>
        <v>4.65E-2</v>
      </c>
      <c r="BP109" s="128">
        <f t="shared" si="267"/>
        <v>125397.91202176875</v>
      </c>
      <c r="BQ109" s="128" t="str">
        <f t="shared" si="268"/>
        <v>nie</v>
      </c>
      <c r="BR109" s="128">
        <f t="shared" si="269"/>
        <v>1119</v>
      </c>
      <c r="BS109" s="128">
        <f t="shared" si="153"/>
        <v>121926.91873763269</v>
      </c>
      <c r="BT109" s="128">
        <f t="shared" ref="BT109:BT115" si="336">IF(AND(BQ109="tak",BL110&lt;&gt;""),
 BS109-BL110,
0)</f>
        <v>0</v>
      </c>
      <c r="BU109" s="130">
        <f t="shared" si="270"/>
        <v>0.04</v>
      </c>
      <c r="BV109" s="128">
        <f t="shared" si="271"/>
        <v>48.759774198985866</v>
      </c>
      <c r="BW109" s="128">
        <f t="shared" si="243"/>
        <v>121975.67851183168</v>
      </c>
      <c r="BY109" s="130">
        <f t="shared" si="244"/>
        <v>2.4E-2</v>
      </c>
      <c r="BZ109" s="127">
        <f t="shared" ref="BZ109:BZ140" si="337">IF(CF108="tak",
ROUNDDOWN(CH108/zamiana_COI,0)+ROUNDDOWN(CK108/100,0),
BZ108)</f>
        <v>1143</v>
      </c>
      <c r="CA109" s="128">
        <f t="shared" ref="CA109:CA140" si="338">IF(CF108="tak",
ROUNDDOWN(CH108/zamiana_COI,0)*zamiana_COI+ROUNDDOWN(CK108/100,0)*100,
CA108)</f>
        <v>114196.8</v>
      </c>
      <c r="CB109" s="128">
        <f t="shared" si="154"/>
        <v>114300</v>
      </c>
      <c r="CC109" s="128">
        <f t="shared" ref="CC109:CC116" si="339">CB109</f>
        <v>114300</v>
      </c>
      <c r="CD109" s="130">
        <f t="shared" si="272"/>
        <v>3.9E-2</v>
      </c>
      <c r="CE109" s="128">
        <f t="shared" si="273"/>
        <v>116528.85</v>
      </c>
      <c r="CF109" s="128" t="str">
        <f t="shared" si="274"/>
        <v>nie</v>
      </c>
      <c r="CG109" s="128">
        <f t="shared" si="275"/>
        <v>2286</v>
      </c>
      <c r="CH109" s="128">
        <f t="shared" si="160"/>
        <v>114253.70850000001</v>
      </c>
      <c r="CI109" s="128">
        <f t="shared" si="276"/>
        <v>0</v>
      </c>
      <c r="CJ109" s="130">
        <f t="shared" si="277"/>
        <v>0.04</v>
      </c>
      <c r="CK109" s="128">
        <f t="shared" si="278"/>
        <v>4765.6550693210847</v>
      </c>
      <c r="CL109" s="128">
        <f t="shared" si="279"/>
        <v>119019.3635693211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125448.62712053761</v>
      </c>
      <c r="CR109" s="130">
        <f t="shared" si="280"/>
        <v>4.3999999999999997E-2</v>
      </c>
      <c r="CS109" s="128">
        <f t="shared" si="281"/>
        <v>128208.49691718943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120418.88250292344</v>
      </c>
      <c r="CW109" s="128">
        <f t="shared" si="285"/>
        <v>0</v>
      </c>
      <c r="CX109" s="130">
        <f t="shared" si="286"/>
        <v>0.04</v>
      </c>
      <c r="CY109" s="128">
        <f t="shared" si="287"/>
        <v>0</v>
      </c>
      <c r="CZ109" s="128">
        <f t="shared" si="288"/>
        <v>120418.88250292344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124973.44292689921</v>
      </c>
      <c r="DF109" s="130">
        <f t="shared" si="289"/>
        <v>4.3999999999999997E-2</v>
      </c>
      <c r="DG109" s="128">
        <f t="shared" si="290"/>
        <v>127722.85867129099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120835.51552374571</v>
      </c>
      <c r="DK109" s="128">
        <f t="shared" si="294"/>
        <v>0</v>
      </c>
      <c r="DL109" s="130">
        <f t="shared" si="295"/>
        <v>0.04</v>
      </c>
      <c r="DM109" s="128">
        <f t="shared" si="296"/>
        <v>0</v>
      </c>
      <c r="DN109" s="128">
        <f t="shared" si="297"/>
        <v>120835.51552374571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128171.89789078581</v>
      </c>
      <c r="DT109" s="130">
        <f t="shared" si="298"/>
        <v>4.9000000000000002E-2</v>
      </c>
      <c r="DU109" s="128">
        <f t="shared" si="299"/>
        <v>131312.10938911006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122932.80860517915</v>
      </c>
      <c r="DY109" s="128">
        <f t="shared" si="303"/>
        <v>0</v>
      </c>
      <c r="DZ109" s="130">
        <f t="shared" si="304"/>
        <v>0.04</v>
      </c>
      <c r="EA109" s="128">
        <f t="shared" si="305"/>
        <v>0</v>
      </c>
      <c r="EB109" s="128">
        <f t="shared" si="306"/>
        <v>122932.80860517915</v>
      </c>
    </row>
    <row r="110" spans="1:132">
      <c r="A110" s="224"/>
      <c r="B110" s="188">
        <f t="shared" si="307"/>
        <v>66</v>
      </c>
      <c r="C110" s="128">
        <f t="shared" si="308"/>
        <v>121533.5599220186</v>
      </c>
      <c r="D110" s="128">
        <f t="shared" si="309"/>
        <v>120644.2057603061</v>
      </c>
      <c r="E110" s="128">
        <f t="shared" si="310"/>
        <v>121975.67851183168</v>
      </c>
      <c r="F110" s="128">
        <f t="shared" si="311"/>
        <v>119019.3635693211</v>
      </c>
      <c r="G110" s="128">
        <f t="shared" si="312"/>
        <v>120418.88250292344</v>
      </c>
      <c r="H110" s="128">
        <f t="shared" si="313"/>
        <v>120835.51552374571</v>
      </c>
      <c r="I110" s="128">
        <f t="shared" si="314"/>
        <v>122932.80860517915</v>
      </c>
      <c r="J110" s="128">
        <f t="shared" si="315"/>
        <v>119477.73644789316</v>
      </c>
      <c r="K110" s="128">
        <f t="shared" si="316"/>
        <v>113941.07057247359</v>
      </c>
      <c r="M110" s="36"/>
      <c r="N110" s="32">
        <f t="shared" si="317"/>
        <v>66</v>
      </c>
      <c r="O110" s="25">
        <f t="shared" si="318"/>
        <v>0.21533559922018597</v>
      </c>
      <c r="P110" s="25">
        <f t="shared" si="319"/>
        <v>0.206442057603061</v>
      </c>
      <c r="Q110" s="25">
        <f t="shared" si="320"/>
        <v>0.21975678511831687</v>
      </c>
      <c r="R110" s="25">
        <f t="shared" si="245"/>
        <v>0.19019363569321102</v>
      </c>
      <c r="S110" s="25">
        <f t="shared" si="246"/>
        <v>0.20418882502923452</v>
      </c>
      <c r="T110" s="25">
        <f t="shared" si="247"/>
        <v>0.20835515523745718</v>
      </c>
      <c r="U110" s="25">
        <f t="shared" si="248"/>
        <v>0.22932808605179145</v>
      </c>
      <c r="V110" s="25">
        <f t="shared" si="249"/>
        <v>0.19477736447893146</v>
      </c>
      <c r="W110" s="25">
        <f t="shared" si="250"/>
        <v>0.1394107057247358</v>
      </c>
      <c r="X110" s="36"/>
      <c r="Y110" s="36"/>
      <c r="AA110" s="124">
        <f t="shared" si="321"/>
        <v>67</v>
      </c>
      <c r="AB110" s="128">
        <f t="shared" si="251"/>
        <v>114166.25055384211</v>
      </c>
      <c r="AC110" s="124">
        <f t="shared" si="322"/>
        <v>67</v>
      </c>
      <c r="AD110" s="130">
        <f t="shared" si="323"/>
        <v>0.04</v>
      </c>
      <c r="AE110" s="127">
        <f t="shared" si="324"/>
        <v>1200</v>
      </c>
      <c r="AF110" s="128">
        <f t="shared" si="325"/>
        <v>119883.90000000001</v>
      </c>
      <c r="AG110" s="128">
        <f t="shared" ref="AG110:AG173" si="348">IF(AK109="tak",
AE110*100,
AG109)</f>
        <v>120000</v>
      </c>
      <c r="AH110" s="128">
        <f t="shared" si="326"/>
        <v>120000</v>
      </c>
      <c r="AI110" s="130">
        <f t="shared" si="252"/>
        <v>0.04</v>
      </c>
      <c r="AJ110" s="128">
        <f t="shared" si="253"/>
        <v>120400.00000000001</v>
      </c>
      <c r="AK110" s="128" t="str">
        <f t="shared" si="254"/>
        <v>nie</v>
      </c>
      <c r="AL110" s="128">
        <f t="shared" si="255"/>
        <v>600</v>
      </c>
      <c r="AM110" s="128">
        <f t="shared" si="150"/>
        <v>119838.00000000001</v>
      </c>
      <c r="AN110" s="128">
        <f t="shared" si="256"/>
        <v>324.00000000001182</v>
      </c>
      <c r="AO110" s="130">
        <f t="shared" si="257"/>
        <v>0.04</v>
      </c>
      <c r="AP110" s="128">
        <f t="shared" si="258"/>
        <v>2349.0127338080588</v>
      </c>
      <c r="AQ110" s="128">
        <f t="shared" si="156"/>
        <v>121863.01273380806</v>
      </c>
      <c r="AS110" s="124">
        <f t="shared" si="327"/>
        <v>67</v>
      </c>
      <c r="AT110" s="130">
        <f t="shared" si="328"/>
        <v>0.04</v>
      </c>
      <c r="AU110" s="127">
        <f t="shared" si="329"/>
        <v>1153</v>
      </c>
      <c r="AV110" s="128">
        <f t="shared" si="330"/>
        <v>115192.3</v>
      </c>
      <c r="AW110" s="128">
        <f t="shared" si="151"/>
        <v>115300</v>
      </c>
      <c r="AX110" s="128">
        <f t="shared" si="331"/>
        <v>115300</v>
      </c>
      <c r="AY110" s="130">
        <f t="shared" si="259"/>
        <v>4.1500000000000002E-2</v>
      </c>
      <c r="AZ110" s="128">
        <f t="shared" si="260"/>
        <v>115698.74583333333</v>
      </c>
      <c r="BA110" s="128" t="str">
        <f t="shared" si="261"/>
        <v>nie</v>
      </c>
      <c r="BB110" s="128">
        <f t="shared" si="262"/>
        <v>807.09999999999991</v>
      </c>
      <c r="BC110" s="128">
        <f t="shared" si="158"/>
        <v>114969.233125</v>
      </c>
      <c r="BD110" s="128">
        <f t="shared" si="263"/>
        <v>322.9841250000008</v>
      </c>
      <c r="BE110" s="130">
        <f t="shared" si="264"/>
        <v>0.04</v>
      </c>
      <c r="BF110" s="128">
        <f t="shared" si="265"/>
        <v>6337.1353685589238</v>
      </c>
      <c r="BG110" s="128">
        <f t="shared" si="159"/>
        <v>120983.38436855892</v>
      </c>
      <c r="BI110" s="124">
        <f t="shared" si="332"/>
        <v>67</v>
      </c>
      <c r="BJ110" s="130">
        <f t="shared" si="242"/>
        <v>3.8100000000000002E-2</v>
      </c>
      <c r="BK110" s="127">
        <f>IF(BQ109="tak",
ROUNDDOWN(BS109/zamiana_TOS,0),
BK109)</f>
        <v>1119</v>
      </c>
      <c r="BL110" s="128">
        <f t="shared" si="334"/>
        <v>111788.1</v>
      </c>
      <c r="BM110" s="128">
        <f t="shared" ref="BM110:BM173" si="349">IF(BQ109="tak",
BK110*100,
BM109)</f>
        <v>111900</v>
      </c>
      <c r="BN110" s="128">
        <f t="shared" si="335"/>
        <v>122548.65577499999</v>
      </c>
      <c r="BO110" s="130">
        <f t="shared" si="266"/>
        <v>4.65E-2</v>
      </c>
      <c r="BP110" s="128">
        <f t="shared" si="267"/>
        <v>125872.78806289687</v>
      </c>
      <c r="BQ110" s="128" t="str">
        <f t="shared" si="268"/>
        <v>nie</v>
      </c>
      <c r="BR110" s="128">
        <f t="shared" si="269"/>
        <v>1119</v>
      </c>
      <c r="BS110" s="128">
        <f t="shared" si="153"/>
        <v>122311.56833094647</v>
      </c>
      <c r="BT110" s="128">
        <f t="shared" si="336"/>
        <v>0</v>
      </c>
      <c r="BU110" s="130">
        <f t="shared" si="270"/>
        <v>0.04</v>
      </c>
      <c r="BV110" s="128">
        <f t="shared" si="271"/>
        <v>48.891425589323127</v>
      </c>
      <c r="BW110" s="128">
        <f t="shared" si="243"/>
        <v>122360.45975653578</v>
      </c>
      <c r="BY110" s="130">
        <f t="shared" si="244"/>
        <v>2.4E-2</v>
      </c>
      <c r="BZ110" s="127">
        <f t="shared" si="337"/>
        <v>1143</v>
      </c>
      <c r="CA110" s="128">
        <f t="shared" si="338"/>
        <v>114196.8</v>
      </c>
      <c r="CB110" s="128">
        <f t="shared" si="154"/>
        <v>114300</v>
      </c>
      <c r="CC110" s="128">
        <f t="shared" si="339"/>
        <v>114300</v>
      </c>
      <c r="CD110" s="130">
        <f t="shared" si="272"/>
        <v>3.9E-2</v>
      </c>
      <c r="CE110" s="128">
        <f t="shared" si="273"/>
        <v>116900.32500000001</v>
      </c>
      <c r="CF110" s="128" t="str">
        <f t="shared" si="274"/>
        <v>nie</v>
      </c>
      <c r="CG110" s="128">
        <f t="shared" si="275"/>
        <v>2286</v>
      </c>
      <c r="CH110" s="128">
        <f t="shared" si="160"/>
        <v>114554.60325000001</v>
      </c>
      <c r="CI110" s="128">
        <f t="shared" si="276"/>
        <v>0</v>
      </c>
      <c r="CJ110" s="130">
        <f t="shared" si="277"/>
        <v>0.04</v>
      </c>
      <c r="CK110" s="128">
        <f t="shared" si="278"/>
        <v>4778.5223380082516</v>
      </c>
      <c r="CL110" s="128">
        <f t="shared" si="279"/>
        <v>119333.12558800826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125448.62712053761</v>
      </c>
      <c r="CR110" s="130">
        <f t="shared" si="280"/>
        <v>4.3999999999999997E-2</v>
      </c>
      <c r="CS110" s="128">
        <f t="shared" si="281"/>
        <v>128668.47521663141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120791.46492547145</v>
      </c>
      <c r="CW110" s="128">
        <f t="shared" si="285"/>
        <v>0</v>
      </c>
      <c r="CX110" s="130">
        <f t="shared" si="286"/>
        <v>0.04</v>
      </c>
      <c r="CY110" s="128">
        <f t="shared" si="287"/>
        <v>0</v>
      </c>
      <c r="CZ110" s="128">
        <f t="shared" si="288"/>
        <v>120791.46492547145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124973.44292689921</v>
      </c>
      <c r="DF110" s="130">
        <f t="shared" si="289"/>
        <v>4.3999999999999997E-2</v>
      </c>
      <c r="DG110" s="128">
        <f t="shared" si="290"/>
        <v>128181.09462868964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121206.6866492386</v>
      </c>
      <c r="DK110" s="128">
        <f t="shared" si="294"/>
        <v>0</v>
      </c>
      <c r="DL110" s="130">
        <f t="shared" si="295"/>
        <v>0.04</v>
      </c>
      <c r="DM110" s="128">
        <f t="shared" si="296"/>
        <v>0</v>
      </c>
      <c r="DN110" s="128">
        <f t="shared" si="297"/>
        <v>121206.6866492386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128171.89789078581</v>
      </c>
      <c r="DT110" s="130">
        <f t="shared" si="298"/>
        <v>4.9000000000000002E-2</v>
      </c>
      <c r="DU110" s="128">
        <f t="shared" si="299"/>
        <v>131835.47797216411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123356.73715745292</v>
      </c>
      <c r="DY110" s="128">
        <f t="shared" si="303"/>
        <v>0</v>
      </c>
      <c r="DZ110" s="130">
        <f t="shared" si="304"/>
        <v>0.04</v>
      </c>
      <c r="EA110" s="128">
        <f t="shared" si="305"/>
        <v>0</v>
      </c>
      <c r="EB110" s="128">
        <f t="shared" si="306"/>
        <v>123356.73715745292</v>
      </c>
    </row>
    <row r="111" spans="1:132">
      <c r="A111" s="224"/>
      <c r="B111" s="188">
        <f t="shared" si="307"/>
        <v>67</v>
      </c>
      <c r="C111" s="128">
        <f t="shared" si="308"/>
        <v>121863.01273380806</v>
      </c>
      <c r="D111" s="128">
        <f t="shared" si="309"/>
        <v>120983.38436855892</v>
      </c>
      <c r="E111" s="128">
        <f t="shared" si="310"/>
        <v>122360.45975653578</v>
      </c>
      <c r="F111" s="128">
        <f t="shared" si="311"/>
        <v>119333.12558800826</v>
      </c>
      <c r="G111" s="128">
        <f t="shared" si="312"/>
        <v>120791.46492547145</v>
      </c>
      <c r="H111" s="128">
        <f t="shared" si="313"/>
        <v>121206.6866492386</v>
      </c>
      <c r="I111" s="128">
        <f t="shared" si="314"/>
        <v>123356.73715745292</v>
      </c>
      <c r="J111" s="128">
        <f t="shared" si="315"/>
        <v>119800.32633630246</v>
      </c>
      <c r="K111" s="128">
        <f t="shared" si="316"/>
        <v>114166.25055384211</v>
      </c>
      <c r="M111" s="36"/>
      <c r="N111" s="32">
        <f t="shared" si="317"/>
        <v>67</v>
      </c>
      <c r="O111" s="25">
        <f t="shared" si="318"/>
        <v>0.21863012733808063</v>
      </c>
      <c r="P111" s="25">
        <f t="shared" si="319"/>
        <v>0.20983384368558933</v>
      </c>
      <c r="Q111" s="25">
        <f t="shared" si="320"/>
        <v>0.22360459756535778</v>
      </c>
      <c r="R111" s="25">
        <f t="shared" si="245"/>
        <v>0.1933312558800826</v>
      </c>
      <c r="S111" s="25">
        <f t="shared" si="246"/>
        <v>0.20791464925471437</v>
      </c>
      <c r="T111" s="25">
        <f t="shared" si="247"/>
        <v>0.21206686649238593</v>
      </c>
      <c r="U111" s="25">
        <f t="shared" si="248"/>
        <v>0.23356737157452923</v>
      </c>
      <c r="V111" s="25">
        <f t="shared" si="249"/>
        <v>0.19800326336302465</v>
      </c>
      <c r="W111" s="25">
        <f t="shared" si="250"/>
        <v>0.14166250553842108</v>
      </c>
      <c r="X111" s="36"/>
      <c r="Y111" s="36"/>
      <c r="AA111" s="124">
        <f t="shared" si="321"/>
        <v>68</v>
      </c>
      <c r="AB111" s="128">
        <f t="shared" si="251"/>
        <v>114391.43053521063</v>
      </c>
      <c r="AC111" s="124">
        <f t="shared" si="322"/>
        <v>68</v>
      </c>
      <c r="AD111" s="130">
        <f t="shared" si="323"/>
        <v>0.04</v>
      </c>
      <c r="AE111" s="127">
        <f t="shared" si="324"/>
        <v>1200</v>
      </c>
      <c r="AF111" s="128">
        <f t="shared" si="325"/>
        <v>119883.90000000001</v>
      </c>
      <c r="AG111" s="128">
        <f t="shared" si="348"/>
        <v>120000</v>
      </c>
      <c r="AH111" s="128">
        <f t="shared" si="326"/>
        <v>120000</v>
      </c>
      <c r="AI111" s="130">
        <f t="shared" si="252"/>
        <v>0.04</v>
      </c>
      <c r="AJ111" s="128">
        <f t="shared" si="253"/>
        <v>120400.00000000001</v>
      </c>
      <c r="AK111" s="128" t="str">
        <f t="shared" si="254"/>
        <v>nie</v>
      </c>
      <c r="AL111" s="128">
        <f t="shared" si="255"/>
        <v>600</v>
      </c>
      <c r="AM111" s="128">
        <f t="shared" si="150"/>
        <v>119838.00000000001</v>
      </c>
      <c r="AN111" s="128">
        <f t="shared" si="256"/>
        <v>324.00000000001182</v>
      </c>
      <c r="AO111" s="130">
        <f t="shared" si="257"/>
        <v>0.04</v>
      </c>
      <c r="AP111" s="128">
        <f t="shared" si="258"/>
        <v>2679.3550681893521</v>
      </c>
      <c r="AQ111" s="128">
        <f t="shared" si="156"/>
        <v>122193.35506818935</v>
      </c>
      <c r="AS111" s="124">
        <f t="shared" si="327"/>
        <v>68</v>
      </c>
      <c r="AT111" s="130">
        <f t="shared" si="328"/>
        <v>0.04</v>
      </c>
      <c r="AU111" s="127">
        <f t="shared" si="329"/>
        <v>1153</v>
      </c>
      <c r="AV111" s="128">
        <f t="shared" si="330"/>
        <v>115192.3</v>
      </c>
      <c r="AW111" s="128">
        <f t="shared" si="151"/>
        <v>115300</v>
      </c>
      <c r="AX111" s="128">
        <f t="shared" si="331"/>
        <v>115300</v>
      </c>
      <c r="AY111" s="130">
        <f t="shared" si="259"/>
        <v>4.1500000000000002E-2</v>
      </c>
      <c r="AZ111" s="128">
        <f t="shared" si="260"/>
        <v>115698.74583333333</v>
      </c>
      <c r="BA111" s="128" t="str">
        <f t="shared" si="261"/>
        <v>nie</v>
      </c>
      <c r="BB111" s="128">
        <f t="shared" si="262"/>
        <v>807.09999999999991</v>
      </c>
      <c r="BC111" s="128">
        <f t="shared" si="158"/>
        <v>114969.233125</v>
      </c>
      <c r="BD111" s="128">
        <f t="shared" si="263"/>
        <v>322.9841250000008</v>
      </c>
      <c r="BE111" s="130">
        <f t="shared" si="264"/>
        <v>0.04</v>
      </c>
      <c r="BF111" s="128">
        <f t="shared" si="265"/>
        <v>6677.2297590540329</v>
      </c>
      <c r="BG111" s="128">
        <f t="shared" si="159"/>
        <v>121323.47875905404</v>
      </c>
      <c r="BI111" s="124">
        <f t="shared" si="332"/>
        <v>68</v>
      </c>
      <c r="BJ111" s="130">
        <f t="shared" si="242"/>
        <v>3.8100000000000002E-2</v>
      </c>
      <c r="BK111" s="127">
        <f t="shared" si="333"/>
        <v>1119</v>
      </c>
      <c r="BL111" s="128">
        <f t="shared" si="334"/>
        <v>111788.1</v>
      </c>
      <c r="BM111" s="128">
        <f t="shared" si="349"/>
        <v>111900</v>
      </c>
      <c r="BN111" s="128">
        <f t="shared" si="335"/>
        <v>122548.65577499999</v>
      </c>
      <c r="BO111" s="130">
        <f t="shared" si="266"/>
        <v>4.65E-2</v>
      </c>
      <c r="BP111" s="128">
        <f t="shared" si="267"/>
        <v>126347.66410402498</v>
      </c>
      <c r="BQ111" s="128" t="str">
        <f t="shared" si="268"/>
        <v>nie</v>
      </c>
      <c r="BR111" s="128">
        <f t="shared" si="269"/>
        <v>1119</v>
      </c>
      <c r="BS111" s="128">
        <f t="shared" si="153"/>
        <v>122696.21792426023</v>
      </c>
      <c r="BT111" s="128">
        <f t="shared" si="336"/>
        <v>0</v>
      </c>
      <c r="BU111" s="130">
        <f t="shared" si="270"/>
        <v>0.04</v>
      </c>
      <c r="BV111" s="128">
        <f t="shared" si="271"/>
        <v>49.023432438414297</v>
      </c>
      <c r="BW111" s="128">
        <f t="shared" si="243"/>
        <v>122745.24135669864</v>
      </c>
      <c r="BY111" s="130">
        <f t="shared" si="244"/>
        <v>2.4E-2</v>
      </c>
      <c r="BZ111" s="127">
        <f t="shared" si="337"/>
        <v>1143</v>
      </c>
      <c r="CA111" s="128">
        <f t="shared" si="338"/>
        <v>114196.8</v>
      </c>
      <c r="CB111" s="128">
        <f t="shared" si="154"/>
        <v>114300</v>
      </c>
      <c r="CC111" s="128">
        <f t="shared" si="339"/>
        <v>114300</v>
      </c>
      <c r="CD111" s="130">
        <f t="shared" si="272"/>
        <v>3.9E-2</v>
      </c>
      <c r="CE111" s="128">
        <f t="shared" si="273"/>
        <v>117271.8</v>
      </c>
      <c r="CF111" s="128" t="str">
        <f t="shared" si="274"/>
        <v>nie</v>
      </c>
      <c r="CG111" s="128">
        <f t="shared" si="275"/>
        <v>2286</v>
      </c>
      <c r="CH111" s="128">
        <f t="shared" si="160"/>
        <v>114855.49800000001</v>
      </c>
      <c r="CI111" s="128">
        <f t="shared" si="276"/>
        <v>0</v>
      </c>
      <c r="CJ111" s="130">
        <f t="shared" si="277"/>
        <v>0.04</v>
      </c>
      <c r="CK111" s="128">
        <f t="shared" si="278"/>
        <v>4791.4243483208738</v>
      </c>
      <c r="CL111" s="128">
        <f t="shared" si="279"/>
        <v>119646.92234832088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125448.62712053761</v>
      </c>
      <c r="CR111" s="130">
        <f t="shared" si="280"/>
        <v>4.3999999999999997E-2</v>
      </c>
      <c r="CS111" s="128">
        <f t="shared" si="281"/>
        <v>129128.45351607339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121164.04734801945</v>
      </c>
      <c r="CW111" s="128">
        <f t="shared" si="285"/>
        <v>0</v>
      </c>
      <c r="CX111" s="130">
        <f t="shared" si="286"/>
        <v>0.04</v>
      </c>
      <c r="CY111" s="128">
        <f t="shared" si="287"/>
        <v>0</v>
      </c>
      <c r="CZ111" s="128">
        <f t="shared" si="288"/>
        <v>121164.04734801945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124973.44292689921</v>
      </c>
      <c r="DF111" s="130">
        <f t="shared" si="289"/>
        <v>4.3999999999999997E-2</v>
      </c>
      <c r="DG111" s="128">
        <f t="shared" si="290"/>
        <v>128639.33058608827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121577.8577747315</v>
      </c>
      <c r="DK111" s="128">
        <f t="shared" si="294"/>
        <v>0</v>
      </c>
      <c r="DL111" s="130">
        <f t="shared" si="295"/>
        <v>0.04</v>
      </c>
      <c r="DM111" s="128">
        <f t="shared" si="296"/>
        <v>0</v>
      </c>
      <c r="DN111" s="128">
        <f t="shared" si="297"/>
        <v>121577.8577747315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128171.89789078581</v>
      </c>
      <c r="DT111" s="130">
        <f t="shared" si="298"/>
        <v>4.9000000000000002E-2</v>
      </c>
      <c r="DU111" s="128">
        <f t="shared" si="299"/>
        <v>132358.84655521813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123780.66570972669</v>
      </c>
      <c r="DY111" s="128">
        <f t="shared" si="303"/>
        <v>0</v>
      </c>
      <c r="DZ111" s="130">
        <f t="shared" si="304"/>
        <v>0.04</v>
      </c>
      <c r="EA111" s="128">
        <f t="shared" si="305"/>
        <v>0</v>
      </c>
      <c r="EB111" s="128">
        <f t="shared" si="306"/>
        <v>123780.66570972669</v>
      </c>
    </row>
    <row r="112" spans="1:132">
      <c r="A112" s="224"/>
      <c r="B112" s="188">
        <f t="shared" si="307"/>
        <v>68</v>
      </c>
      <c r="C112" s="128">
        <f t="shared" si="308"/>
        <v>122193.35506818935</v>
      </c>
      <c r="D112" s="128">
        <f t="shared" si="309"/>
        <v>121323.47875905404</v>
      </c>
      <c r="E112" s="128">
        <f t="shared" si="310"/>
        <v>122745.24135669864</v>
      </c>
      <c r="F112" s="128">
        <f t="shared" si="311"/>
        <v>119646.92234832088</v>
      </c>
      <c r="G112" s="128">
        <f t="shared" si="312"/>
        <v>121164.04734801945</v>
      </c>
      <c r="H112" s="128">
        <f t="shared" si="313"/>
        <v>121577.8577747315</v>
      </c>
      <c r="I112" s="128">
        <f t="shared" si="314"/>
        <v>123780.66570972669</v>
      </c>
      <c r="J112" s="128">
        <f t="shared" si="315"/>
        <v>120123.78721741047</v>
      </c>
      <c r="K112" s="128">
        <f t="shared" si="316"/>
        <v>114391.43053521063</v>
      </c>
      <c r="M112" s="36"/>
      <c r="N112" s="32">
        <f t="shared" si="317"/>
        <v>68</v>
      </c>
      <c r="O112" s="25">
        <f t="shared" si="318"/>
        <v>0.22193355068189358</v>
      </c>
      <c r="P112" s="25">
        <f t="shared" si="319"/>
        <v>0.21323478759054026</v>
      </c>
      <c r="Q112" s="25">
        <f t="shared" si="320"/>
        <v>0.22745241356698642</v>
      </c>
      <c r="R112" s="25">
        <f t="shared" si="245"/>
        <v>0.19646922348320883</v>
      </c>
      <c r="S112" s="25">
        <f t="shared" si="246"/>
        <v>0.21164047348019444</v>
      </c>
      <c r="T112" s="25">
        <f t="shared" si="247"/>
        <v>0.2157785777473149</v>
      </c>
      <c r="U112" s="25">
        <f t="shared" si="248"/>
        <v>0.23780665709726678</v>
      </c>
      <c r="V112" s="25">
        <f t="shared" si="249"/>
        <v>0.2012378721741046</v>
      </c>
      <c r="W112" s="25">
        <f t="shared" si="250"/>
        <v>0.14391430535210636</v>
      </c>
      <c r="X112" s="36"/>
      <c r="Y112" s="36"/>
      <c r="AA112" s="124">
        <f t="shared" si="321"/>
        <v>69</v>
      </c>
      <c r="AB112" s="128">
        <f t="shared" si="251"/>
        <v>114616.61051657915</v>
      </c>
      <c r="AC112" s="124">
        <f t="shared" si="322"/>
        <v>69</v>
      </c>
      <c r="AD112" s="130">
        <f t="shared" si="323"/>
        <v>0.04</v>
      </c>
      <c r="AE112" s="127">
        <f t="shared" si="324"/>
        <v>1200</v>
      </c>
      <c r="AF112" s="128">
        <f t="shared" si="325"/>
        <v>119883.90000000001</v>
      </c>
      <c r="AG112" s="128">
        <f t="shared" si="348"/>
        <v>120000</v>
      </c>
      <c r="AH112" s="128">
        <f t="shared" si="326"/>
        <v>120000</v>
      </c>
      <c r="AI112" s="130">
        <f t="shared" si="252"/>
        <v>0.04</v>
      </c>
      <c r="AJ112" s="128">
        <f t="shared" si="253"/>
        <v>120400.00000000001</v>
      </c>
      <c r="AK112" s="128" t="str">
        <f t="shared" si="254"/>
        <v>nie</v>
      </c>
      <c r="AL112" s="128">
        <f t="shared" si="255"/>
        <v>600</v>
      </c>
      <c r="AM112" s="128">
        <f t="shared" si="150"/>
        <v>119838.00000000001</v>
      </c>
      <c r="AN112" s="128">
        <f t="shared" si="256"/>
        <v>324.00000000001182</v>
      </c>
      <c r="AO112" s="130">
        <f t="shared" si="257"/>
        <v>0.04</v>
      </c>
      <c r="AP112" s="128">
        <f t="shared" si="258"/>
        <v>3010.5893268734749</v>
      </c>
      <c r="AQ112" s="128">
        <f t="shared" si="156"/>
        <v>122524.58932687348</v>
      </c>
      <c r="AS112" s="124">
        <f t="shared" si="327"/>
        <v>69</v>
      </c>
      <c r="AT112" s="130">
        <f t="shared" si="328"/>
        <v>0.04</v>
      </c>
      <c r="AU112" s="127">
        <f t="shared" si="329"/>
        <v>1153</v>
      </c>
      <c r="AV112" s="128">
        <f t="shared" si="330"/>
        <v>115192.3</v>
      </c>
      <c r="AW112" s="128">
        <f t="shared" si="151"/>
        <v>115300</v>
      </c>
      <c r="AX112" s="128">
        <f t="shared" si="331"/>
        <v>115300</v>
      </c>
      <c r="AY112" s="130">
        <f t="shared" si="259"/>
        <v>4.1500000000000002E-2</v>
      </c>
      <c r="AZ112" s="128">
        <f t="shared" si="260"/>
        <v>115698.74583333333</v>
      </c>
      <c r="BA112" s="128" t="str">
        <f t="shared" si="261"/>
        <v>nie</v>
      </c>
      <c r="BB112" s="128">
        <f t="shared" si="262"/>
        <v>807.09999999999991</v>
      </c>
      <c r="BC112" s="128">
        <f t="shared" si="158"/>
        <v>114969.233125</v>
      </c>
      <c r="BD112" s="128">
        <f t="shared" si="263"/>
        <v>322.9841250000008</v>
      </c>
      <c r="BE112" s="130">
        <f t="shared" si="264"/>
        <v>0.04</v>
      </c>
      <c r="BF112" s="128">
        <f t="shared" si="265"/>
        <v>7018.2424044034788</v>
      </c>
      <c r="BG112" s="128">
        <f t="shared" si="159"/>
        <v>121664.49140440348</v>
      </c>
      <c r="BI112" s="124">
        <f t="shared" si="332"/>
        <v>69</v>
      </c>
      <c r="BJ112" s="130">
        <f t="shared" si="242"/>
        <v>3.8100000000000002E-2</v>
      </c>
      <c r="BK112" s="127">
        <f t="shared" si="333"/>
        <v>1119</v>
      </c>
      <c r="BL112" s="128">
        <f t="shared" si="334"/>
        <v>111788.1</v>
      </c>
      <c r="BM112" s="128">
        <f t="shared" si="349"/>
        <v>111900</v>
      </c>
      <c r="BN112" s="128">
        <f t="shared" si="335"/>
        <v>122548.65577499999</v>
      </c>
      <c r="BO112" s="130">
        <f t="shared" si="266"/>
        <v>4.65E-2</v>
      </c>
      <c r="BP112" s="128">
        <f t="shared" si="267"/>
        <v>126822.54014515312</v>
      </c>
      <c r="BQ112" s="128" t="str">
        <f t="shared" si="268"/>
        <v>nie</v>
      </c>
      <c r="BR112" s="128">
        <f t="shared" si="269"/>
        <v>1119</v>
      </c>
      <c r="BS112" s="128">
        <f t="shared" si="153"/>
        <v>123080.86751757404</v>
      </c>
      <c r="BT112" s="128">
        <f t="shared" si="336"/>
        <v>0</v>
      </c>
      <c r="BU112" s="130">
        <f t="shared" si="270"/>
        <v>0.04</v>
      </c>
      <c r="BV112" s="128">
        <f t="shared" si="271"/>
        <v>49.15579570599801</v>
      </c>
      <c r="BW112" s="128">
        <f t="shared" si="243"/>
        <v>123130.02331328003</v>
      </c>
      <c r="BY112" s="130">
        <f t="shared" si="244"/>
        <v>2.4E-2</v>
      </c>
      <c r="BZ112" s="127">
        <f t="shared" si="337"/>
        <v>1143</v>
      </c>
      <c r="CA112" s="128">
        <f t="shared" si="338"/>
        <v>114196.8</v>
      </c>
      <c r="CB112" s="128">
        <f t="shared" si="154"/>
        <v>114300</v>
      </c>
      <c r="CC112" s="128">
        <f t="shared" si="339"/>
        <v>114300</v>
      </c>
      <c r="CD112" s="130">
        <f t="shared" si="272"/>
        <v>3.9E-2</v>
      </c>
      <c r="CE112" s="128">
        <f t="shared" si="273"/>
        <v>117643.27499999999</v>
      </c>
      <c r="CF112" s="128" t="str">
        <f t="shared" si="274"/>
        <v>nie</v>
      </c>
      <c r="CG112" s="128">
        <f t="shared" si="275"/>
        <v>2286</v>
      </c>
      <c r="CH112" s="128">
        <f t="shared" si="160"/>
        <v>115156.39275</v>
      </c>
      <c r="CI112" s="128">
        <f t="shared" si="276"/>
        <v>0</v>
      </c>
      <c r="CJ112" s="130">
        <f t="shared" si="277"/>
        <v>0.04</v>
      </c>
      <c r="CK112" s="128">
        <f t="shared" si="278"/>
        <v>4804.36119406134</v>
      </c>
      <c r="CL112" s="128">
        <f t="shared" si="279"/>
        <v>119960.75394406133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125448.62712053761</v>
      </c>
      <c r="CR112" s="130">
        <f t="shared" si="280"/>
        <v>4.3999999999999997E-2</v>
      </c>
      <c r="CS112" s="128">
        <f t="shared" si="281"/>
        <v>129588.43181551535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121536.62977056744</v>
      </c>
      <c r="CW112" s="128">
        <f t="shared" si="285"/>
        <v>0</v>
      </c>
      <c r="CX112" s="130">
        <f t="shared" si="286"/>
        <v>0.04</v>
      </c>
      <c r="CY112" s="128">
        <f t="shared" si="287"/>
        <v>0</v>
      </c>
      <c r="CZ112" s="128">
        <f t="shared" si="288"/>
        <v>121536.62977056744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124973.44292689921</v>
      </c>
      <c r="DF112" s="130">
        <f t="shared" si="289"/>
        <v>4.3999999999999997E-2</v>
      </c>
      <c r="DG112" s="128">
        <f t="shared" si="290"/>
        <v>129097.56654348687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121949.02890022437</v>
      </c>
      <c r="DK112" s="128">
        <f t="shared" si="294"/>
        <v>0</v>
      </c>
      <c r="DL112" s="130">
        <f t="shared" si="295"/>
        <v>0.04</v>
      </c>
      <c r="DM112" s="128">
        <f t="shared" si="296"/>
        <v>0</v>
      </c>
      <c r="DN112" s="128">
        <f t="shared" si="297"/>
        <v>121949.02890022437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128171.89789078581</v>
      </c>
      <c r="DT112" s="130">
        <f t="shared" si="298"/>
        <v>4.9000000000000002E-2</v>
      </c>
      <c r="DU112" s="128">
        <f t="shared" si="299"/>
        <v>132882.21513827221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124204.59426200049</v>
      </c>
      <c r="DY112" s="128">
        <f t="shared" si="303"/>
        <v>0</v>
      </c>
      <c r="DZ112" s="130">
        <f t="shared" si="304"/>
        <v>0.04</v>
      </c>
      <c r="EA112" s="128">
        <f t="shared" si="305"/>
        <v>0</v>
      </c>
      <c r="EB112" s="128">
        <f t="shared" si="306"/>
        <v>124204.59426200049</v>
      </c>
    </row>
    <row r="113" spans="1:132">
      <c r="A113" s="224"/>
      <c r="B113" s="188">
        <f t="shared" si="307"/>
        <v>69</v>
      </c>
      <c r="C113" s="128">
        <f t="shared" si="308"/>
        <v>122524.58932687348</v>
      </c>
      <c r="D113" s="128">
        <f t="shared" si="309"/>
        <v>121664.49140440348</v>
      </c>
      <c r="E113" s="128">
        <f t="shared" si="310"/>
        <v>123130.02331328003</v>
      </c>
      <c r="F113" s="128">
        <f t="shared" si="311"/>
        <v>119960.75394406133</v>
      </c>
      <c r="G113" s="128">
        <f t="shared" si="312"/>
        <v>121536.62977056744</v>
      </c>
      <c r="H113" s="128">
        <f t="shared" si="313"/>
        <v>121949.02890022437</v>
      </c>
      <c r="I113" s="128">
        <f t="shared" si="314"/>
        <v>124204.59426200049</v>
      </c>
      <c r="J113" s="128">
        <f t="shared" si="315"/>
        <v>120448.12144289746</v>
      </c>
      <c r="K113" s="128">
        <f t="shared" si="316"/>
        <v>114616.61051657915</v>
      </c>
      <c r="M113" s="36"/>
      <c r="N113" s="32">
        <f t="shared" si="317"/>
        <v>69</v>
      </c>
      <c r="O113" s="25">
        <f t="shared" si="318"/>
        <v>0.2252458932687349</v>
      </c>
      <c r="P113" s="25">
        <f t="shared" si="319"/>
        <v>0.21664491404403474</v>
      </c>
      <c r="Q113" s="25">
        <f t="shared" si="320"/>
        <v>0.23130023313280046</v>
      </c>
      <c r="R113" s="25">
        <f t="shared" si="245"/>
        <v>0.19960753944061338</v>
      </c>
      <c r="S113" s="25">
        <f t="shared" si="246"/>
        <v>0.21536629770567428</v>
      </c>
      <c r="T113" s="25">
        <f t="shared" si="247"/>
        <v>0.21949028900224365</v>
      </c>
      <c r="U113" s="25">
        <f t="shared" si="248"/>
        <v>0.24204594262000501</v>
      </c>
      <c r="V113" s="25">
        <f t="shared" si="249"/>
        <v>0.20448121442897471</v>
      </c>
      <c r="W113" s="25">
        <f t="shared" si="250"/>
        <v>0.14616610516579143</v>
      </c>
      <c r="X113" s="36"/>
      <c r="Y113" s="36"/>
      <c r="AA113" s="124">
        <f t="shared" si="321"/>
        <v>70</v>
      </c>
      <c r="AB113" s="128">
        <f t="shared" si="251"/>
        <v>114841.79049794769</v>
      </c>
      <c r="AC113" s="124">
        <f t="shared" si="322"/>
        <v>70</v>
      </c>
      <c r="AD113" s="130">
        <f t="shared" si="323"/>
        <v>0.04</v>
      </c>
      <c r="AE113" s="127">
        <f t="shared" si="324"/>
        <v>1200</v>
      </c>
      <c r="AF113" s="128">
        <f t="shared" si="325"/>
        <v>119883.90000000001</v>
      </c>
      <c r="AG113" s="128">
        <f t="shared" si="348"/>
        <v>120000</v>
      </c>
      <c r="AH113" s="128">
        <f t="shared" si="326"/>
        <v>120000</v>
      </c>
      <c r="AI113" s="130">
        <f t="shared" si="252"/>
        <v>0.04</v>
      </c>
      <c r="AJ113" s="128">
        <f t="shared" si="253"/>
        <v>120400.00000000001</v>
      </c>
      <c r="AK113" s="128" t="str">
        <f t="shared" si="254"/>
        <v>nie</v>
      </c>
      <c r="AL113" s="128">
        <f t="shared" si="255"/>
        <v>600</v>
      </c>
      <c r="AM113" s="128">
        <f t="shared" si="150"/>
        <v>119838.00000000001</v>
      </c>
      <c r="AN113" s="128">
        <f t="shared" si="256"/>
        <v>324.00000000001182</v>
      </c>
      <c r="AO113" s="130">
        <f t="shared" si="257"/>
        <v>0.04</v>
      </c>
      <c r="AP113" s="128">
        <f t="shared" si="258"/>
        <v>3342.7179180560447</v>
      </c>
      <c r="AQ113" s="128">
        <f t="shared" si="156"/>
        <v>122856.71791805605</v>
      </c>
      <c r="AS113" s="124">
        <f t="shared" si="327"/>
        <v>70</v>
      </c>
      <c r="AT113" s="130">
        <f t="shared" si="328"/>
        <v>0.04</v>
      </c>
      <c r="AU113" s="127">
        <f t="shared" si="329"/>
        <v>1153</v>
      </c>
      <c r="AV113" s="128">
        <f t="shared" si="330"/>
        <v>115192.3</v>
      </c>
      <c r="AW113" s="128">
        <f t="shared" si="151"/>
        <v>115300</v>
      </c>
      <c r="AX113" s="128">
        <f t="shared" si="331"/>
        <v>115300</v>
      </c>
      <c r="AY113" s="130">
        <f t="shared" si="259"/>
        <v>4.1500000000000002E-2</v>
      </c>
      <c r="AZ113" s="128">
        <f t="shared" si="260"/>
        <v>115698.74583333333</v>
      </c>
      <c r="BA113" s="128" t="str">
        <f t="shared" si="261"/>
        <v>nie</v>
      </c>
      <c r="BB113" s="128">
        <f t="shared" si="262"/>
        <v>807.09999999999991</v>
      </c>
      <c r="BC113" s="128">
        <f t="shared" si="158"/>
        <v>114969.233125</v>
      </c>
      <c r="BD113" s="128">
        <f t="shared" si="263"/>
        <v>322.9841250000008</v>
      </c>
      <c r="BE113" s="130">
        <f t="shared" si="264"/>
        <v>0.04</v>
      </c>
      <c r="BF113" s="128">
        <f t="shared" si="265"/>
        <v>7360.1757838953681</v>
      </c>
      <c r="BG113" s="128">
        <f t="shared" si="159"/>
        <v>122006.42478389536</v>
      </c>
      <c r="BI113" s="124">
        <f t="shared" si="332"/>
        <v>70</v>
      </c>
      <c r="BJ113" s="130">
        <f t="shared" si="242"/>
        <v>3.8100000000000002E-2</v>
      </c>
      <c r="BK113" s="127">
        <f t="shared" si="333"/>
        <v>1119</v>
      </c>
      <c r="BL113" s="128">
        <f t="shared" si="334"/>
        <v>111788.1</v>
      </c>
      <c r="BM113" s="128">
        <f t="shared" si="349"/>
        <v>111900</v>
      </c>
      <c r="BN113" s="128">
        <f t="shared" si="335"/>
        <v>122548.65577499999</v>
      </c>
      <c r="BO113" s="130">
        <f t="shared" si="266"/>
        <v>4.65E-2</v>
      </c>
      <c r="BP113" s="128">
        <f t="shared" si="267"/>
        <v>127297.41618628125</v>
      </c>
      <c r="BQ113" s="128" t="str">
        <f t="shared" si="268"/>
        <v>nie</v>
      </c>
      <c r="BR113" s="128">
        <f t="shared" si="269"/>
        <v>1119</v>
      </c>
      <c r="BS113" s="128">
        <f t="shared" si="153"/>
        <v>123465.51711088781</v>
      </c>
      <c r="BT113" s="128">
        <f t="shared" si="336"/>
        <v>0</v>
      </c>
      <c r="BU113" s="130">
        <f t="shared" si="270"/>
        <v>0.04</v>
      </c>
      <c r="BV113" s="128">
        <f t="shared" si="271"/>
        <v>49.288516354404202</v>
      </c>
      <c r="BW113" s="128">
        <f t="shared" si="243"/>
        <v>123514.80562724221</v>
      </c>
      <c r="BY113" s="130">
        <f t="shared" si="244"/>
        <v>2.4E-2</v>
      </c>
      <c r="BZ113" s="127">
        <f t="shared" si="337"/>
        <v>1143</v>
      </c>
      <c r="CA113" s="128">
        <f t="shared" si="338"/>
        <v>114196.8</v>
      </c>
      <c r="CB113" s="128">
        <f t="shared" si="154"/>
        <v>114300</v>
      </c>
      <c r="CC113" s="128">
        <f t="shared" si="339"/>
        <v>114300</v>
      </c>
      <c r="CD113" s="130">
        <f t="shared" si="272"/>
        <v>3.9E-2</v>
      </c>
      <c r="CE113" s="128">
        <f t="shared" si="273"/>
        <v>118014.75</v>
      </c>
      <c r="CF113" s="128" t="str">
        <f t="shared" si="274"/>
        <v>nie</v>
      </c>
      <c r="CG113" s="128">
        <f t="shared" si="275"/>
        <v>2286</v>
      </c>
      <c r="CH113" s="128">
        <f t="shared" si="160"/>
        <v>115457.28750000001</v>
      </c>
      <c r="CI113" s="128">
        <f t="shared" si="276"/>
        <v>0</v>
      </c>
      <c r="CJ113" s="130">
        <f t="shared" si="277"/>
        <v>0.04</v>
      </c>
      <c r="CK113" s="128">
        <f t="shared" si="278"/>
        <v>4817.3329692853049</v>
      </c>
      <c r="CL113" s="128">
        <f t="shared" si="279"/>
        <v>120274.62046928531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125448.62712053761</v>
      </c>
      <c r="CR113" s="130">
        <f t="shared" si="280"/>
        <v>4.3999999999999997E-2</v>
      </c>
      <c r="CS113" s="128">
        <f t="shared" si="281"/>
        <v>130048.41011495731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121909.21219311543</v>
      </c>
      <c r="CW113" s="128">
        <f t="shared" si="285"/>
        <v>0</v>
      </c>
      <c r="CX113" s="130">
        <f t="shared" si="286"/>
        <v>0.04</v>
      </c>
      <c r="CY113" s="128">
        <f t="shared" si="287"/>
        <v>0</v>
      </c>
      <c r="CZ113" s="128">
        <f t="shared" si="288"/>
        <v>121909.21219311543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124973.44292689921</v>
      </c>
      <c r="DF113" s="130">
        <f t="shared" si="289"/>
        <v>4.3999999999999997E-2</v>
      </c>
      <c r="DG113" s="128">
        <f t="shared" si="290"/>
        <v>129555.8025008855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122320.20002571726</v>
      </c>
      <c r="DK113" s="128">
        <f t="shared" si="294"/>
        <v>0</v>
      </c>
      <c r="DL113" s="130">
        <f t="shared" si="295"/>
        <v>0.04</v>
      </c>
      <c r="DM113" s="128">
        <f t="shared" si="296"/>
        <v>0</v>
      </c>
      <c r="DN113" s="128">
        <f t="shared" si="297"/>
        <v>122320.20002571726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128171.89789078581</v>
      </c>
      <c r="DT113" s="130">
        <f t="shared" si="298"/>
        <v>4.9000000000000002E-2</v>
      </c>
      <c r="DU113" s="128">
        <f t="shared" si="299"/>
        <v>133405.58372132623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124628.52281427424</v>
      </c>
      <c r="DY113" s="128">
        <f t="shared" si="303"/>
        <v>0</v>
      </c>
      <c r="DZ113" s="130">
        <f t="shared" si="304"/>
        <v>0.04</v>
      </c>
      <c r="EA113" s="128">
        <f t="shared" si="305"/>
        <v>0</v>
      </c>
      <c r="EB113" s="128">
        <f t="shared" si="306"/>
        <v>124628.52281427424</v>
      </c>
    </row>
    <row r="114" spans="1:132">
      <c r="A114" s="224"/>
      <c r="B114" s="188">
        <f t="shared" si="307"/>
        <v>70</v>
      </c>
      <c r="C114" s="128">
        <f t="shared" si="308"/>
        <v>122856.71791805605</v>
      </c>
      <c r="D114" s="128">
        <f t="shared" si="309"/>
        <v>122006.42478389536</v>
      </c>
      <c r="E114" s="128">
        <f t="shared" si="310"/>
        <v>123514.80562724221</v>
      </c>
      <c r="F114" s="128">
        <f t="shared" si="311"/>
        <v>120274.62046928531</v>
      </c>
      <c r="G114" s="128">
        <f t="shared" si="312"/>
        <v>121909.21219311543</v>
      </c>
      <c r="H114" s="128">
        <f t="shared" si="313"/>
        <v>122320.20002571726</v>
      </c>
      <c r="I114" s="128">
        <f t="shared" si="314"/>
        <v>124628.52281427424</v>
      </c>
      <c r="J114" s="128">
        <f t="shared" si="315"/>
        <v>120773.33137079328</v>
      </c>
      <c r="K114" s="128">
        <f t="shared" si="316"/>
        <v>114841.79049794769</v>
      </c>
      <c r="M114" s="36"/>
      <c r="N114" s="32">
        <f t="shared" si="317"/>
        <v>70</v>
      </c>
      <c r="O114" s="25">
        <f t="shared" si="318"/>
        <v>0.22856717918056058</v>
      </c>
      <c r="P114" s="25">
        <f t="shared" si="319"/>
        <v>0.22006424783895362</v>
      </c>
      <c r="Q114" s="25">
        <f t="shared" si="320"/>
        <v>0.23514805627242219</v>
      </c>
      <c r="R114" s="25">
        <f t="shared" si="245"/>
        <v>0.20274620469285298</v>
      </c>
      <c r="S114" s="25">
        <f t="shared" si="246"/>
        <v>0.21909212193115435</v>
      </c>
      <c r="T114" s="25">
        <f t="shared" si="247"/>
        <v>0.22320200025717263</v>
      </c>
      <c r="U114" s="25">
        <f t="shared" si="248"/>
        <v>0.24628522814274234</v>
      </c>
      <c r="V114" s="25">
        <f t="shared" si="249"/>
        <v>0.20773331370793291</v>
      </c>
      <c r="W114" s="25">
        <f t="shared" si="250"/>
        <v>0.14841790497947693</v>
      </c>
      <c r="X114" s="36"/>
      <c r="Y114" s="36"/>
      <c r="AA114" s="124">
        <f t="shared" si="321"/>
        <v>71</v>
      </c>
      <c r="AB114" s="128">
        <f t="shared" si="251"/>
        <v>115066.97047931621</v>
      </c>
      <c r="AC114" s="124">
        <f t="shared" si="322"/>
        <v>71</v>
      </c>
      <c r="AD114" s="130">
        <f t="shared" si="323"/>
        <v>0.04</v>
      </c>
      <c r="AE114" s="127">
        <f t="shared" si="324"/>
        <v>1200</v>
      </c>
      <c r="AF114" s="128">
        <f t="shared" si="325"/>
        <v>119883.90000000001</v>
      </c>
      <c r="AG114" s="128">
        <f t="shared" si="348"/>
        <v>120000</v>
      </c>
      <c r="AH114" s="128">
        <f t="shared" si="326"/>
        <v>120000</v>
      </c>
      <c r="AI114" s="130">
        <f t="shared" si="252"/>
        <v>0.04</v>
      </c>
      <c r="AJ114" s="128">
        <f t="shared" si="253"/>
        <v>120400.00000000001</v>
      </c>
      <c r="AK114" s="128" t="str">
        <f t="shared" si="254"/>
        <v>nie</v>
      </c>
      <c r="AL114" s="128">
        <f t="shared" si="255"/>
        <v>600</v>
      </c>
      <c r="AM114" s="128">
        <f t="shared" si="150"/>
        <v>119838.00000000001</v>
      </c>
      <c r="AN114" s="128">
        <f t="shared" si="256"/>
        <v>324.00000000001182</v>
      </c>
      <c r="AO114" s="130">
        <f t="shared" si="257"/>
        <v>0.04</v>
      </c>
      <c r="AP114" s="128">
        <f t="shared" si="258"/>
        <v>3675.7432564348078</v>
      </c>
      <c r="AQ114" s="128">
        <f t="shared" si="156"/>
        <v>123189.74325643481</v>
      </c>
      <c r="AS114" s="124">
        <f t="shared" si="327"/>
        <v>71</v>
      </c>
      <c r="AT114" s="130">
        <f t="shared" si="328"/>
        <v>0.04</v>
      </c>
      <c r="AU114" s="127">
        <f t="shared" si="329"/>
        <v>1153</v>
      </c>
      <c r="AV114" s="128">
        <f t="shared" si="330"/>
        <v>115192.3</v>
      </c>
      <c r="AW114" s="128">
        <f t="shared" si="151"/>
        <v>115300</v>
      </c>
      <c r="AX114" s="128">
        <f t="shared" si="331"/>
        <v>115300</v>
      </c>
      <c r="AY114" s="130">
        <f t="shared" si="259"/>
        <v>4.1500000000000002E-2</v>
      </c>
      <c r="AZ114" s="128">
        <f t="shared" si="260"/>
        <v>115698.74583333333</v>
      </c>
      <c r="BA114" s="128" t="str">
        <f t="shared" si="261"/>
        <v>nie</v>
      </c>
      <c r="BB114" s="128">
        <f t="shared" si="262"/>
        <v>807.09999999999991</v>
      </c>
      <c r="BC114" s="128">
        <f t="shared" si="158"/>
        <v>114969.233125</v>
      </c>
      <c r="BD114" s="128">
        <f t="shared" si="263"/>
        <v>322.9841250000008</v>
      </c>
      <c r="BE114" s="130">
        <f t="shared" si="264"/>
        <v>0.04</v>
      </c>
      <c r="BF114" s="128">
        <f t="shared" si="265"/>
        <v>7703.0323835118861</v>
      </c>
      <c r="BG114" s="128">
        <f t="shared" si="159"/>
        <v>122349.28138351189</v>
      </c>
      <c r="BI114" s="124">
        <f t="shared" si="332"/>
        <v>71</v>
      </c>
      <c r="BJ114" s="130">
        <f t="shared" ref="BJ114:BJ145" si="354">MAX(INDEX(scenariusz_I_WIBOR6M,MATCH(ROUNDUP(BI114/12,0),scenariusz_I_rok,0)),0)</f>
        <v>3.8100000000000002E-2</v>
      </c>
      <c r="BK114" s="127">
        <f t="shared" si="333"/>
        <v>1119</v>
      </c>
      <c r="BL114" s="128">
        <f t="shared" si="334"/>
        <v>111788.1</v>
      </c>
      <c r="BM114" s="128">
        <f t="shared" si="349"/>
        <v>111900</v>
      </c>
      <c r="BN114" s="128">
        <f t="shared" si="335"/>
        <v>122548.65577499999</v>
      </c>
      <c r="BO114" s="130">
        <f t="shared" si="266"/>
        <v>4.65E-2</v>
      </c>
      <c r="BP114" s="128">
        <f t="shared" si="267"/>
        <v>127772.29222740936</v>
      </c>
      <c r="BQ114" s="128" t="str">
        <f t="shared" si="268"/>
        <v>nie</v>
      </c>
      <c r="BR114" s="128">
        <f t="shared" si="269"/>
        <v>1119</v>
      </c>
      <c r="BS114" s="128">
        <f t="shared" si="153"/>
        <v>123850.16670420158</v>
      </c>
      <c r="BT114" s="128">
        <f t="shared" si="336"/>
        <v>0</v>
      </c>
      <c r="BU114" s="130">
        <f t="shared" si="270"/>
        <v>0.04</v>
      </c>
      <c r="BV114" s="128">
        <f t="shared" si="271"/>
        <v>49.421595348561091</v>
      </c>
      <c r="BW114" s="128">
        <f t="shared" si="243"/>
        <v>123899.58829955013</v>
      </c>
      <c r="BY114" s="130">
        <f t="shared" si="244"/>
        <v>2.4E-2</v>
      </c>
      <c r="BZ114" s="127">
        <f t="shared" si="337"/>
        <v>1143</v>
      </c>
      <c r="CA114" s="128">
        <f t="shared" si="338"/>
        <v>114196.8</v>
      </c>
      <c r="CB114" s="128">
        <f t="shared" si="154"/>
        <v>114300</v>
      </c>
      <c r="CC114" s="128">
        <f t="shared" si="339"/>
        <v>114300</v>
      </c>
      <c r="CD114" s="130">
        <f t="shared" si="272"/>
        <v>3.9E-2</v>
      </c>
      <c r="CE114" s="128">
        <f t="shared" si="273"/>
        <v>118386.22499999999</v>
      </c>
      <c r="CF114" s="128" t="str">
        <f t="shared" si="274"/>
        <v>nie</v>
      </c>
      <c r="CG114" s="128">
        <f t="shared" si="275"/>
        <v>2286</v>
      </c>
      <c r="CH114" s="128">
        <f t="shared" si="160"/>
        <v>115758.18225</v>
      </c>
      <c r="CI114" s="128">
        <f t="shared" si="276"/>
        <v>0</v>
      </c>
      <c r="CJ114" s="130">
        <f t="shared" si="277"/>
        <v>0.04</v>
      </c>
      <c r="CK114" s="128">
        <f t="shared" si="278"/>
        <v>4830.339768302375</v>
      </c>
      <c r="CL114" s="128">
        <f t="shared" si="279"/>
        <v>120588.52201830238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125448.62712053761</v>
      </c>
      <c r="CR114" s="130">
        <f t="shared" si="280"/>
        <v>4.3999999999999997E-2</v>
      </c>
      <c r="CS114" s="128">
        <f t="shared" si="281"/>
        <v>130508.38841439929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122281.79461566343</v>
      </c>
      <c r="CW114" s="128">
        <f t="shared" si="285"/>
        <v>0</v>
      </c>
      <c r="CX114" s="130">
        <f t="shared" si="286"/>
        <v>0.04</v>
      </c>
      <c r="CY114" s="128">
        <f t="shared" si="287"/>
        <v>0</v>
      </c>
      <c r="CZ114" s="128">
        <f t="shared" si="288"/>
        <v>122281.79461566343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124973.44292689921</v>
      </c>
      <c r="DF114" s="130">
        <f t="shared" si="289"/>
        <v>4.3999999999999997E-2</v>
      </c>
      <c r="DG114" s="128">
        <f t="shared" si="290"/>
        <v>130014.03845828415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122691.37115121016</v>
      </c>
      <c r="DK114" s="128">
        <f t="shared" si="294"/>
        <v>0</v>
      </c>
      <c r="DL114" s="130">
        <f t="shared" si="295"/>
        <v>0.04</v>
      </c>
      <c r="DM114" s="128">
        <f t="shared" si="296"/>
        <v>0</v>
      </c>
      <c r="DN114" s="128">
        <f t="shared" si="297"/>
        <v>122691.37115121016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128171.89789078581</v>
      </c>
      <c r="DT114" s="130">
        <f t="shared" si="298"/>
        <v>4.9000000000000002E-2</v>
      </c>
      <c r="DU114" s="128">
        <f t="shared" si="299"/>
        <v>133928.95230438028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125052.45136654802</v>
      </c>
      <c r="DY114" s="128">
        <f t="shared" si="303"/>
        <v>0</v>
      </c>
      <c r="DZ114" s="130">
        <f t="shared" si="304"/>
        <v>0.04</v>
      </c>
      <c r="EA114" s="128">
        <f t="shared" si="305"/>
        <v>0</v>
      </c>
      <c r="EB114" s="128">
        <f t="shared" si="306"/>
        <v>125052.45136654802</v>
      </c>
    </row>
    <row r="115" spans="1:132" ht="14.25" customHeight="1">
      <c r="A115" s="224"/>
      <c r="B115" s="188">
        <f t="shared" si="307"/>
        <v>71</v>
      </c>
      <c r="C115" s="128">
        <f t="shared" si="308"/>
        <v>123189.74325643481</v>
      </c>
      <c r="D115" s="128">
        <f t="shared" si="309"/>
        <v>122349.28138351189</v>
      </c>
      <c r="E115" s="128">
        <f t="shared" si="310"/>
        <v>123899.58829955013</v>
      </c>
      <c r="F115" s="128">
        <f t="shared" si="311"/>
        <v>120588.52201830238</v>
      </c>
      <c r="G115" s="128">
        <f t="shared" si="312"/>
        <v>122281.79461566343</v>
      </c>
      <c r="H115" s="128">
        <f t="shared" si="313"/>
        <v>122691.37115121016</v>
      </c>
      <c r="I115" s="128">
        <f t="shared" si="314"/>
        <v>125052.45136654802</v>
      </c>
      <c r="J115" s="128">
        <f t="shared" si="315"/>
        <v>121099.41936549441</v>
      </c>
      <c r="K115" s="128">
        <f t="shared" si="316"/>
        <v>115066.97047931621</v>
      </c>
      <c r="M115" s="36"/>
      <c r="N115" s="32">
        <f t="shared" si="317"/>
        <v>71</v>
      </c>
      <c r="O115" s="25">
        <f t="shared" si="318"/>
        <v>0.23189743256434814</v>
      </c>
      <c r="P115" s="25">
        <f t="shared" si="319"/>
        <v>0.22349281383511888</v>
      </c>
      <c r="Q115" s="25">
        <f t="shared" si="320"/>
        <v>0.23899588299550123</v>
      </c>
      <c r="R115" s="25">
        <f t="shared" si="245"/>
        <v>0.20588522018302369</v>
      </c>
      <c r="S115" s="25">
        <f t="shared" si="246"/>
        <v>0.22281794615663419</v>
      </c>
      <c r="T115" s="25">
        <f t="shared" si="247"/>
        <v>0.2269137115121016</v>
      </c>
      <c r="U115" s="25">
        <f t="shared" si="248"/>
        <v>0.25052451366548012</v>
      </c>
      <c r="V115" s="25">
        <f t="shared" si="249"/>
        <v>0.21099419365494421</v>
      </c>
      <c r="W115" s="25">
        <f t="shared" si="250"/>
        <v>0.150669704793162</v>
      </c>
      <c r="X115" s="36"/>
      <c r="Y115" s="36"/>
      <c r="AA115" s="124">
        <f t="shared" si="321"/>
        <v>72</v>
      </c>
      <c r="AB115" s="128">
        <f t="shared" si="251"/>
        <v>115292.15046068473</v>
      </c>
      <c r="AC115" s="124">
        <f t="shared" si="322"/>
        <v>72</v>
      </c>
      <c r="AD115" s="130">
        <f t="shared" si="323"/>
        <v>0.04</v>
      </c>
      <c r="AE115" s="127">
        <f t="shared" si="324"/>
        <v>1200</v>
      </c>
      <c r="AF115" s="128">
        <f t="shared" si="325"/>
        <v>119883.90000000001</v>
      </c>
      <c r="AG115" s="128">
        <f t="shared" si="348"/>
        <v>120000</v>
      </c>
      <c r="AH115" s="128">
        <f t="shared" si="326"/>
        <v>120000</v>
      </c>
      <c r="AI115" s="130">
        <f t="shared" si="252"/>
        <v>0.04</v>
      </c>
      <c r="AJ115" s="128">
        <f t="shared" si="253"/>
        <v>120400.00000000001</v>
      </c>
      <c r="AK115" s="128" t="str">
        <f t="shared" si="254"/>
        <v>tak</v>
      </c>
      <c r="AL115" s="128">
        <f t="shared" si="255"/>
        <v>0</v>
      </c>
      <c r="AM115" s="128">
        <f t="shared" si="150"/>
        <v>120324.00000000001</v>
      </c>
      <c r="AN115" s="128">
        <f t="shared" si="256"/>
        <v>444.500000000005</v>
      </c>
      <c r="AO115" s="130">
        <f t="shared" si="257"/>
        <v>0.04</v>
      </c>
      <c r="AP115" s="128">
        <f t="shared" si="258"/>
        <v>4130.1677632271867</v>
      </c>
      <c r="AQ115" s="128">
        <f t="shared" si="156"/>
        <v>124009.66776322719</v>
      </c>
      <c r="AS115" s="124">
        <f t="shared" si="327"/>
        <v>72</v>
      </c>
      <c r="AT115" s="130">
        <f t="shared" si="328"/>
        <v>0.04</v>
      </c>
      <c r="AU115" s="127">
        <f t="shared" si="329"/>
        <v>1153</v>
      </c>
      <c r="AV115" s="128">
        <f t="shared" si="330"/>
        <v>115192.3</v>
      </c>
      <c r="AW115" s="128">
        <f t="shared" si="151"/>
        <v>115300</v>
      </c>
      <c r="AX115" s="128">
        <f t="shared" si="331"/>
        <v>115300</v>
      </c>
      <c r="AY115" s="130">
        <f t="shared" si="259"/>
        <v>4.1500000000000002E-2</v>
      </c>
      <c r="AZ115" s="128">
        <f t="shared" si="260"/>
        <v>115698.74583333333</v>
      </c>
      <c r="BA115" s="128" t="str">
        <f t="shared" si="261"/>
        <v>tak</v>
      </c>
      <c r="BB115" s="128">
        <f t="shared" si="262"/>
        <v>0</v>
      </c>
      <c r="BC115" s="128">
        <f t="shared" si="158"/>
        <v>115622.984125</v>
      </c>
      <c r="BD115" s="128">
        <f t="shared" si="263"/>
        <v>438.78412499999422</v>
      </c>
      <c r="BE115" s="130">
        <f t="shared" si="264"/>
        <v>0.04</v>
      </c>
      <c r="BF115" s="128">
        <f t="shared" si="265"/>
        <v>8162.6146959473626</v>
      </c>
      <c r="BG115" s="128">
        <f t="shared" si="159"/>
        <v>123346.81469594737</v>
      </c>
      <c r="BI115" s="124">
        <f t="shared" si="332"/>
        <v>72</v>
      </c>
      <c r="BJ115" s="130">
        <f t="shared" si="354"/>
        <v>3.8100000000000002E-2</v>
      </c>
      <c r="BK115" s="127">
        <f t="shared" si="333"/>
        <v>1119</v>
      </c>
      <c r="BL115" s="128">
        <f t="shared" si="334"/>
        <v>111788.1</v>
      </c>
      <c r="BM115" s="128">
        <f t="shared" si="349"/>
        <v>111900</v>
      </c>
      <c r="BN115" s="128">
        <f t="shared" si="335"/>
        <v>122548.65577499999</v>
      </c>
      <c r="BO115" s="130">
        <f t="shared" si="266"/>
        <v>4.65E-2</v>
      </c>
      <c r="BP115" s="128">
        <f t="shared" si="267"/>
        <v>128247.16826853748</v>
      </c>
      <c r="BQ115" s="128" t="str">
        <f t="shared" si="268"/>
        <v>tak</v>
      </c>
      <c r="BR115" s="128">
        <f t="shared" si="269"/>
        <v>0</v>
      </c>
      <c r="BS115" s="128">
        <f t="shared" si="153"/>
        <v>125141.20629751537</v>
      </c>
      <c r="BT115" s="128">
        <f t="shared" si="336"/>
        <v>66.406297515364713</v>
      </c>
      <c r="BU115" s="130">
        <f t="shared" si="270"/>
        <v>0.04</v>
      </c>
      <c r="BV115" s="128">
        <f t="shared" si="271"/>
        <v>115.96133117136691</v>
      </c>
      <c r="BW115" s="128">
        <f t="shared" si="243"/>
        <v>125190.76133117136</v>
      </c>
      <c r="BY115" s="130">
        <f t="shared" si="244"/>
        <v>2.4E-2</v>
      </c>
      <c r="BZ115" s="127">
        <f t="shared" si="337"/>
        <v>1143</v>
      </c>
      <c r="CA115" s="128">
        <f t="shared" si="338"/>
        <v>114196.8</v>
      </c>
      <c r="CB115" s="128">
        <f t="shared" si="154"/>
        <v>114300</v>
      </c>
      <c r="CC115" s="128">
        <f t="shared" si="339"/>
        <v>114300</v>
      </c>
      <c r="CD115" s="130">
        <f t="shared" si="272"/>
        <v>3.9E-2</v>
      </c>
      <c r="CE115" s="128">
        <f t="shared" si="273"/>
        <v>118757.7</v>
      </c>
      <c r="CF115" s="128" t="str">
        <f t="shared" si="274"/>
        <v>nie</v>
      </c>
      <c r="CG115" s="128">
        <f t="shared" si="275"/>
        <v>2286</v>
      </c>
      <c r="CH115" s="128">
        <f t="shared" si="160"/>
        <v>116059.077</v>
      </c>
      <c r="CI115" s="128">
        <f t="shared" si="276"/>
        <v>3610.7369999999978</v>
      </c>
      <c r="CJ115" s="130">
        <f t="shared" si="277"/>
        <v>0.04</v>
      </c>
      <c r="CK115" s="128">
        <f t="shared" si="278"/>
        <v>8454.118685676789</v>
      </c>
      <c r="CL115" s="128">
        <f t="shared" si="279"/>
        <v>120902.4586856768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125448.62712053761</v>
      </c>
      <c r="CR115" s="130">
        <f t="shared" si="280"/>
        <v>4.3999999999999997E-2</v>
      </c>
      <c r="CS115" s="128">
        <f t="shared" si="281"/>
        <v>130968.36671384127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122654.37703821143</v>
      </c>
      <c r="CW115" s="128">
        <f t="shared" si="285"/>
        <v>0</v>
      </c>
      <c r="CX115" s="130">
        <f t="shared" si="286"/>
        <v>0.04</v>
      </c>
      <c r="CY115" s="128">
        <f t="shared" si="287"/>
        <v>0</v>
      </c>
      <c r="CZ115" s="128">
        <f t="shared" si="288"/>
        <v>122654.37703821143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124973.44292689921</v>
      </c>
      <c r="DF115" s="130">
        <f t="shared" si="289"/>
        <v>4.3999999999999997E-2</v>
      </c>
      <c r="DG115" s="128">
        <f t="shared" si="290"/>
        <v>130472.27441568278</v>
      </c>
      <c r="DH115" s="128" t="str">
        <f t="shared" si="291"/>
        <v>tak</v>
      </c>
      <c r="DI115" s="128">
        <f t="shared" si="292"/>
        <v>0</v>
      </c>
      <c r="DJ115" s="128">
        <f t="shared" si="293"/>
        <v>124682.54227670305</v>
      </c>
      <c r="DK115" s="128">
        <f t="shared" si="294"/>
        <v>82.542276703054085</v>
      </c>
      <c r="DL115" s="130">
        <f t="shared" si="295"/>
        <v>0.04</v>
      </c>
      <c r="DM115" s="128">
        <f t="shared" si="296"/>
        <v>82.542276703054085</v>
      </c>
      <c r="DN115" s="128">
        <f t="shared" si="297"/>
        <v>124682.54227670305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128171.89789078581</v>
      </c>
      <c r="DT115" s="130">
        <f t="shared" si="298"/>
        <v>4.9000000000000002E-2</v>
      </c>
      <c r="DU115" s="128">
        <f t="shared" si="299"/>
        <v>134452.3208874343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125476.37991882178</v>
      </c>
      <c r="DY115" s="128">
        <f t="shared" si="303"/>
        <v>0</v>
      </c>
      <c r="DZ115" s="130">
        <f t="shared" si="304"/>
        <v>0.04</v>
      </c>
      <c r="EA115" s="128">
        <f t="shared" si="305"/>
        <v>0</v>
      </c>
      <c r="EB115" s="128">
        <f t="shared" si="306"/>
        <v>125476.37991882178</v>
      </c>
    </row>
    <row r="116" spans="1:132">
      <c r="A116" s="224"/>
      <c r="B116" s="188">
        <f t="shared" si="307"/>
        <v>72</v>
      </c>
      <c r="C116" s="128">
        <f t="shared" si="308"/>
        <v>124009.66776322719</v>
      </c>
      <c r="D116" s="128">
        <f t="shared" si="309"/>
        <v>123346.81469594737</v>
      </c>
      <c r="E116" s="128">
        <f t="shared" si="310"/>
        <v>125190.76133117136</v>
      </c>
      <c r="F116" s="128">
        <f t="shared" si="311"/>
        <v>120902.4586856768</v>
      </c>
      <c r="G116" s="128">
        <f t="shared" si="312"/>
        <v>122654.37703821143</v>
      </c>
      <c r="H116" s="128">
        <f t="shared" si="313"/>
        <v>124682.54227670305</v>
      </c>
      <c r="I116" s="128">
        <f t="shared" si="314"/>
        <v>125476.37991882178</v>
      </c>
      <c r="J116" s="128">
        <f t="shared" si="315"/>
        <v>121426.38779778124</v>
      </c>
      <c r="K116" s="128">
        <f t="shared" si="316"/>
        <v>115292.15046068473</v>
      </c>
      <c r="M116" s="36"/>
      <c r="N116" s="32">
        <f t="shared" si="317"/>
        <v>72</v>
      </c>
      <c r="O116" s="25">
        <f t="shared" si="318"/>
        <v>0.24009667763227194</v>
      </c>
      <c r="P116" s="25">
        <f t="shared" si="319"/>
        <v>0.23346814695947371</v>
      </c>
      <c r="Q116" s="25">
        <f t="shared" si="320"/>
        <v>0.25190761331171374</v>
      </c>
      <c r="R116" s="25">
        <f t="shared" si="245"/>
        <v>0.20902458685676795</v>
      </c>
      <c r="S116" s="25">
        <f t="shared" si="246"/>
        <v>0.22654377038211426</v>
      </c>
      <c r="T116" s="25">
        <f t="shared" si="247"/>
        <v>0.24682542276703057</v>
      </c>
      <c r="U116" s="25">
        <f t="shared" si="248"/>
        <v>0.2547637991882179</v>
      </c>
      <c r="V116" s="25">
        <f t="shared" si="249"/>
        <v>0.21426387797781232</v>
      </c>
      <c r="W116" s="25">
        <f t="shared" si="250"/>
        <v>0.15292150460684728</v>
      </c>
      <c r="X116" s="36"/>
      <c r="Y116" s="36"/>
      <c r="AA116" s="124">
        <f t="shared" si="321"/>
        <v>73</v>
      </c>
      <c r="AB116" s="128">
        <f t="shared" si="251"/>
        <v>115522.7347616061</v>
      </c>
      <c r="AC116" s="124">
        <f t="shared" si="322"/>
        <v>73</v>
      </c>
      <c r="AD116" s="130">
        <f t="shared" si="323"/>
        <v>0.04</v>
      </c>
      <c r="AE116" s="127">
        <f t="shared" si="324"/>
        <v>1245</v>
      </c>
      <c r="AF116" s="128">
        <f t="shared" si="325"/>
        <v>124379.6</v>
      </c>
      <c r="AG116" s="128">
        <f t="shared" si="348"/>
        <v>124500</v>
      </c>
      <c r="AH116" s="128">
        <f t="shared" si="326"/>
        <v>124500</v>
      </c>
      <c r="AI116" s="130">
        <f t="shared" si="252"/>
        <v>4.2500000000000003E-2</v>
      </c>
      <c r="AJ116" s="128">
        <f t="shared" si="253"/>
        <v>124940.93750000001</v>
      </c>
      <c r="AK116" s="128" t="str">
        <f t="shared" si="254"/>
        <v>nie</v>
      </c>
      <c r="AL116" s="128">
        <f t="shared" si="255"/>
        <v>440.93750000001455</v>
      </c>
      <c r="AM116" s="128">
        <f t="shared" si="150"/>
        <v>124500</v>
      </c>
      <c r="AN116" s="128">
        <f t="shared" si="256"/>
        <v>357.15937500001183</v>
      </c>
      <c r="AO116" s="130">
        <f t="shared" si="257"/>
        <v>0.04</v>
      </c>
      <c r="AP116" s="128">
        <f t="shared" si="258"/>
        <v>387.40859118791195</v>
      </c>
      <c r="AQ116" s="128">
        <f t="shared" si="156"/>
        <v>128641.3192161879</v>
      </c>
      <c r="AS116" s="124">
        <f t="shared" si="327"/>
        <v>73</v>
      </c>
      <c r="AT116" s="130">
        <f t="shared" si="328"/>
        <v>0.04</v>
      </c>
      <c r="AU116" s="127">
        <f t="shared" si="329"/>
        <v>1238</v>
      </c>
      <c r="AV116" s="128">
        <f t="shared" si="330"/>
        <v>123684.3</v>
      </c>
      <c r="AW116" s="128">
        <f t="shared" si="151"/>
        <v>123800</v>
      </c>
      <c r="AX116" s="128">
        <f t="shared" si="331"/>
        <v>123800</v>
      </c>
      <c r="AY116" s="130">
        <f t="shared" si="259"/>
        <v>4.3999999999999997E-2</v>
      </c>
      <c r="AZ116" s="128">
        <f t="shared" si="260"/>
        <v>124253.93333333333</v>
      </c>
      <c r="BA116" s="128" t="str">
        <f t="shared" si="261"/>
        <v>nie</v>
      </c>
      <c r="BB116" s="128">
        <f t="shared" si="262"/>
        <v>453.9333333333343</v>
      </c>
      <c r="BC116" s="128">
        <f t="shared" si="158"/>
        <v>123800</v>
      </c>
      <c r="BD116" s="128">
        <f t="shared" si="263"/>
        <v>367.68600000000083</v>
      </c>
      <c r="BE116" s="130">
        <f t="shared" si="264"/>
        <v>0.04</v>
      </c>
      <c r="BF116" s="128">
        <f t="shared" si="265"/>
        <v>430.46975562642132</v>
      </c>
      <c r="BG116" s="128">
        <f t="shared" si="159"/>
        <v>131984.65375562641</v>
      </c>
      <c r="BI116" s="124">
        <f t="shared" si="332"/>
        <v>73</v>
      </c>
      <c r="BJ116" s="130">
        <f t="shared" si="354"/>
        <v>3.8100000000000002E-2</v>
      </c>
      <c r="BK116" s="127">
        <f t="shared" si="333"/>
        <v>1252</v>
      </c>
      <c r="BL116" s="128">
        <f t="shared" si="334"/>
        <v>125074.8</v>
      </c>
      <c r="BM116" s="128">
        <f t="shared" si="349"/>
        <v>125200</v>
      </c>
      <c r="BN116" s="128">
        <f t="shared" si="335"/>
        <v>125200</v>
      </c>
      <c r="BO116" s="130">
        <f t="shared" si="266"/>
        <v>4.65E-2</v>
      </c>
      <c r="BP116" s="128">
        <f t="shared" si="267"/>
        <v>125685.15000000001</v>
      </c>
      <c r="BQ116" s="128" t="str">
        <f t="shared" si="268"/>
        <v>nie</v>
      </c>
      <c r="BR116" s="128">
        <f t="shared" si="269"/>
        <v>485.15000000000873</v>
      </c>
      <c r="BS116" s="128">
        <f t="shared" si="153"/>
        <v>125200</v>
      </c>
      <c r="BT116" s="128">
        <f>IF(AND(BQ116="tak",BL117&lt;&gt;""),
 BS116-BL117,
0)</f>
        <v>0</v>
      </c>
      <c r="BU116" s="130">
        <f t="shared" si="270"/>
        <v>0.04</v>
      </c>
      <c r="BV116" s="128">
        <f t="shared" si="271"/>
        <v>116.27442676552958</v>
      </c>
      <c r="BW116" s="128">
        <f t="shared" si="243"/>
        <v>125316.27442676554</v>
      </c>
      <c r="BY116" s="130">
        <f t="shared" si="244"/>
        <v>2.4E-2</v>
      </c>
      <c r="BZ116" s="127">
        <f t="shared" si="337"/>
        <v>1143</v>
      </c>
      <c r="CA116" s="128">
        <f t="shared" si="338"/>
        <v>114196.8</v>
      </c>
      <c r="CB116" s="128">
        <f t="shared" si="154"/>
        <v>114300</v>
      </c>
      <c r="CC116" s="128">
        <f t="shared" si="339"/>
        <v>114300</v>
      </c>
      <c r="CD116" s="130">
        <f t="shared" si="272"/>
        <v>3.9E-2</v>
      </c>
      <c r="CE116" s="128">
        <f t="shared" si="273"/>
        <v>114671.47499999999</v>
      </c>
      <c r="CF116" s="128" t="str">
        <f t="shared" si="274"/>
        <v>nie</v>
      </c>
      <c r="CG116" s="128">
        <f t="shared" si="275"/>
        <v>2286</v>
      </c>
      <c r="CH116" s="128">
        <f t="shared" si="160"/>
        <v>112749.23474999999</v>
      </c>
      <c r="CI116" s="128">
        <f t="shared" si="276"/>
        <v>0</v>
      </c>
      <c r="CJ116" s="130">
        <f t="shared" si="277"/>
        <v>0.04</v>
      </c>
      <c r="CK116" s="128">
        <f t="shared" si="278"/>
        <v>8476.9448061281164</v>
      </c>
      <c r="CL116" s="128">
        <f t="shared" si="279"/>
        <v>121226.1795561281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130968.36671384127</v>
      </c>
      <c r="CR116" s="130">
        <f t="shared" si="280"/>
        <v>4.3999999999999997E-2</v>
      </c>
      <c r="CS116" s="128">
        <f t="shared" si="281"/>
        <v>131448.58405845868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123043.35308735154</v>
      </c>
      <c r="CW116" s="128">
        <f t="shared" si="285"/>
        <v>0</v>
      </c>
      <c r="CX116" s="130">
        <f t="shared" si="286"/>
        <v>0.04</v>
      </c>
      <c r="CY116" s="128">
        <f t="shared" si="287"/>
        <v>0</v>
      </c>
      <c r="CZ116" s="128">
        <f t="shared" si="288"/>
        <v>123043.35308735154</v>
      </c>
      <c r="DA116" s="20"/>
      <c r="DB116" s="127">
        <f t="shared" si="350"/>
        <v>1246</v>
      </c>
      <c r="DC116" s="128">
        <f t="shared" si="351"/>
        <v>124600</v>
      </c>
      <c r="DD116" s="128">
        <f t="shared" si="344"/>
        <v>124600</v>
      </c>
      <c r="DE116" s="128">
        <f t="shared" si="345"/>
        <v>124600</v>
      </c>
      <c r="DF116" s="130">
        <f t="shared" si="289"/>
        <v>5.1999999999999998E-2</v>
      </c>
      <c r="DG116" s="128">
        <f t="shared" si="290"/>
        <v>125139.93333333333</v>
      </c>
      <c r="DH116" s="128" t="str">
        <f t="shared" si="291"/>
        <v>nie</v>
      </c>
      <c r="DI116" s="128">
        <f t="shared" si="292"/>
        <v>539.9333333333343</v>
      </c>
      <c r="DJ116" s="128">
        <f t="shared" ref="DJ116:DJ179" si="355">DG116-DI116
-(DG116-DD116-DI116)*podatek_Belki</f>
        <v>124600</v>
      </c>
      <c r="DK116" s="128">
        <f t="shared" si="294"/>
        <v>0</v>
      </c>
      <c r="DL116" s="130">
        <f t="shared" si="295"/>
        <v>0.04</v>
      </c>
      <c r="DM116" s="128">
        <f t="shared" si="296"/>
        <v>82.765140850152321</v>
      </c>
      <c r="DN116" s="128">
        <f t="shared" si="297"/>
        <v>124682.76514085016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134452.3208874343</v>
      </c>
      <c r="DT116" s="130">
        <f t="shared" si="298"/>
        <v>4.9000000000000002E-2</v>
      </c>
      <c r="DU116" s="128">
        <f t="shared" si="299"/>
        <v>135001.334531058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125921.08097015698</v>
      </c>
      <c r="DY116" s="128">
        <f t="shared" si="303"/>
        <v>0</v>
      </c>
      <c r="DZ116" s="130">
        <f t="shared" si="304"/>
        <v>0.04</v>
      </c>
      <c r="EA116" s="128">
        <f t="shared" si="305"/>
        <v>0</v>
      </c>
      <c r="EB116" s="128">
        <f t="shared" si="306"/>
        <v>125921.08097015698</v>
      </c>
    </row>
    <row r="117" spans="1:132">
      <c r="A117" s="224">
        <f>ROUNDUP(B128/12,0)</f>
        <v>7</v>
      </c>
      <c r="B117" s="188">
        <f t="shared" si="307"/>
        <v>73</v>
      </c>
      <c r="C117" s="128">
        <f t="shared" si="308"/>
        <v>128641.3192161879</v>
      </c>
      <c r="D117" s="128">
        <f t="shared" si="309"/>
        <v>131984.65375562641</v>
      </c>
      <c r="E117" s="128">
        <f t="shared" si="310"/>
        <v>125316.27442676554</v>
      </c>
      <c r="F117" s="128">
        <f t="shared" si="311"/>
        <v>121226.1795561281</v>
      </c>
      <c r="G117" s="128">
        <f t="shared" si="312"/>
        <v>123043.35308735154</v>
      </c>
      <c r="H117" s="128">
        <f t="shared" si="313"/>
        <v>124682.76514085016</v>
      </c>
      <c r="I117" s="128">
        <f t="shared" si="314"/>
        <v>125921.08097015698</v>
      </c>
      <c r="J117" s="128">
        <f t="shared" si="315"/>
        <v>121754.23904483524</v>
      </c>
      <c r="K117" s="128">
        <f t="shared" si="316"/>
        <v>115522.7347616061</v>
      </c>
      <c r="M117" s="36"/>
      <c r="N117" s="32">
        <f t="shared" si="317"/>
        <v>73</v>
      </c>
      <c r="O117" s="25">
        <f t="shared" si="318"/>
        <v>0.28641319216187888</v>
      </c>
      <c r="P117" s="25">
        <f t="shared" si="319"/>
        <v>0.31984653755626402</v>
      </c>
      <c r="Q117" s="25">
        <f t="shared" si="320"/>
        <v>0.25316274426765539</v>
      </c>
      <c r="R117" s="25">
        <f t="shared" si="245"/>
        <v>0.21226179556128111</v>
      </c>
      <c r="S117" s="25">
        <f t="shared" si="246"/>
        <v>0.23043353087351548</v>
      </c>
      <c r="T117" s="25">
        <f t="shared" si="247"/>
        <v>0.24682765140850149</v>
      </c>
      <c r="U117" s="25">
        <f t="shared" si="248"/>
        <v>0.25921080970156973</v>
      </c>
      <c r="V117" s="25">
        <f t="shared" si="249"/>
        <v>0.21754239044835244</v>
      </c>
      <c r="W117" s="25">
        <f t="shared" si="250"/>
        <v>0.15522734761606105</v>
      </c>
      <c r="X117" s="36"/>
      <c r="Y117" s="36"/>
      <c r="AA117" s="124">
        <f t="shared" si="321"/>
        <v>74</v>
      </c>
      <c r="AB117" s="128">
        <f t="shared" si="251"/>
        <v>115753.31906252747</v>
      </c>
      <c r="AC117" s="124">
        <f t="shared" si="322"/>
        <v>74</v>
      </c>
      <c r="AD117" s="130">
        <f t="shared" si="323"/>
        <v>0.04</v>
      </c>
      <c r="AE117" s="127">
        <f t="shared" si="324"/>
        <v>1245</v>
      </c>
      <c r="AF117" s="128">
        <f t="shared" si="325"/>
        <v>124379.6</v>
      </c>
      <c r="AG117" s="128">
        <f t="shared" si="348"/>
        <v>124500</v>
      </c>
      <c r="AH117" s="128">
        <f>AG117</f>
        <v>124500</v>
      </c>
      <c r="AI117" s="130">
        <f t="shared" si="252"/>
        <v>0.04</v>
      </c>
      <c r="AJ117" s="128">
        <f t="shared" si="253"/>
        <v>124915.00000000001</v>
      </c>
      <c r="AK117" s="128" t="str">
        <f t="shared" si="254"/>
        <v>nie</v>
      </c>
      <c r="AL117" s="128">
        <f t="shared" si="255"/>
        <v>622.5</v>
      </c>
      <c r="AM117" s="128">
        <f t="shared" si="150"/>
        <v>124331.92500000002</v>
      </c>
      <c r="AN117" s="128">
        <f t="shared" si="256"/>
        <v>336.1500000000118</v>
      </c>
      <c r="AO117" s="130">
        <f t="shared" si="257"/>
        <v>0.04</v>
      </c>
      <c r="AP117" s="128">
        <f t="shared" si="258"/>
        <v>724.60459438413113</v>
      </c>
      <c r="AQ117" s="128">
        <f t="shared" si="156"/>
        <v>124720.37959438414</v>
      </c>
      <c r="AS117" s="124">
        <f t="shared" si="327"/>
        <v>74</v>
      </c>
      <c r="AT117" s="130">
        <f t="shared" si="328"/>
        <v>0.04</v>
      </c>
      <c r="AU117" s="127">
        <f t="shared" si="329"/>
        <v>1238</v>
      </c>
      <c r="AV117" s="128">
        <f t="shared" si="330"/>
        <v>123684.3</v>
      </c>
      <c r="AW117" s="128">
        <f t="shared" si="151"/>
        <v>123800</v>
      </c>
      <c r="AX117" s="128">
        <f>AW117</f>
        <v>123800</v>
      </c>
      <c r="AY117" s="130">
        <f t="shared" si="259"/>
        <v>4.1500000000000002E-2</v>
      </c>
      <c r="AZ117" s="128">
        <f t="shared" si="260"/>
        <v>124228.14166666666</v>
      </c>
      <c r="BA117" s="128" t="str">
        <f t="shared" si="261"/>
        <v>nie</v>
      </c>
      <c r="BB117" s="128">
        <f t="shared" si="262"/>
        <v>866.59999999999991</v>
      </c>
      <c r="BC117" s="128">
        <f t="shared" si="158"/>
        <v>123444.84874999999</v>
      </c>
      <c r="BD117" s="128">
        <f t="shared" si="263"/>
        <v>346.7947499999969</v>
      </c>
      <c r="BE117" s="130">
        <f t="shared" si="264"/>
        <v>0.04</v>
      </c>
      <c r="BF117" s="128">
        <f t="shared" si="265"/>
        <v>778.42677396660952</v>
      </c>
      <c r="BG117" s="128">
        <f t="shared" si="159"/>
        <v>123876.4807739666</v>
      </c>
      <c r="BI117" s="124">
        <f t="shared" si="332"/>
        <v>74</v>
      </c>
      <c r="BJ117" s="130">
        <f t="shared" si="354"/>
        <v>3.8100000000000002E-2</v>
      </c>
      <c r="BK117" s="127">
        <f t="shared" si="333"/>
        <v>1252</v>
      </c>
      <c r="BL117" s="128">
        <f t="shared" si="334"/>
        <v>125074.8</v>
      </c>
      <c r="BM117" s="128">
        <f t="shared" si="349"/>
        <v>125200</v>
      </c>
      <c r="BN117" s="128">
        <f t="shared" si="335"/>
        <v>125200</v>
      </c>
      <c r="BO117" s="130">
        <f t="shared" si="266"/>
        <v>4.65E-2</v>
      </c>
      <c r="BP117" s="128">
        <f t="shared" si="267"/>
        <v>126170.29999999999</v>
      </c>
      <c r="BQ117" s="128" t="str">
        <f t="shared" si="268"/>
        <v>nie</v>
      </c>
      <c r="BR117" s="128">
        <f t="shared" si="269"/>
        <v>970.29999999998836</v>
      </c>
      <c r="BS117" s="128">
        <f t="shared" si="153"/>
        <v>125200</v>
      </c>
      <c r="BT117" s="128">
        <f t="shared" ref="BT117:BT139" si="356">IF(AND(BQ117="tak",BL118&lt;&gt;""),
 BS117-BL118,
0)</f>
        <v>0</v>
      </c>
      <c r="BU117" s="130">
        <f t="shared" si="270"/>
        <v>0.04</v>
      </c>
      <c r="BV117" s="128">
        <f t="shared" si="271"/>
        <v>116.5883677177965</v>
      </c>
      <c r="BW117" s="128">
        <f t="shared" si="243"/>
        <v>125316.58836771779</v>
      </c>
      <c r="BY117" s="130">
        <f t="shared" si="244"/>
        <v>2.4E-2</v>
      </c>
      <c r="BZ117" s="127">
        <f t="shared" si="337"/>
        <v>1143</v>
      </c>
      <c r="CA117" s="128">
        <f t="shared" si="338"/>
        <v>114196.8</v>
      </c>
      <c r="CB117" s="128">
        <f t="shared" si="154"/>
        <v>114300</v>
      </c>
      <c r="CC117" s="128">
        <f>CB117</f>
        <v>114300</v>
      </c>
      <c r="CD117" s="130">
        <f t="shared" si="272"/>
        <v>3.9E-2</v>
      </c>
      <c r="CE117" s="128">
        <f t="shared" si="273"/>
        <v>115042.95</v>
      </c>
      <c r="CF117" s="128" t="str">
        <f t="shared" si="274"/>
        <v>nie</v>
      </c>
      <c r="CG117" s="128">
        <f t="shared" si="275"/>
        <v>2286</v>
      </c>
      <c r="CH117" s="128">
        <f t="shared" si="160"/>
        <v>113050.1295</v>
      </c>
      <c r="CI117" s="128">
        <f t="shared" si="276"/>
        <v>0</v>
      </c>
      <c r="CJ117" s="130">
        <f t="shared" si="277"/>
        <v>0.04</v>
      </c>
      <c r="CK117" s="128">
        <f t="shared" si="278"/>
        <v>8499.8325571046626</v>
      </c>
      <c r="CL117" s="128">
        <f t="shared" si="279"/>
        <v>121549.96205710465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130968.36671384127</v>
      </c>
      <c r="CR117" s="130">
        <f t="shared" si="280"/>
        <v>4.3999999999999997E-2</v>
      </c>
      <c r="CS117" s="128">
        <f t="shared" si="281"/>
        <v>131928.80140307613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123432.32913649167</v>
      </c>
      <c r="CW117" s="128">
        <f t="shared" si="285"/>
        <v>0</v>
      </c>
      <c r="CX117" s="130">
        <f t="shared" si="286"/>
        <v>0.04</v>
      </c>
      <c r="CY117" s="128">
        <f t="shared" si="287"/>
        <v>0</v>
      </c>
      <c r="CZ117" s="128">
        <f t="shared" si="288"/>
        <v>123432.32913649167</v>
      </c>
      <c r="DA117" s="20"/>
      <c r="DB117" s="127">
        <f t="shared" si="350"/>
        <v>1246</v>
      </c>
      <c r="DC117" s="128">
        <f t="shared" si="351"/>
        <v>124600</v>
      </c>
      <c r="DD117" s="128">
        <f t="shared" si="344"/>
        <v>124600</v>
      </c>
      <c r="DE117" s="128">
        <f t="shared" si="345"/>
        <v>124600</v>
      </c>
      <c r="DF117" s="130">
        <f t="shared" si="289"/>
        <v>5.1999999999999998E-2</v>
      </c>
      <c r="DG117" s="128">
        <f t="shared" si="290"/>
        <v>125679.86666666665</v>
      </c>
      <c r="DH117" s="128" t="str">
        <f t="shared" si="291"/>
        <v>nie</v>
      </c>
      <c r="DI117" s="128">
        <f t="shared" si="292"/>
        <v>1079.8666666666541</v>
      </c>
      <c r="DJ117" s="128">
        <f t="shared" si="355"/>
        <v>124600</v>
      </c>
      <c r="DK117" s="128">
        <f t="shared" si="294"/>
        <v>0</v>
      </c>
      <c r="DL117" s="130">
        <f t="shared" si="295"/>
        <v>0.04</v>
      </c>
      <c r="DM117" s="128">
        <f t="shared" si="296"/>
        <v>82.988606730447728</v>
      </c>
      <c r="DN117" s="128">
        <f t="shared" si="297"/>
        <v>124682.98860673045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134452.3208874343</v>
      </c>
      <c r="DT117" s="130">
        <f t="shared" si="298"/>
        <v>4.9000000000000002E-2</v>
      </c>
      <c r="DU117" s="128">
        <f t="shared" si="299"/>
        <v>135550.34817468168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126365.78202149217</v>
      </c>
      <c r="DY117" s="128">
        <f t="shared" si="303"/>
        <v>0</v>
      </c>
      <c r="DZ117" s="130">
        <f t="shared" si="304"/>
        <v>0.04</v>
      </c>
      <c r="EA117" s="128">
        <f t="shared" si="305"/>
        <v>0</v>
      </c>
      <c r="EB117" s="128">
        <f t="shared" si="306"/>
        <v>126365.78202149217</v>
      </c>
    </row>
    <row r="118" spans="1:132">
      <c r="A118" s="224"/>
      <c r="B118" s="188">
        <f t="shared" si="307"/>
        <v>74</v>
      </c>
      <c r="C118" s="128">
        <f t="shared" si="308"/>
        <v>124720.37959438414</v>
      </c>
      <c r="D118" s="128">
        <f t="shared" si="309"/>
        <v>123876.4807739666</v>
      </c>
      <c r="E118" s="128">
        <f t="shared" si="310"/>
        <v>125316.58836771779</v>
      </c>
      <c r="F118" s="128">
        <f t="shared" si="311"/>
        <v>121549.96205710465</v>
      </c>
      <c r="G118" s="128">
        <f t="shared" si="312"/>
        <v>123432.32913649167</v>
      </c>
      <c r="H118" s="128">
        <f t="shared" si="313"/>
        <v>124682.98860673045</v>
      </c>
      <c r="I118" s="128">
        <f t="shared" si="314"/>
        <v>126365.78202149217</v>
      </c>
      <c r="J118" s="128">
        <f t="shared" si="315"/>
        <v>122082.97549025629</v>
      </c>
      <c r="K118" s="128">
        <f t="shared" si="316"/>
        <v>115753.31906252747</v>
      </c>
      <c r="M118" s="36"/>
      <c r="N118" s="32">
        <f t="shared" si="317"/>
        <v>74</v>
      </c>
      <c r="O118" s="25">
        <f t="shared" si="318"/>
        <v>0.24720379594384134</v>
      </c>
      <c r="P118" s="25">
        <f t="shared" si="319"/>
        <v>0.23876480773966602</v>
      </c>
      <c r="Q118" s="25">
        <f t="shared" si="320"/>
        <v>0.25316588367717796</v>
      </c>
      <c r="R118" s="25">
        <f t="shared" si="245"/>
        <v>0.21549962057104644</v>
      </c>
      <c r="S118" s="25">
        <f t="shared" si="246"/>
        <v>0.2343232913649167</v>
      </c>
      <c r="T118" s="25">
        <f t="shared" si="247"/>
        <v>0.24682988606730438</v>
      </c>
      <c r="U118" s="25">
        <f t="shared" si="248"/>
        <v>0.26365782021492157</v>
      </c>
      <c r="V118" s="25">
        <f t="shared" si="249"/>
        <v>0.22082975490256285</v>
      </c>
      <c r="W118" s="25">
        <f t="shared" si="250"/>
        <v>0.15753319062527482</v>
      </c>
      <c r="X118" s="36"/>
      <c r="Y118" s="36"/>
      <c r="AA118" s="124">
        <f t="shared" si="321"/>
        <v>75</v>
      </c>
      <c r="AB118" s="128">
        <f t="shared" si="251"/>
        <v>115983.90336344884</v>
      </c>
      <c r="AC118" s="124">
        <f t="shared" si="322"/>
        <v>75</v>
      </c>
      <c r="AD118" s="130">
        <f t="shared" si="323"/>
        <v>0.04</v>
      </c>
      <c r="AE118" s="127">
        <f t="shared" si="324"/>
        <v>1245</v>
      </c>
      <c r="AF118" s="128">
        <f t="shared" si="325"/>
        <v>124379.6</v>
      </c>
      <c r="AG118" s="128">
        <f t="shared" si="348"/>
        <v>124500</v>
      </c>
      <c r="AH118" s="128">
        <f t="shared" ref="AH118:AH181" si="357">AG118</f>
        <v>124500</v>
      </c>
      <c r="AI118" s="130">
        <f t="shared" si="252"/>
        <v>0.04</v>
      </c>
      <c r="AJ118" s="128">
        <f t="shared" si="253"/>
        <v>124915.00000000001</v>
      </c>
      <c r="AK118" s="128" t="str">
        <f t="shared" si="254"/>
        <v>nie</v>
      </c>
      <c r="AL118" s="128">
        <f t="shared" si="255"/>
        <v>622.5</v>
      </c>
      <c r="AM118" s="128">
        <f t="shared" si="150"/>
        <v>124331.92500000002</v>
      </c>
      <c r="AN118" s="128">
        <f t="shared" si="256"/>
        <v>336.1500000000118</v>
      </c>
      <c r="AO118" s="130">
        <f t="shared" si="257"/>
        <v>0.04</v>
      </c>
      <c r="AP118" s="128">
        <f t="shared" si="258"/>
        <v>1062.71102678898</v>
      </c>
      <c r="AQ118" s="128">
        <f t="shared" si="156"/>
        <v>125058.48602678899</v>
      </c>
      <c r="AS118" s="124">
        <f t="shared" si="327"/>
        <v>75</v>
      </c>
      <c r="AT118" s="130">
        <f t="shared" si="328"/>
        <v>0.04</v>
      </c>
      <c r="AU118" s="127">
        <f t="shared" si="329"/>
        <v>1238</v>
      </c>
      <c r="AV118" s="128">
        <f t="shared" si="330"/>
        <v>123684.3</v>
      </c>
      <c r="AW118" s="128">
        <f t="shared" si="151"/>
        <v>123800</v>
      </c>
      <c r="AX118" s="128">
        <f t="shared" ref="AX118:AX181" si="358">AW118</f>
        <v>123800</v>
      </c>
      <c r="AY118" s="130">
        <f t="shared" si="259"/>
        <v>4.1500000000000002E-2</v>
      </c>
      <c r="AZ118" s="128">
        <f t="shared" si="260"/>
        <v>124228.14166666666</v>
      </c>
      <c r="BA118" s="128" t="str">
        <f t="shared" si="261"/>
        <v>nie</v>
      </c>
      <c r="BB118" s="128">
        <f t="shared" si="262"/>
        <v>866.59999999999991</v>
      </c>
      <c r="BC118" s="128">
        <f t="shared" si="158"/>
        <v>123444.84874999999</v>
      </c>
      <c r="BD118" s="128">
        <f t="shared" si="263"/>
        <v>346.7947499999969</v>
      </c>
      <c r="BE118" s="130">
        <f t="shared" si="264"/>
        <v>0.04</v>
      </c>
      <c r="BF118" s="128">
        <f t="shared" si="265"/>
        <v>1127.3232762563161</v>
      </c>
      <c r="BG118" s="128">
        <f t="shared" si="159"/>
        <v>124225.3772762563</v>
      </c>
      <c r="BI118" s="124">
        <f t="shared" si="332"/>
        <v>75</v>
      </c>
      <c r="BJ118" s="130">
        <f t="shared" si="354"/>
        <v>3.8100000000000002E-2</v>
      </c>
      <c r="BK118" s="127">
        <f t="shared" si="333"/>
        <v>1252</v>
      </c>
      <c r="BL118" s="128">
        <f t="shared" si="334"/>
        <v>125074.8</v>
      </c>
      <c r="BM118" s="128">
        <f t="shared" si="349"/>
        <v>125200</v>
      </c>
      <c r="BN118" s="128">
        <f t="shared" si="335"/>
        <v>125200</v>
      </c>
      <c r="BO118" s="130">
        <f t="shared" si="266"/>
        <v>4.65E-2</v>
      </c>
      <c r="BP118" s="128">
        <f t="shared" si="267"/>
        <v>126655.45</v>
      </c>
      <c r="BQ118" s="128" t="str">
        <f t="shared" si="268"/>
        <v>nie</v>
      </c>
      <c r="BR118" s="128">
        <f t="shared" si="269"/>
        <v>1252</v>
      </c>
      <c r="BS118" s="128">
        <f t="shared" si="153"/>
        <v>125364.7945</v>
      </c>
      <c r="BT118" s="128">
        <f t="shared" si="356"/>
        <v>0</v>
      </c>
      <c r="BU118" s="130">
        <f t="shared" si="270"/>
        <v>0.04</v>
      </c>
      <c r="BV118" s="128">
        <f t="shared" si="271"/>
        <v>116.90315631063454</v>
      </c>
      <c r="BW118" s="128">
        <f t="shared" si="243"/>
        <v>125481.69765631064</v>
      </c>
      <c r="BY118" s="130">
        <f t="shared" si="244"/>
        <v>2.4E-2</v>
      </c>
      <c r="BZ118" s="127">
        <f t="shared" si="337"/>
        <v>1143</v>
      </c>
      <c r="CA118" s="128">
        <f t="shared" si="338"/>
        <v>114196.8</v>
      </c>
      <c r="CB118" s="128">
        <f t="shared" si="154"/>
        <v>114300</v>
      </c>
      <c r="CC118" s="128">
        <f t="shared" ref="CC118:CC181" si="359">CB118</f>
        <v>114300</v>
      </c>
      <c r="CD118" s="130">
        <f t="shared" si="272"/>
        <v>3.9E-2</v>
      </c>
      <c r="CE118" s="128">
        <f t="shared" si="273"/>
        <v>115414.42499999999</v>
      </c>
      <c r="CF118" s="128" t="str">
        <f t="shared" si="274"/>
        <v>nie</v>
      </c>
      <c r="CG118" s="128">
        <f t="shared" si="275"/>
        <v>2286</v>
      </c>
      <c r="CH118" s="128">
        <f t="shared" si="160"/>
        <v>113351.02424999999</v>
      </c>
      <c r="CI118" s="128">
        <f t="shared" si="276"/>
        <v>0</v>
      </c>
      <c r="CJ118" s="130">
        <f t="shared" si="277"/>
        <v>0.04</v>
      </c>
      <c r="CK118" s="128">
        <f t="shared" si="278"/>
        <v>8522.7821050088442</v>
      </c>
      <c r="CL118" s="128">
        <f t="shared" si="279"/>
        <v>121873.80635500883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130968.36671384127</v>
      </c>
      <c r="CR118" s="130">
        <f t="shared" si="280"/>
        <v>4.3999999999999997E-2</v>
      </c>
      <c r="CS118" s="128">
        <f t="shared" si="281"/>
        <v>132409.01874769351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123821.30518563175</v>
      </c>
      <c r="CW118" s="128">
        <f t="shared" si="285"/>
        <v>0</v>
      </c>
      <c r="CX118" s="130">
        <f t="shared" si="286"/>
        <v>0.04</v>
      </c>
      <c r="CY118" s="128">
        <f t="shared" si="287"/>
        <v>0</v>
      </c>
      <c r="CZ118" s="128">
        <f t="shared" si="288"/>
        <v>123821.30518563175</v>
      </c>
      <c r="DA118" s="20"/>
      <c r="DB118" s="127">
        <f t="shared" si="350"/>
        <v>1246</v>
      </c>
      <c r="DC118" s="128">
        <f t="shared" si="351"/>
        <v>124600</v>
      </c>
      <c r="DD118" s="128">
        <f t="shared" si="344"/>
        <v>124600</v>
      </c>
      <c r="DE118" s="128">
        <f t="shared" si="345"/>
        <v>124600</v>
      </c>
      <c r="DF118" s="130">
        <f t="shared" si="289"/>
        <v>5.1999999999999998E-2</v>
      </c>
      <c r="DG118" s="128">
        <f t="shared" si="290"/>
        <v>126219.79999999999</v>
      </c>
      <c r="DH118" s="128" t="str">
        <f t="shared" si="291"/>
        <v>nie</v>
      </c>
      <c r="DI118" s="128">
        <f t="shared" si="292"/>
        <v>1619.7999999999884</v>
      </c>
      <c r="DJ118" s="128">
        <f t="shared" si="355"/>
        <v>124600</v>
      </c>
      <c r="DK118" s="128">
        <f t="shared" si="294"/>
        <v>0</v>
      </c>
      <c r="DL118" s="130">
        <f t="shared" si="295"/>
        <v>0.04</v>
      </c>
      <c r="DM118" s="128">
        <f t="shared" si="296"/>
        <v>83.212675968619934</v>
      </c>
      <c r="DN118" s="128">
        <f t="shared" si="297"/>
        <v>124683.21267596862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134452.3208874343</v>
      </c>
      <c r="DT118" s="130">
        <f t="shared" si="298"/>
        <v>4.9000000000000002E-2</v>
      </c>
      <c r="DU118" s="128">
        <f t="shared" si="299"/>
        <v>136099.36181830539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126810.48307282737</v>
      </c>
      <c r="DY118" s="128">
        <f t="shared" si="303"/>
        <v>0</v>
      </c>
      <c r="DZ118" s="130">
        <f t="shared" si="304"/>
        <v>0.04</v>
      </c>
      <c r="EA118" s="128">
        <f t="shared" si="305"/>
        <v>0</v>
      </c>
      <c r="EB118" s="128">
        <f t="shared" si="306"/>
        <v>126810.48307282737</v>
      </c>
    </row>
    <row r="119" spans="1:132">
      <c r="A119" s="224"/>
      <c r="B119" s="188">
        <f t="shared" si="307"/>
        <v>75</v>
      </c>
      <c r="C119" s="128">
        <f t="shared" si="308"/>
        <v>125058.48602678899</v>
      </c>
      <c r="D119" s="128">
        <f t="shared" si="309"/>
        <v>124225.3772762563</v>
      </c>
      <c r="E119" s="128">
        <f t="shared" si="310"/>
        <v>125481.69765631064</v>
      </c>
      <c r="F119" s="128">
        <f t="shared" si="311"/>
        <v>121873.80635500883</v>
      </c>
      <c r="G119" s="128">
        <f t="shared" si="312"/>
        <v>123821.30518563175</v>
      </c>
      <c r="H119" s="128">
        <f t="shared" si="313"/>
        <v>124683.21267596862</v>
      </c>
      <c r="I119" s="128">
        <f t="shared" si="314"/>
        <v>126810.48307282737</v>
      </c>
      <c r="J119" s="128">
        <f t="shared" si="315"/>
        <v>122412.59952407997</v>
      </c>
      <c r="K119" s="128">
        <f t="shared" si="316"/>
        <v>115983.90336344884</v>
      </c>
      <c r="M119" s="36"/>
      <c r="N119" s="32">
        <f t="shared" si="317"/>
        <v>75</v>
      </c>
      <c r="O119" s="25">
        <f t="shared" si="318"/>
        <v>0.25058486026788995</v>
      </c>
      <c r="P119" s="25">
        <f t="shared" si="319"/>
        <v>0.2422537727625631</v>
      </c>
      <c r="Q119" s="25">
        <f t="shared" si="320"/>
        <v>0.25481697656310653</v>
      </c>
      <c r="R119" s="25">
        <f t="shared" si="245"/>
        <v>0.21873806355008818</v>
      </c>
      <c r="S119" s="25">
        <f t="shared" si="246"/>
        <v>0.23821305185631747</v>
      </c>
      <c r="T119" s="25">
        <f t="shared" si="247"/>
        <v>0.24683212675968624</v>
      </c>
      <c r="U119" s="25">
        <f t="shared" si="248"/>
        <v>0.26810483072827362</v>
      </c>
      <c r="V119" s="25">
        <f t="shared" si="249"/>
        <v>0.22412599524079968</v>
      </c>
      <c r="W119" s="25">
        <f t="shared" si="250"/>
        <v>0.15983903363448837</v>
      </c>
      <c r="X119" s="36"/>
      <c r="Y119" s="36"/>
      <c r="AA119" s="124">
        <f t="shared" si="321"/>
        <v>76</v>
      </c>
      <c r="AB119" s="128">
        <f t="shared" si="251"/>
        <v>116214.48766437022</v>
      </c>
      <c r="AC119" s="124">
        <f t="shared" si="322"/>
        <v>76</v>
      </c>
      <c r="AD119" s="130">
        <f t="shared" si="323"/>
        <v>0.04</v>
      </c>
      <c r="AE119" s="127">
        <f t="shared" si="324"/>
        <v>1245</v>
      </c>
      <c r="AF119" s="128">
        <f t="shared" si="325"/>
        <v>124379.6</v>
      </c>
      <c r="AG119" s="128">
        <f t="shared" si="348"/>
        <v>124500</v>
      </c>
      <c r="AH119" s="128">
        <f t="shared" si="357"/>
        <v>124500</v>
      </c>
      <c r="AI119" s="130">
        <f t="shared" si="252"/>
        <v>0.04</v>
      </c>
      <c r="AJ119" s="128">
        <f t="shared" si="253"/>
        <v>124915.00000000001</v>
      </c>
      <c r="AK119" s="128" t="str">
        <f t="shared" si="254"/>
        <v>nie</v>
      </c>
      <c r="AL119" s="128">
        <f t="shared" si="255"/>
        <v>622.5</v>
      </c>
      <c r="AM119" s="128">
        <f t="shared" si="150"/>
        <v>124331.92500000002</v>
      </c>
      <c r="AN119" s="128">
        <f t="shared" si="256"/>
        <v>336.1500000000118</v>
      </c>
      <c r="AO119" s="130">
        <f t="shared" si="257"/>
        <v>0.04</v>
      </c>
      <c r="AP119" s="128">
        <f t="shared" si="258"/>
        <v>1401.7303465613218</v>
      </c>
      <c r="AQ119" s="128">
        <f t="shared" si="156"/>
        <v>125397.50534656133</v>
      </c>
      <c r="AS119" s="124">
        <f t="shared" si="327"/>
        <v>76</v>
      </c>
      <c r="AT119" s="130">
        <f t="shared" si="328"/>
        <v>0.04</v>
      </c>
      <c r="AU119" s="127">
        <f t="shared" si="329"/>
        <v>1238</v>
      </c>
      <c r="AV119" s="128">
        <f t="shared" si="330"/>
        <v>123684.3</v>
      </c>
      <c r="AW119" s="128">
        <f t="shared" si="151"/>
        <v>123800</v>
      </c>
      <c r="AX119" s="128">
        <f t="shared" si="358"/>
        <v>123800</v>
      </c>
      <c r="AY119" s="130">
        <f t="shared" si="259"/>
        <v>4.1500000000000002E-2</v>
      </c>
      <c r="AZ119" s="128">
        <f t="shared" si="260"/>
        <v>124228.14166666666</v>
      </c>
      <c r="BA119" s="128" t="str">
        <f t="shared" si="261"/>
        <v>nie</v>
      </c>
      <c r="BB119" s="128">
        <f t="shared" si="262"/>
        <v>866.59999999999991</v>
      </c>
      <c r="BC119" s="128">
        <f t="shared" si="158"/>
        <v>123444.84874999999</v>
      </c>
      <c r="BD119" s="128">
        <f t="shared" si="263"/>
        <v>346.7947499999969</v>
      </c>
      <c r="BE119" s="130">
        <f t="shared" si="264"/>
        <v>0.04</v>
      </c>
      <c r="BF119" s="128">
        <f t="shared" si="265"/>
        <v>1477.1617991022049</v>
      </c>
      <c r="BG119" s="128">
        <f t="shared" si="159"/>
        <v>124575.2157991022</v>
      </c>
      <c r="BI119" s="124">
        <f t="shared" si="332"/>
        <v>76</v>
      </c>
      <c r="BJ119" s="130">
        <f t="shared" si="354"/>
        <v>3.8100000000000002E-2</v>
      </c>
      <c r="BK119" s="127">
        <f t="shared" si="333"/>
        <v>1252</v>
      </c>
      <c r="BL119" s="128">
        <f t="shared" si="334"/>
        <v>125074.8</v>
      </c>
      <c r="BM119" s="128">
        <f t="shared" si="349"/>
        <v>125200</v>
      </c>
      <c r="BN119" s="128">
        <f t="shared" si="335"/>
        <v>125200</v>
      </c>
      <c r="BO119" s="130">
        <f t="shared" si="266"/>
        <v>4.65E-2</v>
      </c>
      <c r="BP119" s="128">
        <f t="shared" si="267"/>
        <v>127140.6</v>
      </c>
      <c r="BQ119" s="128" t="str">
        <f t="shared" si="268"/>
        <v>nie</v>
      </c>
      <c r="BR119" s="128">
        <f t="shared" si="269"/>
        <v>1252</v>
      </c>
      <c r="BS119" s="128">
        <f t="shared" si="153"/>
        <v>125757.766</v>
      </c>
      <c r="BT119" s="128">
        <f t="shared" si="356"/>
        <v>0</v>
      </c>
      <c r="BU119" s="130">
        <f t="shared" si="270"/>
        <v>0.04</v>
      </c>
      <c r="BV119" s="128">
        <f t="shared" si="271"/>
        <v>117.21879483267325</v>
      </c>
      <c r="BW119" s="128">
        <f t="shared" si="243"/>
        <v>125874.98479483268</v>
      </c>
      <c r="BY119" s="130">
        <f t="shared" si="244"/>
        <v>2.4E-2</v>
      </c>
      <c r="BZ119" s="127">
        <f t="shared" si="337"/>
        <v>1143</v>
      </c>
      <c r="CA119" s="128">
        <f t="shared" si="338"/>
        <v>114196.8</v>
      </c>
      <c r="CB119" s="128">
        <f t="shared" si="154"/>
        <v>114300</v>
      </c>
      <c r="CC119" s="128">
        <f t="shared" si="359"/>
        <v>114300</v>
      </c>
      <c r="CD119" s="130">
        <f t="shared" si="272"/>
        <v>3.9E-2</v>
      </c>
      <c r="CE119" s="128">
        <f t="shared" si="273"/>
        <v>115785.9</v>
      </c>
      <c r="CF119" s="128" t="str">
        <f t="shared" si="274"/>
        <v>nie</v>
      </c>
      <c r="CG119" s="128">
        <f t="shared" si="275"/>
        <v>2286</v>
      </c>
      <c r="CH119" s="128">
        <f t="shared" si="160"/>
        <v>113651.91899999999</v>
      </c>
      <c r="CI119" s="128">
        <f t="shared" si="276"/>
        <v>0</v>
      </c>
      <c r="CJ119" s="130">
        <f t="shared" si="277"/>
        <v>0.04</v>
      </c>
      <c r="CK119" s="128">
        <f t="shared" si="278"/>
        <v>8545.7936166923682</v>
      </c>
      <c r="CL119" s="128">
        <f t="shared" si="279"/>
        <v>122197.71261669236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130968.36671384127</v>
      </c>
      <c r="CR119" s="130">
        <f t="shared" si="280"/>
        <v>4.3999999999999997E-2</v>
      </c>
      <c r="CS119" s="128">
        <f t="shared" si="281"/>
        <v>132889.23609231092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124210.28123477184</v>
      </c>
      <c r="CW119" s="128">
        <f t="shared" si="285"/>
        <v>0</v>
      </c>
      <c r="CX119" s="130">
        <f t="shared" si="286"/>
        <v>0.04</v>
      </c>
      <c r="CY119" s="128">
        <f t="shared" si="287"/>
        <v>0</v>
      </c>
      <c r="CZ119" s="128">
        <f t="shared" si="288"/>
        <v>124210.28123477184</v>
      </c>
      <c r="DA119" s="20"/>
      <c r="DB119" s="127">
        <f t="shared" si="350"/>
        <v>1246</v>
      </c>
      <c r="DC119" s="128">
        <f t="shared" si="351"/>
        <v>124600</v>
      </c>
      <c r="DD119" s="128">
        <f t="shared" si="344"/>
        <v>124600</v>
      </c>
      <c r="DE119" s="128">
        <f t="shared" si="345"/>
        <v>124600</v>
      </c>
      <c r="DF119" s="130">
        <f t="shared" si="289"/>
        <v>5.1999999999999998E-2</v>
      </c>
      <c r="DG119" s="128">
        <f t="shared" si="290"/>
        <v>126759.73333333334</v>
      </c>
      <c r="DH119" s="128" t="str">
        <f t="shared" si="291"/>
        <v>nie</v>
      </c>
      <c r="DI119" s="128">
        <f t="shared" si="292"/>
        <v>2159.7333333333372</v>
      </c>
      <c r="DJ119" s="128">
        <f t="shared" si="355"/>
        <v>124600</v>
      </c>
      <c r="DK119" s="128">
        <f t="shared" si="294"/>
        <v>0</v>
      </c>
      <c r="DL119" s="130">
        <f t="shared" si="295"/>
        <v>0.04</v>
      </c>
      <c r="DM119" s="128">
        <f t="shared" si="296"/>
        <v>83.437350193735199</v>
      </c>
      <c r="DN119" s="128">
        <f t="shared" si="297"/>
        <v>124683.43735019374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134452.3208874343</v>
      </c>
      <c r="DT119" s="130">
        <f t="shared" si="298"/>
        <v>4.9000000000000002E-2</v>
      </c>
      <c r="DU119" s="128">
        <f t="shared" si="299"/>
        <v>136648.37546192904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127255.18412416252</v>
      </c>
      <c r="DY119" s="128">
        <f t="shared" si="303"/>
        <v>0</v>
      </c>
      <c r="DZ119" s="130">
        <f t="shared" si="304"/>
        <v>0.04</v>
      </c>
      <c r="EA119" s="128">
        <f t="shared" si="305"/>
        <v>0</v>
      </c>
      <c r="EB119" s="128">
        <f t="shared" si="306"/>
        <v>127255.18412416252</v>
      </c>
    </row>
    <row r="120" spans="1:132">
      <c r="A120" s="224"/>
      <c r="B120" s="188">
        <f t="shared" si="307"/>
        <v>76</v>
      </c>
      <c r="C120" s="128">
        <f t="shared" si="308"/>
        <v>125397.50534656133</v>
      </c>
      <c r="D120" s="128">
        <f t="shared" si="309"/>
        <v>124575.2157991022</v>
      </c>
      <c r="E120" s="128">
        <f t="shared" si="310"/>
        <v>125874.98479483268</v>
      </c>
      <c r="F120" s="128">
        <f t="shared" si="311"/>
        <v>122197.71261669236</v>
      </c>
      <c r="G120" s="128">
        <f t="shared" si="312"/>
        <v>124210.28123477184</v>
      </c>
      <c r="H120" s="128">
        <f t="shared" si="313"/>
        <v>124683.43735019374</v>
      </c>
      <c r="I120" s="128">
        <f t="shared" si="314"/>
        <v>127255.18412416252</v>
      </c>
      <c r="J120" s="128">
        <f t="shared" si="315"/>
        <v>122743.11354279498</v>
      </c>
      <c r="K120" s="128">
        <f t="shared" si="316"/>
        <v>116214.48766437022</v>
      </c>
      <c r="M120" s="36"/>
      <c r="N120" s="32">
        <f t="shared" si="317"/>
        <v>76</v>
      </c>
      <c r="O120" s="25">
        <f t="shared" si="318"/>
        <v>0.25397505346561333</v>
      </c>
      <c r="P120" s="25">
        <f t="shared" si="319"/>
        <v>0.24575215799102201</v>
      </c>
      <c r="Q120" s="25">
        <f t="shared" si="320"/>
        <v>0.25874984794832678</v>
      </c>
      <c r="R120" s="25">
        <f t="shared" si="245"/>
        <v>0.22197712616692344</v>
      </c>
      <c r="S120" s="25">
        <f t="shared" si="246"/>
        <v>0.24210281234771847</v>
      </c>
      <c r="T120" s="25">
        <f t="shared" si="247"/>
        <v>0.24683437350193738</v>
      </c>
      <c r="U120" s="25">
        <f t="shared" si="248"/>
        <v>0.27255184124162524</v>
      </c>
      <c r="V120" s="25">
        <f t="shared" si="249"/>
        <v>0.22743113542794968</v>
      </c>
      <c r="W120" s="25">
        <f t="shared" si="250"/>
        <v>0.16214487664370214</v>
      </c>
      <c r="X120" s="36"/>
      <c r="Y120" s="36"/>
      <c r="AA120" s="124">
        <f t="shared" si="321"/>
        <v>77</v>
      </c>
      <c r="AB120" s="128">
        <f t="shared" si="251"/>
        <v>116445.07196529157</v>
      </c>
      <c r="AC120" s="124">
        <f t="shared" si="322"/>
        <v>77</v>
      </c>
      <c r="AD120" s="130">
        <f t="shared" si="323"/>
        <v>0.04</v>
      </c>
      <c r="AE120" s="127">
        <f t="shared" si="324"/>
        <v>1245</v>
      </c>
      <c r="AF120" s="128">
        <f t="shared" si="325"/>
        <v>124379.6</v>
      </c>
      <c r="AG120" s="128">
        <f t="shared" si="348"/>
        <v>124500</v>
      </c>
      <c r="AH120" s="128">
        <f t="shared" si="357"/>
        <v>124500</v>
      </c>
      <c r="AI120" s="130">
        <f t="shared" si="252"/>
        <v>0.04</v>
      </c>
      <c r="AJ120" s="128">
        <f t="shared" si="253"/>
        <v>124915.00000000001</v>
      </c>
      <c r="AK120" s="128" t="str">
        <f t="shared" si="254"/>
        <v>nie</v>
      </c>
      <c r="AL120" s="128">
        <f t="shared" si="255"/>
        <v>622.5</v>
      </c>
      <c r="AM120" s="128">
        <f t="shared" si="150"/>
        <v>124331.92500000002</v>
      </c>
      <c r="AN120" s="128">
        <f t="shared" si="256"/>
        <v>336.1500000000118</v>
      </c>
      <c r="AO120" s="130">
        <f t="shared" si="257"/>
        <v>0.04</v>
      </c>
      <c r="AP120" s="128">
        <f t="shared" si="258"/>
        <v>1741.665018497049</v>
      </c>
      <c r="AQ120" s="128">
        <f t="shared" si="156"/>
        <v>125737.44001849706</v>
      </c>
      <c r="AS120" s="124">
        <f t="shared" si="327"/>
        <v>77</v>
      </c>
      <c r="AT120" s="130">
        <f t="shared" si="328"/>
        <v>0.04</v>
      </c>
      <c r="AU120" s="127">
        <f t="shared" si="329"/>
        <v>1238</v>
      </c>
      <c r="AV120" s="128">
        <f t="shared" si="330"/>
        <v>123684.3</v>
      </c>
      <c r="AW120" s="128">
        <f t="shared" si="151"/>
        <v>123800</v>
      </c>
      <c r="AX120" s="128">
        <f t="shared" si="358"/>
        <v>123800</v>
      </c>
      <c r="AY120" s="130">
        <f t="shared" si="259"/>
        <v>4.1500000000000002E-2</v>
      </c>
      <c r="AZ120" s="128">
        <f t="shared" si="260"/>
        <v>124228.14166666666</v>
      </c>
      <c r="BA120" s="128" t="str">
        <f t="shared" si="261"/>
        <v>nie</v>
      </c>
      <c r="BB120" s="128">
        <f t="shared" si="262"/>
        <v>866.59999999999991</v>
      </c>
      <c r="BC120" s="128">
        <f t="shared" si="158"/>
        <v>123444.84874999999</v>
      </c>
      <c r="BD120" s="128">
        <f t="shared" si="263"/>
        <v>346.7947499999969</v>
      </c>
      <c r="BE120" s="130">
        <f t="shared" si="264"/>
        <v>0.04</v>
      </c>
      <c r="BF120" s="128">
        <f t="shared" si="265"/>
        <v>1827.9448859597776</v>
      </c>
      <c r="BG120" s="128">
        <f t="shared" si="159"/>
        <v>124925.99888595977</v>
      </c>
      <c r="BI120" s="124">
        <f t="shared" si="332"/>
        <v>77</v>
      </c>
      <c r="BJ120" s="130">
        <f t="shared" si="354"/>
        <v>3.8100000000000002E-2</v>
      </c>
      <c r="BK120" s="127">
        <f t="shared" si="333"/>
        <v>1252</v>
      </c>
      <c r="BL120" s="128">
        <f t="shared" si="334"/>
        <v>125074.8</v>
      </c>
      <c r="BM120" s="128">
        <f t="shared" si="349"/>
        <v>125200</v>
      </c>
      <c r="BN120" s="128">
        <f t="shared" si="335"/>
        <v>125200</v>
      </c>
      <c r="BO120" s="130">
        <f t="shared" si="266"/>
        <v>4.65E-2</v>
      </c>
      <c r="BP120" s="128">
        <f t="shared" si="267"/>
        <v>127625.74999999999</v>
      </c>
      <c r="BQ120" s="128" t="str">
        <f t="shared" si="268"/>
        <v>nie</v>
      </c>
      <c r="BR120" s="128">
        <f t="shared" si="269"/>
        <v>1252</v>
      </c>
      <c r="BS120" s="128">
        <f t="shared" si="153"/>
        <v>126150.73749999999</v>
      </c>
      <c r="BT120" s="128">
        <f t="shared" si="356"/>
        <v>0</v>
      </c>
      <c r="BU120" s="130">
        <f t="shared" si="270"/>
        <v>0.04</v>
      </c>
      <c r="BV120" s="128">
        <f t="shared" si="271"/>
        <v>117.53528557872146</v>
      </c>
      <c r="BW120" s="128">
        <f t="shared" si="243"/>
        <v>126268.27278557871</v>
      </c>
      <c r="BY120" s="130">
        <f t="shared" ref="BY120:BY151" si="360">MAX(INDEX(scenariusz_I_inflacja,MATCH(ROUNDUP(AA120/12,0)-1,scenariusz_I_rok,0)),0)</f>
        <v>2.4E-2</v>
      </c>
      <c r="BZ120" s="127">
        <f t="shared" si="337"/>
        <v>1143</v>
      </c>
      <c r="CA120" s="128">
        <f t="shared" si="338"/>
        <v>114196.8</v>
      </c>
      <c r="CB120" s="128">
        <f t="shared" si="154"/>
        <v>114300</v>
      </c>
      <c r="CC120" s="128">
        <f t="shared" si="359"/>
        <v>114300</v>
      </c>
      <c r="CD120" s="130">
        <f t="shared" si="272"/>
        <v>3.9E-2</v>
      </c>
      <c r="CE120" s="128">
        <f t="shared" si="273"/>
        <v>116157.37500000001</v>
      </c>
      <c r="CF120" s="128" t="str">
        <f t="shared" si="274"/>
        <v>nie</v>
      </c>
      <c r="CG120" s="128">
        <f t="shared" si="275"/>
        <v>2286</v>
      </c>
      <c r="CH120" s="128">
        <f t="shared" si="160"/>
        <v>113952.81375000002</v>
      </c>
      <c r="CI120" s="128">
        <f t="shared" si="276"/>
        <v>0</v>
      </c>
      <c r="CJ120" s="130">
        <f t="shared" si="277"/>
        <v>0.04</v>
      </c>
      <c r="CK120" s="128">
        <f t="shared" si="278"/>
        <v>8568.8672594574364</v>
      </c>
      <c r="CL120" s="128">
        <f t="shared" si="279"/>
        <v>122521.68100945745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130968.36671384127</v>
      </c>
      <c r="CR120" s="130">
        <f t="shared" si="280"/>
        <v>4.3999999999999997E-2</v>
      </c>
      <c r="CS120" s="128">
        <f t="shared" si="281"/>
        <v>133369.45343692836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124599.25728391198</v>
      </c>
      <c r="CW120" s="128">
        <f t="shared" si="285"/>
        <v>0</v>
      </c>
      <c r="CX120" s="130">
        <f t="shared" si="286"/>
        <v>0.04</v>
      </c>
      <c r="CY120" s="128">
        <f t="shared" si="287"/>
        <v>0</v>
      </c>
      <c r="CZ120" s="128">
        <f t="shared" si="288"/>
        <v>124599.25728391198</v>
      </c>
      <c r="DA120" s="20"/>
      <c r="DB120" s="127">
        <f t="shared" si="350"/>
        <v>1246</v>
      </c>
      <c r="DC120" s="128">
        <f t="shared" si="351"/>
        <v>124600</v>
      </c>
      <c r="DD120" s="128">
        <f t="shared" si="344"/>
        <v>124600</v>
      </c>
      <c r="DE120" s="128">
        <f t="shared" si="345"/>
        <v>124600</v>
      </c>
      <c r="DF120" s="130">
        <f t="shared" si="289"/>
        <v>5.1999999999999998E-2</v>
      </c>
      <c r="DG120" s="128">
        <f t="shared" si="290"/>
        <v>127299.66666666667</v>
      </c>
      <c r="DH120" s="128" t="str">
        <f t="shared" si="291"/>
        <v>nie</v>
      </c>
      <c r="DI120" s="128">
        <f t="shared" si="292"/>
        <v>2492</v>
      </c>
      <c r="DJ120" s="128">
        <f t="shared" si="355"/>
        <v>124768.21</v>
      </c>
      <c r="DK120" s="128">
        <f t="shared" si="294"/>
        <v>0</v>
      </c>
      <c r="DL120" s="130">
        <f t="shared" si="295"/>
        <v>0.04</v>
      </c>
      <c r="DM120" s="128">
        <f t="shared" si="296"/>
        <v>83.662631039258272</v>
      </c>
      <c r="DN120" s="128">
        <f t="shared" si="297"/>
        <v>124851.87263103927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134452.3208874343</v>
      </c>
      <c r="DT120" s="130">
        <f t="shared" si="298"/>
        <v>4.9000000000000002E-2</v>
      </c>
      <c r="DU120" s="128">
        <f t="shared" si="299"/>
        <v>137197.38910555275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127699.88517549772</v>
      </c>
      <c r="DY120" s="128">
        <f t="shared" si="303"/>
        <v>0</v>
      </c>
      <c r="DZ120" s="130">
        <f t="shared" si="304"/>
        <v>0.04</v>
      </c>
      <c r="EA120" s="128">
        <f t="shared" si="305"/>
        <v>0</v>
      </c>
      <c r="EB120" s="128">
        <f t="shared" si="306"/>
        <v>127699.88517549772</v>
      </c>
    </row>
    <row r="121" spans="1:132">
      <c r="A121" s="224"/>
      <c r="B121" s="188">
        <f t="shared" si="307"/>
        <v>77</v>
      </c>
      <c r="C121" s="128">
        <f t="shared" si="308"/>
        <v>125737.44001849706</v>
      </c>
      <c r="D121" s="128">
        <f t="shared" si="309"/>
        <v>124925.99888595977</v>
      </c>
      <c r="E121" s="128">
        <f t="shared" si="310"/>
        <v>126268.27278557871</v>
      </c>
      <c r="F121" s="128">
        <f t="shared" si="311"/>
        <v>122521.68100945745</v>
      </c>
      <c r="G121" s="128">
        <f t="shared" si="312"/>
        <v>124599.25728391198</v>
      </c>
      <c r="H121" s="128">
        <f t="shared" si="313"/>
        <v>124851.87263103927</v>
      </c>
      <c r="I121" s="128">
        <f t="shared" si="314"/>
        <v>127699.88517549772</v>
      </c>
      <c r="J121" s="128">
        <f t="shared" si="315"/>
        <v>123074.51994936052</v>
      </c>
      <c r="K121" s="128">
        <f t="shared" si="316"/>
        <v>116445.07196529157</v>
      </c>
      <c r="M121" s="36"/>
      <c r="N121" s="32">
        <f t="shared" si="317"/>
        <v>77</v>
      </c>
      <c r="O121" s="25">
        <f t="shared" si="318"/>
        <v>0.25737440018497049</v>
      </c>
      <c r="P121" s="25">
        <f t="shared" si="319"/>
        <v>0.24925998885959766</v>
      </c>
      <c r="Q121" s="25">
        <f t="shared" si="320"/>
        <v>0.26268272785578706</v>
      </c>
      <c r="R121" s="25">
        <f t="shared" si="245"/>
        <v>0.22521681009457439</v>
      </c>
      <c r="S121" s="25">
        <f t="shared" si="246"/>
        <v>0.24599257283911991</v>
      </c>
      <c r="T121" s="25">
        <f t="shared" si="247"/>
        <v>0.24851872631039273</v>
      </c>
      <c r="U121" s="25">
        <f t="shared" si="248"/>
        <v>0.27699885175497729</v>
      </c>
      <c r="V121" s="25">
        <f t="shared" si="249"/>
        <v>0.23074519949360517</v>
      </c>
      <c r="W121" s="25">
        <f t="shared" si="250"/>
        <v>0.16445071965291569</v>
      </c>
      <c r="X121" s="36"/>
      <c r="Y121" s="36"/>
      <c r="AA121" s="124">
        <f t="shared" si="321"/>
        <v>78</v>
      </c>
      <c r="AB121" s="128">
        <f t="shared" si="251"/>
        <v>116675.65626621294</v>
      </c>
      <c r="AC121" s="124">
        <f t="shared" si="322"/>
        <v>78</v>
      </c>
      <c r="AD121" s="130">
        <f t="shared" si="323"/>
        <v>0.04</v>
      </c>
      <c r="AE121" s="127">
        <f t="shared" si="324"/>
        <v>1245</v>
      </c>
      <c r="AF121" s="128">
        <f t="shared" si="325"/>
        <v>124379.6</v>
      </c>
      <c r="AG121" s="128">
        <f t="shared" si="348"/>
        <v>124500</v>
      </c>
      <c r="AH121" s="128">
        <f t="shared" si="357"/>
        <v>124500</v>
      </c>
      <c r="AI121" s="130">
        <f t="shared" si="252"/>
        <v>0.04</v>
      </c>
      <c r="AJ121" s="128">
        <f t="shared" si="253"/>
        <v>124915.00000000001</v>
      </c>
      <c r="AK121" s="128" t="str">
        <f t="shared" si="254"/>
        <v>nie</v>
      </c>
      <c r="AL121" s="128">
        <f t="shared" si="255"/>
        <v>622.5</v>
      </c>
      <c r="AM121" s="128">
        <f t="shared" ref="AM121:AM184" si="361">AJ121-AL121
-(AJ121-AG121-AL121)*podatek_Belki</f>
        <v>124331.92500000002</v>
      </c>
      <c r="AN121" s="128">
        <f t="shared" si="256"/>
        <v>336.1500000000118</v>
      </c>
      <c r="AO121" s="130">
        <f t="shared" si="257"/>
        <v>0.04</v>
      </c>
      <c r="AP121" s="128">
        <f t="shared" si="258"/>
        <v>2082.5175140470028</v>
      </c>
      <c r="AQ121" s="128">
        <f t="shared" ref="AQ121:AQ184" si="362">AP120*(1+AO121/12*(1-podatek_Belki))+AM121</f>
        <v>126078.292514047</v>
      </c>
      <c r="AS121" s="124">
        <f t="shared" si="327"/>
        <v>78</v>
      </c>
      <c r="AT121" s="130">
        <f t="shared" si="328"/>
        <v>0.04</v>
      </c>
      <c r="AU121" s="127">
        <f t="shared" si="329"/>
        <v>1238</v>
      </c>
      <c r="AV121" s="128">
        <f t="shared" si="330"/>
        <v>123684.3</v>
      </c>
      <c r="AW121" s="128">
        <f t="shared" ref="AW121:AW184" si="363">IF(BA120="tak",
AU121*100,
AW120)</f>
        <v>123800</v>
      </c>
      <c r="AX121" s="128">
        <f t="shared" si="358"/>
        <v>123800</v>
      </c>
      <c r="AY121" s="130">
        <f t="shared" si="259"/>
        <v>4.1500000000000002E-2</v>
      </c>
      <c r="AZ121" s="128">
        <f t="shared" si="260"/>
        <v>124228.14166666666</v>
      </c>
      <c r="BA121" s="128" t="str">
        <f t="shared" si="261"/>
        <v>nie</v>
      </c>
      <c r="BB121" s="128">
        <f t="shared" si="262"/>
        <v>866.59999999999991</v>
      </c>
      <c r="BC121" s="128">
        <f t="shared" si="158"/>
        <v>123444.84874999999</v>
      </c>
      <c r="BD121" s="128">
        <f t="shared" si="263"/>
        <v>346.7947499999969</v>
      </c>
      <c r="BE121" s="130">
        <f t="shared" si="264"/>
        <v>0.04</v>
      </c>
      <c r="BF121" s="128">
        <f t="shared" si="265"/>
        <v>2179.6750871518657</v>
      </c>
      <c r="BG121" s="128">
        <f t="shared" si="159"/>
        <v>125277.72908715186</v>
      </c>
      <c r="BI121" s="124">
        <f t="shared" si="332"/>
        <v>78</v>
      </c>
      <c r="BJ121" s="130">
        <f t="shared" si="354"/>
        <v>3.8100000000000002E-2</v>
      </c>
      <c r="BK121" s="127">
        <f t="shared" si="333"/>
        <v>1252</v>
      </c>
      <c r="BL121" s="128">
        <f t="shared" si="334"/>
        <v>125074.8</v>
      </c>
      <c r="BM121" s="128">
        <f t="shared" si="349"/>
        <v>125200</v>
      </c>
      <c r="BN121" s="128">
        <f t="shared" si="335"/>
        <v>125200</v>
      </c>
      <c r="BO121" s="130">
        <f t="shared" si="266"/>
        <v>4.65E-2</v>
      </c>
      <c r="BP121" s="128">
        <f t="shared" si="267"/>
        <v>128110.9</v>
      </c>
      <c r="BQ121" s="128" t="str">
        <f t="shared" si="268"/>
        <v>nie</v>
      </c>
      <c r="BR121" s="128">
        <f t="shared" si="269"/>
        <v>1252</v>
      </c>
      <c r="BS121" s="128">
        <f t="shared" ref="BS121:BS184" si="364">BP121-BR121
-(BP121-BM121-BR121)*podatek_Belki</f>
        <v>126543.709</v>
      </c>
      <c r="BT121" s="128">
        <f t="shared" si="356"/>
        <v>0</v>
      </c>
      <c r="BU121" s="130">
        <f t="shared" si="270"/>
        <v>0.04</v>
      </c>
      <c r="BV121" s="128">
        <f t="shared" si="271"/>
        <v>117.85263084978399</v>
      </c>
      <c r="BW121" s="128">
        <f t="shared" ref="BW121:BW184" si="365">BV120*(1+BU121/12*(1-podatek_Belki))+BS121</f>
        <v>126661.56163084978</v>
      </c>
      <c r="BY121" s="130">
        <f t="shared" si="360"/>
        <v>2.4E-2</v>
      </c>
      <c r="BZ121" s="127">
        <f t="shared" si="337"/>
        <v>1143</v>
      </c>
      <c r="CA121" s="128">
        <f t="shared" si="338"/>
        <v>114196.8</v>
      </c>
      <c r="CB121" s="128">
        <f t="shared" ref="CB121:CB184" si="366">IF(CF120="tak",
BZ121*100,
CB120)</f>
        <v>114300</v>
      </c>
      <c r="CC121" s="128">
        <f t="shared" si="359"/>
        <v>114300</v>
      </c>
      <c r="CD121" s="130">
        <f t="shared" si="272"/>
        <v>3.9E-2</v>
      </c>
      <c r="CE121" s="128">
        <f t="shared" si="273"/>
        <v>116528.85</v>
      </c>
      <c r="CF121" s="128" t="str">
        <f t="shared" si="274"/>
        <v>nie</v>
      </c>
      <c r="CG121" s="128">
        <f t="shared" si="275"/>
        <v>2286</v>
      </c>
      <c r="CH121" s="128">
        <f t="shared" si="160"/>
        <v>114253.70850000001</v>
      </c>
      <c r="CI121" s="128">
        <f t="shared" si="276"/>
        <v>0</v>
      </c>
      <c r="CJ121" s="130">
        <f t="shared" si="277"/>
        <v>0.04</v>
      </c>
      <c r="CK121" s="128">
        <f t="shared" si="278"/>
        <v>8592.0032010579707</v>
      </c>
      <c r="CL121" s="128">
        <f t="shared" si="279"/>
        <v>122845.71170105798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130968.36671384127</v>
      </c>
      <c r="CR121" s="130">
        <f t="shared" si="280"/>
        <v>4.3999999999999997E-2</v>
      </c>
      <c r="CS121" s="128">
        <f t="shared" si="281"/>
        <v>133849.67078154578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124988.23333305208</v>
      </c>
      <c r="CW121" s="128">
        <f t="shared" si="285"/>
        <v>0</v>
      </c>
      <c r="CX121" s="130">
        <f t="shared" si="286"/>
        <v>0.04</v>
      </c>
      <c r="CY121" s="128">
        <f t="shared" si="287"/>
        <v>0</v>
      </c>
      <c r="CZ121" s="128">
        <f t="shared" si="288"/>
        <v>124988.23333305208</v>
      </c>
      <c r="DA121" s="20"/>
      <c r="DB121" s="127">
        <f t="shared" si="350"/>
        <v>1246</v>
      </c>
      <c r="DC121" s="128">
        <f t="shared" si="351"/>
        <v>124600</v>
      </c>
      <c r="DD121" s="128">
        <f t="shared" si="344"/>
        <v>124600</v>
      </c>
      <c r="DE121" s="128">
        <f t="shared" si="345"/>
        <v>124600</v>
      </c>
      <c r="DF121" s="130">
        <f t="shared" si="289"/>
        <v>5.1999999999999998E-2</v>
      </c>
      <c r="DG121" s="128">
        <f t="shared" si="290"/>
        <v>127839.6</v>
      </c>
      <c r="DH121" s="128" t="str">
        <f t="shared" si="291"/>
        <v>nie</v>
      </c>
      <c r="DI121" s="128">
        <f t="shared" si="292"/>
        <v>2492</v>
      </c>
      <c r="DJ121" s="128">
        <f t="shared" si="355"/>
        <v>125205.55600000001</v>
      </c>
      <c r="DK121" s="128">
        <f t="shared" si="294"/>
        <v>0</v>
      </c>
      <c r="DL121" s="130">
        <f t="shared" si="295"/>
        <v>0.04</v>
      </c>
      <c r="DM121" s="128">
        <f t="shared" si="296"/>
        <v>83.88852014306427</v>
      </c>
      <c r="DN121" s="128">
        <f t="shared" si="297"/>
        <v>125289.44452014308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134452.3208874343</v>
      </c>
      <c r="DT121" s="130">
        <f t="shared" si="298"/>
        <v>4.9000000000000002E-2</v>
      </c>
      <c r="DU121" s="128">
        <f t="shared" si="299"/>
        <v>137746.40274917643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128144.58622683291</v>
      </c>
      <c r="DY121" s="128">
        <f t="shared" si="303"/>
        <v>0</v>
      </c>
      <c r="DZ121" s="130">
        <f t="shared" si="304"/>
        <v>0.04</v>
      </c>
      <c r="EA121" s="128">
        <f t="shared" si="305"/>
        <v>0</v>
      </c>
      <c r="EB121" s="128">
        <f t="shared" si="306"/>
        <v>128144.58622683291</v>
      </c>
    </row>
    <row r="122" spans="1:132">
      <c r="A122" s="224"/>
      <c r="B122" s="188">
        <f t="shared" si="307"/>
        <v>78</v>
      </c>
      <c r="C122" s="128">
        <f t="shared" si="308"/>
        <v>126078.292514047</v>
      </c>
      <c r="D122" s="128">
        <f t="shared" si="309"/>
        <v>125277.72908715186</v>
      </c>
      <c r="E122" s="128">
        <f t="shared" si="310"/>
        <v>126661.56163084978</v>
      </c>
      <c r="F122" s="128">
        <f t="shared" si="311"/>
        <v>122845.71170105798</v>
      </c>
      <c r="G122" s="128">
        <f t="shared" si="312"/>
        <v>124988.23333305208</v>
      </c>
      <c r="H122" s="128">
        <f t="shared" si="313"/>
        <v>125289.44452014308</v>
      </c>
      <c r="I122" s="128">
        <f t="shared" si="314"/>
        <v>128144.58622683291</v>
      </c>
      <c r="J122" s="128">
        <f t="shared" si="315"/>
        <v>123406.82115322378</v>
      </c>
      <c r="K122" s="128">
        <f t="shared" si="316"/>
        <v>116675.65626621294</v>
      </c>
      <c r="M122" s="36"/>
      <c r="N122" s="32">
        <f t="shared" si="317"/>
        <v>78</v>
      </c>
      <c r="O122" s="25">
        <f t="shared" si="318"/>
        <v>0.26078292514047008</v>
      </c>
      <c r="P122" s="25">
        <f t="shared" si="319"/>
        <v>0.25277729087151868</v>
      </c>
      <c r="Q122" s="25">
        <f t="shared" si="320"/>
        <v>0.26661561630849784</v>
      </c>
      <c r="R122" s="25">
        <f t="shared" si="245"/>
        <v>0.2284571170105798</v>
      </c>
      <c r="S122" s="25">
        <f t="shared" si="246"/>
        <v>0.24988233333052068</v>
      </c>
      <c r="T122" s="25">
        <f t="shared" si="247"/>
        <v>0.25289444520143078</v>
      </c>
      <c r="U122" s="25">
        <f t="shared" si="248"/>
        <v>0.28144586226832913</v>
      </c>
      <c r="V122" s="25">
        <f t="shared" si="249"/>
        <v>0.23406821153223767</v>
      </c>
      <c r="W122" s="25">
        <f t="shared" si="250"/>
        <v>0.16675656266212946</v>
      </c>
      <c r="X122" s="36"/>
      <c r="Y122" s="36"/>
      <c r="AA122" s="124">
        <f t="shared" si="321"/>
        <v>79</v>
      </c>
      <c r="AB122" s="128">
        <f t="shared" si="251"/>
        <v>116906.24056713431</v>
      </c>
      <c r="AC122" s="124">
        <f t="shared" si="322"/>
        <v>79</v>
      </c>
      <c r="AD122" s="130">
        <f t="shared" si="323"/>
        <v>0.04</v>
      </c>
      <c r="AE122" s="127">
        <f t="shared" si="324"/>
        <v>1245</v>
      </c>
      <c r="AF122" s="128">
        <f t="shared" si="325"/>
        <v>124379.6</v>
      </c>
      <c r="AG122" s="128">
        <f t="shared" si="348"/>
        <v>124500</v>
      </c>
      <c r="AH122" s="128">
        <f t="shared" si="357"/>
        <v>124500</v>
      </c>
      <c r="AI122" s="130">
        <f t="shared" si="252"/>
        <v>0.04</v>
      </c>
      <c r="AJ122" s="128">
        <f t="shared" si="253"/>
        <v>124915.00000000001</v>
      </c>
      <c r="AK122" s="128" t="str">
        <f t="shared" si="254"/>
        <v>nie</v>
      </c>
      <c r="AL122" s="128">
        <f t="shared" si="255"/>
        <v>622.5</v>
      </c>
      <c r="AM122" s="128">
        <f t="shared" si="361"/>
        <v>124331.92500000002</v>
      </c>
      <c r="AN122" s="128">
        <f t="shared" si="256"/>
        <v>336.1500000000118</v>
      </c>
      <c r="AO122" s="130">
        <f t="shared" si="257"/>
        <v>0.04</v>
      </c>
      <c r="AP122" s="128">
        <f t="shared" si="258"/>
        <v>2424.2903113349416</v>
      </c>
      <c r="AQ122" s="128">
        <f t="shared" si="362"/>
        <v>126420.06531133494</v>
      </c>
      <c r="AS122" s="124">
        <f t="shared" si="327"/>
        <v>79</v>
      </c>
      <c r="AT122" s="130">
        <f t="shared" si="328"/>
        <v>0.04</v>
      </c>
      <c r="AU122" s="127">
        <f t="shared" si="329"/>
        <v>1238</v>
      </c>
      <c r="AV122" s="128">
        <f t="shared" si="330"/>
        <v>123684.3</v>
      </c>
      <c r="AW122" s="128">
        <f t="shared" si="363"/>
        <v>123800</v>
      </c>
      <c r="AX122" s="128">
        <f t="shared" si="358"/>
        <v>123800</v>
      </c>
      <c r="AY122" s="130">
        <f t="shared" si="259"/>
        <v>4.1500000000000002E-2</v>
      </c>
      <c r="AZ122" s="128">
        <f t="shared" si="260"/>
        <v>124228.14166666666</v>
      </c>
      <c r="BA122" s="128" t="str">
        <f t="shared" si="261"/>
        <v>nie</v>
      </c>
      <c r="BB122" s="128">
        <f t="shared" si="262"/>
        <v>866.59999999999991</v>
      </c>
      <c r="BC122" s="128">
        <f t="shared" si="158"/>
        <v>123444.84874999999</v>
      </c>
      <c r="BD122" s="128">
        <f t="shared" si="263"/>
        <v>346.7947499999969</v>
      </c>
      <c r="BE122" s="130">
        <f t="shared" si="264"/>
        <v>0.04</v>
      </c>
      <c r="BF122" s="128">
        <f t="shared" si="265"/>
        <v>2532.3549598871723</v>
      </c>
      <c r="BG122" s="128">
        <f t="shared" si="159"/>
        <v>125630.40895988717</v>
      </c>
      <c r="BI122" s="124">
        <f t="shared" si="332"/>
        <v>79</v>
      </c>
      <c r="BJ122" s="130">
        <f t="shared" si="354"/>
        <v>3.8100000000000002E-2</v>
      </c>
      <c r="BK122" s="127">
        <f t="shared" si="333"/>
        <v>1252</v>
      </c>
      <c r="BL122" s="128">
        <f t="shared" si="334"/>
        <v>125074.8</v>
      </c>
      <c r="BM122" s="128">
        <f t="shared" si="349"/>
        <v>125200</v>
      </c>
      <c r="BN122" s="128">
        <f t="shared" si="335"/>
        <v>125200</v>
      </c>
      <c r="BO122" s="130">
        <f t="shared" si="266"/>
        <v>4.65E-2</v>
      </c>
      <c r="BP122" s="128">
        <f t="shared" si="267"/>
        <v>128596.05</v>
      </c>
      <c r="BQ122" s="128" t="str">
        <f t="shared" si="268"/>
        <v>nie</v>
      </c>
      <c r="BR122" s="128">
        <f t="shared" si="269"/>
        <v>1252</v>
      </c>
      <c r="BS122" s="128">
        <f t="shared" si="364"/>
        <v>126936.6805</v>
      </c>
      <c r="BT122" s="128">
        <f t="shared" si="356"/>
        <v>0</v>
      </c>
      <c r="BU122" s="130">
        <f t="shared" si="270"/>
        <v>0.04</v>
      </c>
      <c r="BV122" s="128">
        <f t="shared" si="271"/>
        <v>118.1708329530784</v>
      </c>
      <c r="BW122" s="128">
        <f t="shared" si="365"/>
        <v>127054.85133295308</v>
      </c>
      <c r="BY122" s="130">
        <f t="shared" si="360"/>
        <v>2.4E-2</v>
      </c>
      <c r="BZ122" s="127">
        <f t="shared" si="337"/>
        <v>1143</v>
      </c>
      <c r="CA122" s="128">
        <f t="shared" si="338"/>
        <v>114196.8</v>
      </c>
      <c r="CB122" s="128">
        <f t="shared" si="366"/>
        <v>114300</v>
      </c>
      <c r="CC122" s="128">
        <f t="shared" si="359"/>
        <v>114300</v>
      </c>
      <c r="CD122" s="130">
        <f t="shared" si="272"/>
        <v>3.9E-2</v>
      </c>
      <c r="CE122" s="128">
        <f t="shared" si="273"/>
        <v>116900.32500000001</v>
      </c>
      <c r="CF122" s="128" t="str">
        <f t="shared" si="274"/>
        <v>nie</v>
      </c>
      <c r="CG122" s="128">
        <f t="shared" si="275"/>
        <v>2286</v>
      </c>
      <c r="CH122" s="128">
        <f t="shared" si="160"/>
        <v>114554.60325000001</v>
      </c>
      <c r="CI122" s="128">
        <f t="shared" si="276"/>
        <v>0</v>
      </c>
      <c r="CJ122" s="130">
        <f t="shared" si="277"/>
        <v>0.04</v>
      </c>
      <c r="CK122" s="128">
        <f t="shared" si="278"/>
        <v>8615.2016097008272</v>
      </c>
      <c r="CL122" s="128">
        <f t="shared" si="279"/>
        <v>123169.80485970085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130968.36671384127</v>
      </c>
      <c r="CR122" s="130">
        <f t="shared" si="280"/>
        <v>4.3999999999999997E-2</v>
      </c>
      <c r="CS122" s="128">
        <f t="shared" si="281"/>
        <v>134329.88812616319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125377.20938219219</v>
      </c>
      <c r="CW122" s="128">
        <f t="shared" si="285"/>
        <v>0</v>
      </c>
      <c r="CX122" s="130">
        <f t="shared" si="286"/>
        <v>0.04</v>
      </c>
      <c r="CY122" s="128">
        <f t="shared" si="287"/>
        <v>0</v>
      </c>
      <c r="CZ122" s="128">
        <f t="shared" si="288"/>
        <v>125377.20938219219</v>
      </c>
      <c r="DA122" s="20"/>
      <c r="DB122" s="127">
        <f t="shared" si="350"/>
        <v>1246</v>
      </c>
      <c r="DC122" s="128">
        <f t="shared" si="351"/>
        <v>124600</v>
      </c>
      <c r="DD122" s="128">
        <f t="shared" si="344"/>
        <v>124600</v>
      </c>
      <c r="DE122" s="128">
        <f t="shared" si="345"/>
        <v>124600</v>
      </c>
      <c r="DF122" s="130">
        <f t="shared" si="289"/>
        <v>5.1999999999999998E-2</v>
      </c>
      <c r="DG122" s="128">
        <f t="shared" si="290"/>
        <v>128379.53333333333</v>
      </c>
      <c r="DH122" s="128" t="str">
        <f t="shared" si="291"/>
        <v>nie</v>
      </c>
      <c r="DI122" s="128">
        <f t="shared" si="292"/>
        <v>2492</v>
      </c>
      <c r="DJ122" s="128">
        <f t="shared" si="355"/>
        <v>125642.90199999999</v>
      </c>
      <c r="DK122" s="128">
        <f t="shared" si="294"/>
        <v>0</v>
      </c>
      <c r="DL122" s="130">
        <f t="shared" si="295"/>
        <v>0.04</v>
      </c>
      <c r="DM122" s="128">
        <f t="shared" si="296"/>
        <v>84.115019147450539</v>
      </c>
      <c r="DN122" s="128">
        <f t="shared" si="297"/>
        <v>125727.01701914743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134452.3208874343</v>
      </c>
      <c r="DT122" s="130">
        <f t="shared" si="298"/>
        <v>4.9000000000000002E-2</v>
      </c>
      <c r="DU122" s="128">
        <f t="shared" si="299"/>
        <v>138295.41639280014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128589.28727816811</v>
      </c>
      <c r="DY122" s="128">
        <f t="shared" si="303"/>
        <v>0</v>
      </c>
      <c r="DZ122" s="130">
        <f t="shared" si="304"/>
        <v>0.04</v>
      </c>
      <c r="EA122" s="128">
        <f t="shared" si="305"/>
        <v>0</v>
      </c>
      <c r="EB122" s="128">
        <f t="shared" si="306"/>
        <v>128589.28727816811</v>
      </c>
    </row>
    <row r="123" spans="1:132">
      <c r="A123" s="224"/>
      <c r="B123" s="188">
        <f t="shared" si="307"/>
        <v>79</v>
      </c>
      <c r="C123" s="128">
        <f t="shared" si="308"/>
        <v>126420.06531133494</v>
      </c>
      <c r="D123" s="128">
        <f t="shared" si="309"/>
        <v>125630.40895988717</v>
      </c>
      <c r="E123" s="128">
        <f t="shared" si="310"/>
        <v>127054.85133295308</v>
      </c>
      <c r="F123" s="128">
        <f t="shared" si="311"/>
        <v>123169.80485970085</v>
      </c>
      <c r="G123" s="128">
        <f t="shared" si="312"/>
        <v>125377.20938219219</v>
      </c>
      <c r="H123" s="128">
        <f t="shared" si="313"/>
        <v>125727.01701914743</v>
      </c>
      <c r="I123" s="128">
        <f t="shared" si="314"/>
        <v>128589.28727816811</v>
      </c>
      <c r="J123" s="128">
        <f t="shared" si="315"/>
        <v>123740.01957033748</v>
      </c>
      <c r="K123" s="128">
        <f t="shared" si="316"/>
        <v>116906.24056713431</v>
      </c>
      <c r="M123" s="36"/>
      <c r="N123" s="32">
        <f t="shared" si="317"/>
        <v>79</v>
      </c>
      <c r="O123" s="25">
        <f t="shared" si="318"/>
        <v>0.26420065311334939</v>
      </c>
      <c r="P123" s="25">
        <f t="shared" si="319"/>
        <v>0.25630408959887174</v>
      </c>
      <c r="Q123" s="25">
        <f t="shared" si="320"/>
        <v>0.27054851332953089</v>
      </c>
      <c r="R123" s="25">
        <f t="shared" si="245"/>
        <v>0.23169804859700838</v>
      </c>
      <c r="S123" s="25">
        <f t="shared" si="246"/>
        <v>0.2537720938219219</v>
      </c>
      <c r="T123" s="25">
        <f t="shared" si="247"/>
        <v>0.25727017019147436</v>
      </c>
      <c r="U123" s="25">
        <f t="shared" si="248"/>
        <v>0.28589287278168096</v>
      </c>
      <c r="V123" s="25">
        <f t="shared" si="249"/>
        <v>0.23740019570337467</v>
      </c>
      <c r="W123" s="25">
        <f t="shared" si="250"/>
        <v>0.16906240567134323</v>
      </c>
      <c r="X123" s="36"/>
      <c r="Y123" s="36"/>
      <c r="AA123" s="124">
        <f t="shared" si="321"/>
        <v>80</v>
      </c>
      <c r="AB123" s="128">
        <f t="shared" si="251"/>
        <v>117136.82486805569</v>
      </c>
      <c r="AC123" s="124">
        <f t="shared" si="322"/>
        <v>80</v>
      </c>
      <c r="AD123" s="130">
        <f t="shared" si="323"/>
        <v>0.04</v>
      </c>
      <c r="AE123" s="127">
        <f t="shared" si="324"/>
        <v>1245</v>
      </c>
      <c r="AF123" s="128">
        <f t="shared" si="325"/>
        <v>124379.6</v>
      </c>
      <c r="AG123" s="128">
        <f t="shared" si="348"/>
        <v>124500</v>
      </c>
      <c r="AH123" s="128">
        <f t="shared" si="357"/>
        <v>124500</v>
      </c>
      <c r="AI123" s="130">
        <f t="shared" si="252"/>
        <v>0.04</v>
      </c>
      <c r="AJ123" s="128">
        <f t="shared" si="253"/>
        <v>124915.00000000001</v>
      </c>
      <c r="AK123" s="128" t="str">
        <f t="shared" si="254"/>
        <v>nie</v>
      </c>
      <c r="AL123" s="128">
        <f t="shared" si="255"/>
        <v>622.5</v>
      </c>
      <c r="AM123" s="128">
        <f t="shared" si="361"/>
        <v>124331.92500000002</v>
      </c>
      <c r="AN123" s="128">
        <f t="shared" si="256"/>
        <v>336.1500000000118</v>
      </c>
      <c r="AO123" s="130">
        <f t="shared" si="257"/>
        <v>0.04</v>
      </c>
      <c r="AP123" s="128">
        <f t="shared" si="258"/>
        <v>2766.9858951755577</v>
      </c>
      <c r="AQ123" s="128">
        <f t="shared" si="362"/>
        <v>126762.76089517557</v>
      </c>
      <c r="AS123" s="124">
        <f t="shared" si="327"/>
        <v>80</v>
      </c>
      <c r="AT123" s="130">
        <f t="shared" si="328"/>
        <v>0.04</v>
      </c>
      <c r="AU123" s="127">
        <f t="shared" si="329"/>
        <v>1238</v>
      </c>
      <c r="AV123" s="128">
        <f t="shared" si="330"/>
        <v>123684.3</v>
      </c>
      <c r="AW123" s="128">
        <f t="shared" si="363"/>
        <v>123800</v>
      </c>
      <c r="AX123" s="128">
        <f t="shared" si="358"/>
        <v>123800</v>
      </c>
      <c r="AY123" s="130">
        <f t="shared" si="259"/>
        <v>4.1500000000000002E-2</v>
      </c>
      <c r="AZ123" s="128">
        <f t="shared" si="260"/>
        <v>124228.14166666666</v>
      </c>
      <c r="BA123" s="128" t="str">
        <f t="shared" si="261"/>
        <v>nie</v>
      </c>
      <c r="BB123" s="128">
        <f t="shared" si="262"/>
        <v>866.59999999999991</v>
      </c>
      <c r="BC123" s="128">
        <f t="shared" si="158"/>
        <v>123444.84874999999</v>
      </c>
      <c r="BD123" s="128">
        <f t="shared" si="263"/>
        <v>346.7947499999969</v>
      </c>
      <c r="BE123" s="130">
        <f t="shared" si="264"/>
        <v>0.04</v>
      </c>
      <c r="BF123" s="128">
        <f t="shared" si="265"/>
        <v>2885.9870682788642</v>
      </c>
      <c r="BG123" s="128">
        <f t="shared" si="159"/>
        <v>125984.04106827886</v>
      </c>
      <c r="BI123" s="124">
        <f t="shared" si="332"/>
        <v>80</v>
      </c>
      <c r="BJ123" s="130">
        <f t="shared" si="354"/>
        <v>3.8100000000000002E-2</v>
      </c>
      <c r="BK123" s="127">
        <f t="shared" si="333"/>
        <v>1252</v>
      </c>
      <c r="BL123" s="128">
        <f t="shared" si="334"/>
        <v>125074.8</v>
      </c>
      <c r="BM123" s="128">
        <f t="shared" si="349"/>
        <v>125200</v>
      </c>
      <c r="BN123" s="128">
        <f t="shared" si="335"/>
        <v>125200</v>
      </c>
      <c r="BO123" s="130">
        <f t="shared" si="266"/>
        <v>4.65E-2</v>
      </c>
      <c r="BP123" s="128">
        <f t="shared" si="267"/>
        <v>129081.19999999998</v>
      </c>
      <c r="BQ123" s="128" t="str">
        <f t="shared" si="268"/>
        <v>nie</v>
      </c>
      <c r="BR123" s="128">
        <f t="shared" si="269"/>
        <v>1252</v>
      </c>
      <c r="BS123" s="128">
        <f t="shared" si="364"/>
        <v>127329.65199999999</v>
      </c>
      <c r="BT123" s="128">
        <f t="shared" si="356"/>
        <v>0</v>
      </c>
      <c r="BU123" s="130">
        <f t="shared" si="270"/>
        <v>0.04</v>
      </c>
      <c r="BV123" s="128">
        <f t="shared" si="271"/>
        <v>118.4898942020517</v>
      </c>
      <c r="BW123" s="128">
        <f t="shared" si="365"/>
        <v>127448.14189420204</v>
      </c>
      <c r="BY123" s="130">
        <f t="shared" si="360"/>
        <v>2.4E-2</v>
      </c>
      <c r="BZ123" s="127">
        <f t="shared" si="337"/>
        <v>1143</v>
      </c>
      <c r="CA123" s="128">
        <f t="shared" si="338"/>
        <v>114196.8</v>
      </c>
      <c r="CB123" s="128">
        <f t="shared" si="366"/>
        <v>114300</v>
      </c>
      <c r="CC123" s="128">
        <f t="shared" si="359"/>
        <v>114300</v>
      </c>
      <c r="CD123" s="130">
        <f t="shared" si="272"/>
        <v>3.9E-2</v>
      </c>
      <c r="CE123" s="128">
        <f t="shared" si="273"/>
        <v>117271.8</v>
      </c>
      <c r="CF123" s="128" t="str">
        <f t="shared" si="274"/>
        <v>nie</v>
      </c>
      <c r="CG123" s="128">
        <f t="shared" si="275"/>
        <v>2286</v>
      </c>
      <c r="CH123" s="128">
        <f t="shared" si="160"/>
        <v>114855.49800000001</v>
      </c>
      <c r="CI123" s="128">
        <f t="shared" si="276"/>
        <v>0</v>
      </c>
      <c r="CJ123" s="130">
        <f t="shared" si="277"/>
        <v>0.04</v>
      </c>
      <c r="CK123" s="128">
        <f t="shared" si="278"/>
        <v>8638.4626540470181</v>
      </c>
      <c r="CL123" s="128">
        <f t="shared" si="279"/>
        <v>123493.96065404703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130968.36671384127</v>
      </c>
      <c r="CR123" s="130">
        <f t="shared" si="280"/>
        <v>4.3999999999999997E-2</v>
      </c>
      <c r="CS123" s="128">
        <f t="shared" si="281"/>
        <v>134810.10547078063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125766.18543133231</v>
      </c>
      <c r="CW123" s="128">
        <f t="shared" si="285"/>
        <v>0</v>
      </c>
      <c r="CX123" s="130">
        <f t="shared" si="286"/>
        <v>0.04</v>
      </c>
      <c r="CY123" s="128">
        <f t="shared" si="287"/>
        <v>0</v>
      </c>
      <c r="CZ123" s="128">
        <f t="shared" si="288"/>
        <v>125766.18543133231</v>
      </c>
      <c r="DA123" s="20"/>
      <c r="DB123" s="127">
        <f t="shared" si="350"/>
        <v>1246</v>
      </c>
      <c r="DC123" s="128">
        <f t="shared" si="351"/>
        <v>124600</v>
      </c>
      <c r="DD123" s="128">
        <f t="shared" si="344"/>
        <v>124600</v>
      </c>
      <c r="DE123" s="128">
        <f t="shared" si="345"/>
        <v>124600</v>
      </c>
      <c r="DF123" s="130">
        <f t="shared" si="289"/>
        <v>5.1999999999999998E-2</v>
      </c>
      <c r="DG123" s="128">
        <f t="shared" si="290"/>
        <v>128919.46666666666</v>
      </c>
      <c r="DH123" s="128" t="str">
        <f t="shared" si="291"/>
        <v>nie</v>
      </c>
      <c r="DI123" s="128">
        <f t="shared" si="292"/>
        <v>2492</v>
      </c>
      <c r="DJ123" s="128">
        <f t="shared" si="355"/>
        <v>126080.24799999999</v>
      </c>
      <c r="DK123" s="128">
        <f t="shared" si="294"/>
        <v>0</v>
      </c>
      <c r="DL123" s="130">
        <f t="shared" si="295"/>
        <v>0.04</v>
      </c>
      <c r="DM123" s="128">
        <f t="shared" si="296"/>
        <v>84.342129699148643</v>
      </c>
      <c r="DN123" s="128">
        <f t="shared" si="297"/>
        <v>126164.59012969914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134452.3208874343</v>
      </c>
      <c r="DT123" s="130">
        <f t="shared" si="298"/>
        <v>4.9000000000000002E-2</v>
      </c>
      <c r="DU123" s="128">
        <f t="shared" si="299"/>
        <v>138844.43003642382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129033.98832950329</v>
      </c>
      <c r="DY123" s="128">
        <f t="shared" si="303"/>
        <v>0</v>
      </c>
      <c r="DZ123" s="130">
        <f t="shared" si="304"/>
        <v>0.04</v>
      </c>
      <c r="EA123" s="128">
        <f t="shared" si="305"/>
        <v>0</v>
      </c>
      <c r="EB123" s="128">
        <f t="shared" si="306"/>
        <v>129033.98832950329</v>
      </c>
    </row>
    <row r="124" spans="1:132">
      <c r="A124" s="224"/>
      <c r="B124" s="188">
        <f t="shared" si="307"/>
        <v>80</v>
      </c>
      <c r="C124" s="128">
        <f t="shared" si="308"/>
        <v>126762.76089517557</v>
      </c>
      <c r="D124" s="128">
        <f t="shared" si="309"/>
        <v>125984.04106827886</v>
      </c>
      <c r="E124" s="128">
        <f t="shared" si="310"/>
        <v>127448.14189420204</v>
      </c>
      <c r="F124" s="128">
        <f t="shared" si="311"/>
        <v>123493.96065404703</v>
      </c>
      <c r="G124" s="128">
        <f t="shared" si="312"/>
        <v>125766.18543133231</v>
      </c>
      <c r="H124" s="128">
        <f t="shared" si="313"/>
        <v>126164.59012969914</v>
      </c>
      <c r="I124" s="128">
        <f t="shared" si="314"/>
        <v>129033.98832950329</v>
      </c>
      <c r="J124" s="128">
        <f t="shared" si="315"/>
        <v>124074.11762317739</v>
      </c>
      <c r="K124" s="128">
        <f t="shared" si="316"/>
        <v>117136.82486805569</v>
      </c>
      <c r="M124" s="36"/>
      <c r="N124" s="32">
        <f t="shared" si="317"/>
        <v>80</v>
      </c>
      <c r="O124" s="25">
        <f t="shared" si="318"/>
        <v>0.26762760895175575</v>
      </c>
      <c r="P124" s="25">
        <f t="shared" si="319"/>
        <v>0.25984041068278874</v>
      </c>
      <c r="Q124" s="25">
        <f t="shared" si="320"/>
        <v>0.27448141894202038</v>
      </c>
      <c r="R124" s="25">
        <f t="shared" si="245"/>
        <v>0.2349396065404703</v>
      </c>
      <c r="S124" s="25">
        <f t="shared" si="246"/>
        <v>0.25766185431332311</v>
      </c>
      <c r="T124" s="25">
        <f t="shared" si="247"/>
        <v>0.26164590129699139</v>
      </c>
      <c r="U124" s="25">
        <f t="shared" si="248"/>
        <v>0.29033988329503302</v>
      </c>
      <c r="V124" s="25">
        <f t="shared" si="249"/>
        <v>0.24074117623177393</v>
      </c>
      <c r="W124" s="25">
        <f t="shared" si="250"/>
        <v>0.17136824868055678</v>
      </c>
      <c r="X124" s="36"/>
      <c r="Y124" s="36"/>
      <c r="AA124" s="124">
        <f t="shared" si="321"/>
        <v>81</v>
      </c>
      <c r="AB124" s="128">
        <f t="shared" si="251"/>
        <v>117367.40916897706</v>
      </c>
      <c r="AC124" s="124">
        <f t="shared" si="322"/>
        <v>81</v>
      </c>
      <c r="AD124" s="130">
        <f t="shared" si="323"/>
        <v>0.04</v>
      </c>
      <c r="AE124" s="127">
        <f t="shared" si="324"/>
        <v>1245</v>
      </c>
      <c r="AF124" s="128">
        <f t="shared" si="325"/>
        <v>124379.6</v>
      </c>
      <c r="AG124" s="128">
        <f t="shared" si="348"/>
        <v>124500</v>
      </c>
      <c r="AH124" s="128">
        <f t="shared" si="357"/>
        <v>124500</v>
      </c>
      <c r="AI124" s="130">
        <f t="shared" si="252"/>
        <v>0.04</v>
      </c>
      <c r="AJ124" s="128">
        <f t="shared" si="253"/>
        <v>124915.00000000001</v>
      </c>
      <c r="AK124" s="128" t="str">
        <f t="shared" si="254"/>
        <v>nie</v>
      </c>
      <c r="AL124" s="128">
        <f t="shared" si="255"/>
        <v>622.5</v>
      </c>
      <c r="AM124" s="128">
        <f t="shared" si="361"/>
        <v>124331.92500000002</v>
      </c>
      <c r="AN124" s="128">
        <f t="shared" si="256"/>
        <v>336.1500000000118</v>
      </c>
      <c r="AO124" s="130">
        <f t="shared" si="257"/>
        <v>0.04</v>
      </c>
      <c r="AP124" s="128">
        <f t="shared" si="258"/>
        <v>3110.6067570925434</v>
      </c>
      <c r="AQ124" s="128">
        <f t="shared" si="362"/>
        <v>127106.38175709255</v>
      </c>
      <c r="AS124" s="124">
        <f t="shared" si="327"/>
        <v>81</v>
      </c>
      <c r="AT124" s="130">
        <f t="shared" si="328"/>
        <v>0.04</v>
      </c>
      <c r="AU124" s="127">
        <f t="shared" si="329"/>
        <v>1238</v>
      </c>
      <c r="AV124" s="128">
        <f t="shared" si="330"/>
        <v>123684.3</v>
      </c>
      <c r="AW124" s="128">
        <f t="shared" si="363"/>
        <v>123800</v>
      </c>
      <c r="AX124" s="128">
        <f t="shared" si="358"/>
        <v>123800</v>
      </c>
      <c r="AY124" s="130">
        <f t="shared" si="259"/>
        <v>4.1500000000000002E-2</v>
      </c>
      <c r="AZ124" s="128">
        <f t="shared" si="260"/>
        <v>124228.14166666666</v>
      </c>
      <c r="BA124" s="128" t="str">
        <f t="shared" si="261"/>
        <v>nie</v>
      </c>
      <c r="BB124" s="128">
        <f t="shared" si="262"/>
        <v>866.59999999999991</v>
      </c>
      <c r="BC124" s="128">
        <f t="shared" si="158"/>
        <v>123444.84874999999</v>
      </c>
      <c r="BD124" s="128">
        <f t="shared" si="263"/>
        <v>346.7947499999969</v>
      </c>
      <c r="BE124" s="130">
        <f t="shared" si="264"/>
        <v>0.04</v>
      </c>
      <c r="BF124" s="128">
        <f t="shared" si="265"/>
        <v>3240.5739833632138</v>
      </c>
      <c r="BG124" s="128">
        <f t="shared" si="159"/>
        <v>126338.6279833632</v>
      </c>
      <c r="BI124" s="124">
        <f t="shared" si="332"/>
        <v>81</v>
      </c>
      <c r="BJ124" s="130">
        <f t="shared" si="354"/>
        <v>3.8100000000000002E-2</v>
      </c>
      <c r="BK124" s="127">
        <f t="shared" si="333"/>
        <v>1252</v>
      </c>
      <c r="BL124" s="128">
        <f t="shared" si="334"/>
        <v>125074.8</v>
      </c>
      <c r="BM124" s="128">
        <f t="shared" si="349"/>
        <v>125200</v>
      </c>
      <c r="BN124" s="128">
        <f t="shared" si="335"/>
        <v>125200</v>
      </c>
      <c r="BO124" s="130">
        <f t="shared" si="266"/>
        <v>4.65E-2</v>
      </c>
      <c r="BP124" s="128">
        <f t="shared" si="267"/>
        <v>129566.35</v>
      </c>
      <c r="BQ124" s="128" t="str">
        <f t="shared" si="268"/>
        <v>nie</v>
      </c>
      <c r="BR124" s="128">
        <f t="shared" si="269"/>
        <v>1252</v>
      </c>
      <c r="BS124" s="128">
        <f t="shared" si="364"/>
        <v>127722.6235</v>
      </c>
      <c r="BT124" s="128">
        <f t="shared" si="356"/>
        <v>0</v>
      </c>
      <c r="BU124" s="130">
        <f t="shared" si="270"/>
        <v>0.04</v>
      </c>
      <c r="BV124" s="128">
        <f t="shared" si="271"/>
        <v>118.80981691639724</v>
      </c>
      <c r="BW124" s="128">
        <f t="shared" si="365"/>
        <v>127841.4333169164</v>
      </c>
      <c r="BY124" s="130">
        <f t="shared" si="360"/>
        <v>2.4E-2</v>
      </c>
      <c r="BZ124" s="127">
        <f t="shared" si="337"/>
        <v>1143</v>
      </c>
      <c r="CA124" s="128">
        <f t="shared" si="338"/>
        <v>114196.8</v>
      </c>
      <c r="CB124" s="128">
        <f t="shared" si="366"/>
        <v>114300</v>
      </c>
      <c r="CC124" s="128">
        <f t="shared" si="359"/>
        <v>114300</v>
      </c>
      <c r="CD124" s="130">
        <f t="shared" si="272"/>
        <v>3.9E-2</v>
      </c>
      <c r="CE124" s="128">
        <f t="shared" si="273"/>
        <v>117643.27499999999</v>
      </c>
      <c r="CF124" s="128" t="str">
        <f t="shared" si="274"/>
        <v>nie</v>
      </c>
      <c r="CG124" s="128">
        <f t="shared" si="275"/>
        <v>2286</v>
      </c>
      <c r="CH124" s="128">
        <f t="shared" si="160"/>
        <v>115156.39275</v>
      </c>
      <c r="CI124" s="128">
        <f t="shared" si="276"/>
        <v>0</v>
      </c>
      <c r="CJ124" s="130">
        <f t="shared" si="277"/>
        <v>0.04</v>
      </c>
      <c r="CK124" s="128">
        <f t="shared" si="278"/>
        <v>8661.7865032129448</v>
      </c>
      <c r="CL124" s="128">
        <f t="shared" si="279"/>
        <v>123818.17925321295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130968.36671384127</v>
      </c>
      <c r="CR124" s="130">
        <f t="shared" si="280"/>
        <v>4.3999999999999997E-2</v>
      </c>
      <c r="CS124" s="128">
        <f t="shared" si="281"/>
        <v>135290.32281539802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126155.16148047239</v>
      </c>
      <c r="CW124" s="128">
        <f t="shared" si="285"/>
        <v>0</v>
      </c>
      <c r="CX124" s="130">
        <f t="shared" si="286"/>
        <v>0.04</v>
      </c>
      <c r="CY124" s="128">
        <f t="shared" si="287"/>
        <v>0</v>
      </c>
      <c r="CZ124" s="128">
        <f t="shared" si="288"/>
        <v>126155.16148047239</v>
      </c>
      <c r="DA124" s="20"/>
      <c r="DB124" s="127">
        <f t="shared" si="350"/>
        <v>1246</v>
      </c>
      <c r="DC124" s="128">
        <f t="shared" si="351"/>
        <v>124600</v>
      </c>
      <c r="DD124" s="128">
        <f t="shared" si="344"/>
        <v>124600</v>
      </c>
      <c r="DE124" s="128">
        <f t="shared" si="345"/>
        <v>124600</v>
      </c>
      <c r="DF124" s="130">
        <f t="shared" si="289"/>
        <v>5.1999999999999998E-2</v>
      </c>
      <c r="DG124" s="128">
        <f t="shared" si="290"/>
        <v>129459.4</v>
      </c>
      <c r="DH124" s="128" t="str">
        <f t="shared" si="291"/>
        <v>nie</v>
      </c>
      <c r="DI124" s="128">
        <f t="shared" si="292"/>
        <v>2492</v>
      </c>
      <c r="DJ124" s="128">
        <f t="shared" si="355"/>
        <v>126517.594</v>
      </c>
      <c r="DK124" s="128">
        <f t="shared" si="294"/>
        <v>0</v>
      </c>
      <c r="DL124" s="130">
        <f t="shared" si="295"/>
        <v>0.04</v>
      </c>
      <c r="DM124" s="128">
        <f t="shared" si="296"/>
        <v>84.569853449336335</v>
      </c>
      <c r="DN124" s="128">
        <f t="shared" si="297"/>
        <v>126602.16385344934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134452.3208874343</v>
      </c>
      <c r="DT124" s="130">
        <f t="shared" si="298"/>
        <v>4.9000000000000002E-2</v>
      </c>
      <c r="DU124" s="128">
        <f t="shared" si="299"/>
        <v>139393.44368004752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129478.68938083849</v>
      </c>
      <c r="DY124" s="128">
        <f t="shared" si="303"/>
        <v>0</v>
      </c>
      <c r="DZ124" s="130">
        <f t="shared" si="304"/>
        <v>0.04</v>
      </c>
      <c r="EA124" s="128">
        <f t="shared" si="305"/>
        <v>0</v>
      </c>
      <c r="EB124" s="128">
        <f t="shared" si="306"/>
        <v>129478.68938083849</v>
      </c>
    </row>
    <row r="125" spans="1:132">
      <c r="A125" s="224"/>
      <c r="B125" s="188">
        <f t="shared" si="307"/>
        <v>81</v>
      </c>
      <c r="C125" s="128">
        <f t="shared" si="308"/>
        <v>127106.38175709255</v>
      </c>
      <c r="D125" s="128">
        <f t="shared" si="309"/>
        <v>126338.6279833632</v>
      </c>
      <c r="E125" s="128">
        <f t="shared" si="310"/>
        <v>127841.4333169164</v>
      </c>
      <c r="F125" s="128">
        <f t="shared" si="311"/>
        <v>123818.17925321295</v>
      </c>
      <c r="G125" s="128">
        <f t="shared" si="312"/>
        <v>126155.16148047239</v>
      </c>
      <c r="H125" s="128">
        <f t="shared" si="313"/>
        <v>126602.16385344934</v>
      </c>
      <c r="I125" s="128">
        <f t="shared" si="314"/>
        <v>129478.68938083849</v>
      </c>
      <c r="J125" s="128">
        <f t="shared" si="315"/>
        <v>124409.11774075996</v>
      </c>
      <c r="K125" s="128">
        <f t="shared" si="316"/>
        <v>117367.40916897706</v>
      </c>
      <c r="M125" s="36"/>
      <c r="N125" s="32">
        <f t="shared" si="317"/>
        <v>81</v>
      </c>
      <c r="O125" s="25">
        <f t="shared" si="318"/>
        <v>0.27106381757092546</v>
      </c>
      <c r="P125" s="25">
        <f t="shared" si="319"/>
        <v>0.26338627983363194</v>
      </c>
      <c r="Q125" s="25">
        <f t="shared" si="320"/>
        <v>0.27841433316916397</v>
      </c>
      <c r="R125" s="25">
        <f t="shared" si="245"/>
        <v>0.23818179253212945</v>
      </c>
      <c r="S125" s="25">
        <f t="shared" si="246"/>
        <v>0.26155161480472389</v>
      </c>
      <c r="T125" s="25">
        <f t="shared" si="247"/>
        <v>0.26602163853449334</v>
      </c>
      <c r="U125" s="25">
        <f t="shared" si="248"/>
        <v>0.29478689380838485</v>
      </c>
      <c r="V125" s="25">
        <f t="shared" si="249"/>
        <v>0.24409117740759956</v>
      </c>
      <c r="W125" s="25">
        <f t="shared" si="250"/>
        <v>0.17367409168977055</v>
      </c>
      <c r="X125" s="36"/>
      <c r="Y125" s="36"/>
      <c r="AA125" s="124">
        <f t="shared" si="321"/>
        <v>82</v>
      </c>
      <c r="AB125" s="128">
        <f t="shared" si="251"/>
        <v>117597.99346989843</v>
      </c>
      <c r="AC125" s="124">
        <f t="shared" si="322"/>
        <v>82</v>
      </c>
      <c r="AD125" s="130">
        <f t="shared" si="323"/>
        <v>0.04</v>
      </c>
      <c r="AE125" s="127">
        <f t="shared" si="324"/>
        <v>1245</v>
      </c>
      <c r="AF125" s="128">
        <f t="shared" si="325"/>
        <v>124379.6</v>
      </c>
      <c r="AG125" s="128">
        <f t="shared" si="348"/>
        <v>124500</v>
      </c>
      <c r="AH125" s="128">
        <f t="shared" si="357"/>
        <v>124500</v>
      </c>
      <c r="AI125" s="130">
        <f t="shared" si="252"/>
        <v>0.04</v>
      </c>
      <c r="AJ125" s="128">
        <f t="shared" si="253"/>
        <v>124915.00000000001</v>
      </c>
      <c r="AK125" s="128" t="str">
        <f t="shared" si="254"/>
        <v>nie</v>
      </c>
      <c r="AL125" s="128">
        <f t="shared" si="255"/>
        <v>622.5</v>
      </c>
      <c r="AM125" s="128">
        <f t="shared" si="361"/>
        <v>124331.92500000002</v>
      </c>
      <c r="AN125" s="128">
        <f t="shared" si="256"/>
        <v>336.1500000000118</v>
      </c>
      <c r="AO125" s="130">
        <f t="shared" si="257"/>
        <v>0.04</v>
      </c>
      <c r="AP125" s="128">
        <f t="shared" si="258"/>
        <v>3455.1553953367047</v>
      </c>
      <c r="AQ125" s="128">
        <f t="shared" si="362"/>
        <v>127450.93039533671</v>
      </c>
      <c r="AS125" s="124">
        <f t="shared" si="327"/>
        <v>82</v>
      </c>
      <c r="AT125" s="130">
        <f t="shared" si="328"/>
        <v>0.04</v>
      </c>
      <c r="AU125" s="127">
        <f t="shared" si="329"/>
        <v>1238</v>
      </c>
      <c r="AV125" s="128">
        <f t="shared" si="330"/>
        <v>123684.3</v>
      </c>
      <c r="AW125" s="128">
        <f t="shared" si="363"/>
        <v>123800</v>
      </c>
      <c r="AX125" s="128">
        <f t="shared" si="358"/>
        <v>123800</v>
      </c>
      <c r="AY125" s="130">
        <f t="shared" si="259"/>
        <v>4.1500000000000002E-2</v>
      </c>
      <c r="AZ125" s="128">
        <f t="shared" si="260"/>
        <v>124228.14166666666</v>
      </c>
      <c r="BA125" s="128" t="str">
        <f t="shared" si="261"/>
        <v>nie</v>
      </c>
      <c r="BB125" s="128">
        <f t="shared" si="262"/>
        <v>866.59999999999991</v>
      </c>
      <c r="BC125" s="128">
        <f t="shared" si="158"/>
        <v>123444.84874999999</v>
      </c>
      <c r="BD125" s="128">
        <f t="shared" si="263"/>
        <v>346.7947499999969</v>
      </c>
      <c r="BE125" s="130">
        <f t="shared" si="264"/>
        <v>0.04</v>
      </c>
      <c r="BF125" s="128">
        <f t="shared" si="265"/>
        <v>3596.1182831182909</v>
      </c>
      <c r="BG125" s="128">
        <f t="shared" si="159"/>
        <v>126694.17228311829</v>
      </c>
      <c r="BI125" s="124">
        <f t="shared" si="332"/>
        <v>82</v>
      </c>
      <c r="BJ125" s="130">
        <f t="shared" si="354"/>
        <v>3.8100000000000002E-2</v>
      </c>
      <c r="BK125" s="127">
        <f t="shared" si="333"/>
        <v>1252</v>
      </c>
      <c r="BL125" s="128">
        <f t="shared" si="334"/>
        <v>125074.8</v>
      </c>
      <c r="BM125" s="128">
        <f t="shared" si="349"/>
        <v>125200</v>
      </c>
      <c r="BN125" s="128">
        <f t="shared" si="335"/>
        <v>125200</v>
      </c>
      <c r="BO125" s="130">
        <f t="shared" si="266"/>
        <v>4.65E-2</v>
      </c>
      <c r="BP125" s="128">
        <f t="shared" si="267"/>
        <v>130051.50000000001</v>
      </c>
      <c r="BQ125" s="128" t="str">
        <f t="shared" si="268"/>
        <v>nie</v>
      </c>
      <c r="BR125" s="128">
        <f t="shared" si="269"/>
        <v>1252</v>
      </c>
      <c r="BS125" s="128">
        <f t="shared" si="364"/>
        <v>128115.59500000002</v>
      </c>
      <c r="BT125" s="128">
        <f t="shared" si="356"/>
        <v>0</v>
      </c>
      <c r="BU125" s="130">
        <f t="shared" si="270"/>
        <v>0.04</v>
      </c>
      <c r="BV125" s="128">
        <f t="shared" si="271"/>
        <v>119.1306034220715</v>
      </c>
      <c r="BW125" s="128">
        <f t="shared" si="365"/>
        <v>128234.72560342209</v>
      </c>
      <c r="BY125" s="130">
        <f t="shared" si="360"/>
        <v>2.4E-2</v>
      </c>
      <c r="BZ125" s="127">
        <f t="shared" si="337"/>
        <v>1143</v>
      </c>
      <c r="CA125" s="128">
        <f t="shared" si="338"/>
        <v>114196.8</v>
      </c>
      <c r="CB125" s="128">
        <f t="shared" si="366"/>
        <v>114300</v>
      </c>
      <c r="CC125" s="128">
        <f t="shared" si="359"/>
        <v>114300</v>
      </c>
      <c r="CD125" s="130">
        <f t="shared" si="272"/>
        <v>3.9E-2</v>
      </c>
      <c r="CE125" s="128">
        <f t="shared" si="273"/>
        <v>118014.75</v>
      </c>
      <c r="CF125" s="128" t="str">
        <f t="shared" si="274"/>
        <v>nie</v>
      </c>
      <c r="CG125" s="128">
        <f t="shared" si="275"/>
        <v>2286</v>
      </c>
      <c r="CH125" s="128">
        <f t="shared" si="160"/>
        <v>115457.28750000001</v>
      </c>
      <c r="CI125" s="128">
        <f t="shared" si="276"/>
        <v>0</v>
      </c>
      <c r="CJ125" s="130">
        <f t="shared" si="277"/>
        <v>0.04</v>
      </c>
      <c r="CK125" s="128">
        <f t="shared" si="278"/>
        <v>8685.173326771619</v>
      </c>
      <c r="CL125" s="128">
        <f t="shared" si="279"/>
        <v>124142.46082677162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130968.36671384127</v>
      </c>
      <c r="CR125" s="130">
        <f t="shared" si="280"/>
        <v>4.3999999999999997E-2</v>
      </c>
      <c r="CS125" s="128">
        <f t="shared" si="281"/>
        <v>135770.54016001546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126544.13752961252</v>
      </c>
      <c r="CW125" s="128">
        <f t="shared" si="285"/>
        <v>0</v>
      </c>
      <c r="CX125" s="130">
        <f t="shared" si="286"/>
        <v>0.04</v>
      </c>
      <c r="CY125" s="128">
        <f t="shared" si="287"/>
        <v>0</v>
      </c>
      <c r="CZ125" s="128">
        <f t="shared" si="288"/>
        <v>126544.13752961252</v>
      </c>
      <c r="DA125" s="20"/>
      <c r="DB125" s="127">
        <f t="shared" si="350"/>
        <v>1246</v>
      </c>
      <c r="DC125" s="128">
        <f t="shared" si="351"/>
        <v>124600</v>
      </c>
      <c r="DD125" s="128">
        <f t="shared" si="344"/>
        <v>124600</v>
      </c>
      <c r="DE125" s="128">
        <f t="shared" si="345"/>
        <v>124600</v>
      </c>
      <c r="DF125" s="130">
        <f t="shared" si="289"/>
        <v>5.1999999999999998E-2</v>
      </c>
      <c r="DG125" s="128">
        <f t="shared" si="290"/>
        <v>129999.33333333334</v>
      </c>
      <c r="DH125" s="128" t="str">
        <f t="shared" si="291"/>
        <v>nie</v>
      </c>
      <c r="DI125" s="128">
        <f t="shared" si="292"/>
        <v>2492</v>
      </c>
      <c r="DJ125" s="128">
        <f t="shared" si="355"/>
        <v>126954.94</v>
      </c>
      <c r="DK125" s="128">
        <f t="shared" si="294"/>
        <v>0</v>
      </c>
      <c r="DL125" s="130">
        <f t="shared" si="295"/>
        <v>0.04</v>
      </c>
      <c r="DM125" s="128">
        <f t="shared" si="296"/>
        <v>84.798192053649544</v>
      </c>
      <c r="DN125" s="128">
        <f t="shared" si="297"/>
        <v>127039.73819205366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134452.3208874343</v>
      </c>
      <c r="DT125" s="130">
        <f t="shared" si="298"/>
        <v>4.9000000000000002E-2</v>
      </c>
      <c r="DU125" s="128">
        <f t="shared" si="299"/>
        <v>139942.4573236712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129923.39043217368</v>
      </c>
      <c r="DY125" s="128">
        <f t="shared" si="303"/>
        <v>0</v>
      </c>
      <c r="DZ125" s="130">
        <f t="shared" si="304"/>
        <v>0.04</v>
      </c>
      <c r="EA125" s="128">
        <f t="shared" si="305"/>
        <v>0</v>
      </c>
      <c r="EB125" s="128">
        <f t="shared" si="306"/>
        <v>129923.39043217368</v>
      </c>
    </row>
    <row r="126" spans="1:132">
      <c r="A126" s="224"/>
      <c r="B126" s="188">
        <f t="shared" si="307"/>
        <v>82</v>
      </c>
      <c r="C126" s="128">
        <f t="shared" si="308"/>
        <v>127450.93039533671</v>
      </c>
      <c r="D126" s="128">
        <f t="shared" si="309"/>
        <v>126694.17228311829</v>
      </c>
      <c r="E126" s="128">
        <f t="shared" si="310"/>
        <v>128234.72560342209</v>
      </c>
      <c r="F126" s="128">
        <f t="shared" si="311"/>
        <v>124142.46082677162</v>
      </c>
      <c r="G126" s="128">
        <f t="shared" si="312"/>
        <v>126544.13752961252</v>
      </c>
      <c r="H126" s="128">
        <f t="shared" si="313"/>
        <v>127039.73819205366</v>
      </c>
      <c r="I126" s="128">
        <f t="shared" si="314"/>
        <v>129923.39043217368</v>
      </c>
      <c r="J126" s="128">
        <f t="shared" si="315"/>
        <v>124745.02235866</v>
      </c>
      <c r="K126" s="128">
        <f t="shared" si="316"/>
        <v>117597.99346989843</v>
      </c>
      <c r="M126" s="36"/>
      <c r="N126" s="32">
        <f t="shared" si="317"/>
        <v>82</v>
      </c>
      <c r="O126" s="25">
        <f t="shared" si="318"/>
        <v>0.27450930395336703</v>
      </c>
      <c r="P126" s="25">
        <f t="shared" si="319"/>
        <v>0.26694172283118278</v>
      </c>
      <c r="Q126" s="25">
        <f t="shared" si="320"/>
        <v>0.28234725603422084</v>
      </c>
      <c r="R126" s="25">
        <f t="shared" si="245"/>
        <v>0.24142460826771628</v>
      </c>
      <c r="S126" s="25">
        <f t="shared" si="246"/>
        <v>0.2654413752961251</v>
      </c>
      <c r="T126" s="25">
        <f t="shared" si="247"/>
        <v>0.27039738192053653</v>
      </c>
      <c r="U126" s="25">
        <f t="shared" si="248"/>
        <v>0.29923390432173669</v>
      </c>
      <c r="V126" s="25">
        <f t="shared" si="249"/>
        <v>0.24745022358660007</v>
      </c>
      <c r="W126" s="25">
        <f t="shared" si="250"/>
        <v>0.17597993469898432</v>
      </c>
      <c r="X126" s="36"/>
      <c r="Y126" s="36"/>
      <c r="AA126" s="124">
        <f t="shared" si="321"/>
        <v>83</v>
      </c>
      <c r="AB126" s="128">
        <f t="shared" si="251"/>
        <v>117828.5777708198</v>
      </c>
      <c r="AC126" s="124">
        <f t="shared" si="322"/>
        <v>83</v>
      </c>
      <c r="AD126" s="130">
        <f t="shared" si="323"/>
        <v>0.04</v>
      </c>
      <c r="AE126" s="127">
        <f t="shared" si="324"/>
        <v>1245</v>
      </c>
      <c r="AF126" s="128">
        <f t="shared" si="325"/>
        <v>124379.6</v>
      </c>
      <c r="AG126" s="128">
        <f t="shared" si="348"/>
        <v>124500</v>
      </c>
      <c r="AH126" s="128">
        <f t="shared" si="357"/>
        <v>124500</v>
      </c>
      <c r="AI126" s="130">
        <f t="shared" si="252"/>
        <v>0.04</v>
      </c>
      <c r="AJ126" s="128">
        <f t="shared" si="253"/>
        <v>124915.00000000001</v>
      </c>
      <c r="AK126" s="128" t="str">
        <f t="shared" si="254"/>
        <v>nie</v>
      </c>
      <c r="AL126" s="128">
        <f t="shared" si="255"/>
        <v>622.5</v>
      </c>
      <c r="AM126" s="128">
        <f t="shared" si="361"/>
        <v>124331.92500000002</v>
      </c>
      <c r="AN126" s="128">
        <f t="shared" si="256"/>
        <v>336.1500000000118</v>
      </c>
      <c r="AO126" s="130">
        <f t="shared" si="257"/>
        <v>0.04</v>
      </c>
      <c r="AP126" s="128">
        <f t="shared" si="258"/>
        <v>3800.6343149041254</v>
      </c>
      <c r="AQ126" s="128">
        <f t="shared" si="362"/>
        <v>127796.40931490413</v>
      </c>
      <c r="AS126" s="124">
        <f t="shared" si="327"/>
        <v>83</v>
      </c>
      <c r="AT126" s="130">
        <f t="shared" si="328"/>
        <v>0.04</v>
      </c>
      <c r="AU126" s="127">
        <f t="shared" si="329"/>
        <v>1238</v>
      </c>
      <c r="AV126" s="128">
        <f t="shared" si="330"/>
        <v>123684.3</v>
      </c>
      <c r="AW126" s="128">
        <f t="shared" si="363"/>
        <v>123800</v>
      </c>
      <c r="AX126" s="128">
        <f t="shared" si="358"/>
        <v>123800</v>
      </c>
      <c r="AY126" s="130">
        <f t="shared" si="259"/>
        <v>4.1500000000000002E-2</v>
      </c>
      <c r="AZ126" s="128">
        <f t="shared" si="260"/>
        <v>124228.14166666666</v>
      </c>
      <c r="BA126" s="128" t="str">
        <f t="shared" si="261"/>
        <v>nie</v>
      </c>
      <c r="BB126" s="128">
        <f t="shared" si="262"/>
        <v>866.59999999999991</v>
      </c>
      <c r="BC126" s="128">
        <f t="shared" si="158"/>
        <v>123444.84874999999</v>
      </c>
      <c r="BD126" s="128">
        <f t="shared" si="263"/>
        <v>346.7947499999969</v>
      </c>
      <c r="BE126" s="130">
        <f t="shared" si="264"/>
        <v>0.04</v>
      </c>
      <c r="BF126" s="128">
        <f t="shared" si="265"/>
        <v>3952.6225524827069</v>
      </c>
      <c r="BG126" s="128">
        <f t="shared" si="159"/>
        <v>127050.67655248271</v>
      </c>
      <c r="BI126" s="124">
        <f t="shared" si="332"/>
        <v>83</v>
      </c>
      <c r="BJ126" s="130">
        <f t="shared" si="354"/>
        <v>3.8100000000000002E-2</v>
      </c>
      <c r="BK126" s="127">
        <f t="shared" si="333"/>
        <v>1252</v>
      </c>
      <c r="BL126" s="128">
        <f t="shared" si="334"/>
        <v>125074.8</v>
      </c>
      <c r="BM126" s="128">
        <f t="shared" si="349"/>
        <v>125200</v>
      </c>
      <c r="BN126" s="128">
        <f t="shared" si="335"/>
        <v>125200</v>
      </c>
      <c r="BO126" s="130">
        <f t="shared" si="266"/>
        <v>4.65E-2</v>
      </c>
      <c r="BP126" s="128">
        <f t="shared" si="267"/>
        <v>130536.65</v>
      </c>
      <c r="BQ126" s="128" t="str">
        <f t="shared" si="268"/>
        <v>nie</v>
      </c>
      <c r="BR126" s="128">
        <f t="shared" si="269"/>
        <v>1252</v>
      </c>
      <c r="BS126" s="128">
        <f t="shared" si="364"/>
        <v>128508.5665</v>
      </c>
      <c r="BT126" s="128">
        <f t="shared" si="356"/>
        <v>0</v>
      </c>
      <c r="BU126" s="130">
        <f t="shared" si="270"/>
        <v>0.04</v>
      </c>
      <c r="BV126" s="128">
        <f t="shared" si="271"/>
        <v>119.45225605131108</v>
      </c>
      <c r="BW126" s="128">
        <f t="shared" si="365"/>
        <v>128628.01875605131</v>
      </c>
      <c r="BY126" s="130">
        <f t="shared" si="360"/>
        <v>2.4E-2</v>
      </c>
      <c r="BZ126" s="127">
        <f t="shared" si="337"/>
        <v>1143</v>
      </c>
      <c r="CA126" s="128">
        <f t="shared" si="338"/>
        <v>114196.8</v>
      </c>
      <c r="CB126" s="128">
        <f t="shared" si="366"/>
        <v>114300</v>
      </c>
      <c r="CC126" s="128">
        <f t="shared" si="359"/>
        <v>114300</v>
      </c>
      <c r="CD126" s="130">
        <f t="shared" si="272"/>
        <v>3.9E-2</v>
      </c>
      <c r="CE126" s="128">
        <f t="shared" si="273"/>
        <v>118386.22499999999</v>
      </c>
      <c r="CF126" s="128" t="str">
        <f t="shared" si="274"/>
        <v>nie</v>
      </c>
      <c r="CG126" s="128">
        <f t="shared" si="275"/>
        <v>2286</v>
      </c>
      <c r="CH126" s="128">
        <f t="shared" si="160"/>
        <v>115758.18225</v>
      </c>
      <c r="CI126" s="128">
        <f t="shared" si="276"/>
        <v>0</v>
      </c>
      <c r="CJ126" s="130">
        <f t="shared" si="277"/>
        <v>0.04</v>
      </c>
      <c r="CK126" s="128">
        <f t="shared" si="278"/>
        <v>8708.6232947539011</v>
      </c>
      <c r="CL126" s="128">
        <f t="shared" si="279"/>
        <v>124466.80554475389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130968.36671384127</v>
      </c>
      <c r="CR126" s="130">
        <f t="shared" si="280"/>
        <v>4.3999999999999997E-2</v>
      </c>
      <c r="CS126" s="128">
        <f t="shared" si="281"/>
        <v>136250.75750463287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126933.11357875263</v>
      </c>
      <c r="CW126" s="128">
        <f t="shared" si="285"/>
        <v>0</v>
      </c>
      <c r="CX126" s="130">
        <f t="shared" si="286"/>
        <v>0.04</v>
      </c>
      <c r="CY126" s="128">
        <f t="shared" si="287"/>
        <v>0</v>
      </c>
      <c r="CZ126" s="128">
        <f t="shared" si="288"/>
        <v>126933.11357875263</v>
      </c>
      <c r="DA126" s="20"/>
      <c r="DB126" s="127">
        <f t="shared" si="350"/>
        <v>1246</v>
      </c>
      <c r="DC126" s="128">
        <f t="shared" si="351"/>
        <v>124600</v>
      </c>
      <c r="DD126" s="128">
        <f t="shared" si="344"/>
        <v>124600</v>
      </c>
      <c r="DE126" s="128">
        <f t="shared" si="345"/>
        <v>124600</v>
      </c>
      <c r="DF126" s="130">
        <f t="shared" si="289"/>
        <v>5.1999999999999998E-2</v>
      </c>
      <c r="DG126" s="128">
        <f t="shared" si="290"/>
        <v>130539.26666666668</v>
      </c>
      <c r="DH126" s="128" t="str">
        <f t="shared" si="291"/>
        <v>nie</v>
      </c>
      <c r="DI126" s="128">
        <f t="shared" si="292"/>
        <v>2492</v>
      </c>
      <c r="DJ126" s="128">
        <f t="shared" si="355"/>
        <v>127392.28600000001</v>
      </c>
      <c r="DK126" s="128">
        <f t="shared" si="294"/>
        <v>0</v>
      </c>
      <c r="DL126" s="130">
        <f t="shared" si="295"/>
        <v>0.04</v>
      </c>
      <c r="DM126" s="128">
        <f t="shared" si="296"/>
        <v>85.02714717219439</v>
      </c>
      <c r="DN126" s="128">
        <f t="shared" si="297"/>
        <v>127477.3131471722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134452.3208874343</v>
      </c>
      <c r="DT126" s="130">
        <f t="shared" si="298"/>
        <v>4.9000000000000002E-2</v>
      </c>
      <c r="DU126" s="128">
        <f t="shared" si="299"/>
        <v>140491.47096729488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130368.09148350885</v>
      </c>
      <c r="DY126" s="128">
        <f t="shared" si="303"/>
        <v>0</v>
      </c>
      <c r="DZ126" s="130">
        <f t="shared" si="304"/>
        <v>0.04</v>
      </c>
      <c r="EA126" s="128">
        <f t="shared" si="305"/>
        <v>0</v>
      </c>
      <c r="EB126" s="128">
        <f t="shared" si="306"/>
        <v>130368.09148350885</v>
      </c>
    </row>
    <row r="127" spans="1:132" ht="14.25" customHeight="1">
      <c r="A127" s="224"/>
      <c r="B127" s="188">
        <f t="shared" si="307"/>
        <v>83</v>
      </c>
      <c r="C127" s="128">
        <f t="shared" si="308"/>
        <v>127796.40931490413</v>
      </c>
      <c r="D127" s="128">
        <f t="shared" si="309"/>
        <v>127050.67655248271</v>
      </c>
      <c r="E127" s="128">
        <f t="shared" si="310"/>
        <v>128628.01875605131</v>
      </c>
      <c r="F127" s="128">
        <f t="shared" si="311"/>
        <v>124466.80554475389</v>
      </c>
      <c r="G127" s="128">
        <f t="shared" si="312"/>
        <v>126933.11357875263</v>
      </c>
      <c r="H127" s="128">
        <f t="shared" si="313"/>
        <v>127477.3131471722</v>
      </c>
      <c r="I127" s="128">
        <f t="shared" si="314"/>
        <v>130368.09148350885</v>
      </c>
      <c r="J127" s="128">
        <f t="shared" si="315"/>
        <v>125081.83391902837</v>
      </c>
      <c r="K127" s="128">
        <f t="shared" si="316"/>
        <v>117828.5777708198</v>
      </c>
      <c r="M127" s="36"/>
      <c r="N127" s="32">
        <f t="shared" si="317"/>
        <v>83</v>
      </c>
      <c r="O127" s="25">
        <f t="shared" si="318"/>
        <v>0.27796409314904125</v>
      </c>
      <c r="P127" s="25">
        <f t="shared" si="319"/>
        <v>0.270506765524827</v>
      </c>
      <c r="Q127" s="25">
        <f t="shared" si="320"/>
        <v>0.28628018756051321</v>
      </c>
      <c r="R127" s="25">
        <f t="shared" si="245"/>
        <v>0.24466805544753889</v>
      </c>
      <c r="S127" s="25">
        <f t="shared" si="246"/>
        <v>0.26933113578752632</v>
      </c>
      <c r="T127" s="25">
        <f t="shared" si="247"/>
        <v>0.27477313147172211</v>
      </c>
      <c r="U127" s="25">
        <f t="shared" si="248"/>
        <v>0.30368091483508852</v>
      </c>
      <c r="V127" s="25">
        <f t="shared" si="249"/>
        <v>0.25081833919028362</v>
      </c>
      <c r="W127" s="25">
        <f t="shared" si="250"/>
        <v>0.17828577770819809</v>
      </c>
      <c r="X127" s="36"/>
      <c r="Y127" s="36"/>
      <c r="AA127" s="124">
        <f t="shared" si="321"/>
        <v>84</v>
      </c>
      <c r="AB127" s="128">
        <f t="shared" si="251"/>
        <v>118059.16207174116</v>
      </c>
      <c r="AC127" s="124">
        <f t="shared" si="322"/>
        <v>84</v>
      </c>
      <c r="AD127" s="130">
        <f t="shared" si="323"/>
        <v>0.04</v>
      </c>
      <c r="AE127" s="127">
        <f t="shared" si="324"/>
        <v>1245</v>
      </c>
      <c r="AF127" s="128">
        <f t="shared" si="325"/>
        <v>124379.6</v>
      </c>
      <c r="AG127" s="128">
        <f t="shared" si="348"/>
        <v>124500</v>
      </c>
      <c r="AH127" s="128">
        <f t="shared" si="357"/>
        <v>124500</v>
      </c>
      <c r="AI127" s="130">
        <f t="shared" si="252"/>
        <v>0.04</v>
      </c>
      <c r="AJ127" s="128">
        <f t="shared" si="253"/>
        <v>124915.00000000001</v>
      </c>
      <c r="AK127" s="128" t="str">
        <f t="shared" si="254"/>
        <v>tak</v>
      </c>
      <c r="AL127" s="128">
        <f t="shared" si="255"/>
        <v>0</v>
      </c>
      <c r="AM127" s="128">
        <f t="shared" si="361"/>
        <v>124836.15000000001</v>
      </c>
      <c r="AN127" s="128">
        <f t="shared" si="256"/>
        <v>461.1500000000047</v>
      </c>
      <c r="AO127" s="130">
        <f t="shared" si="257"/>
        <v>0.04</v>
      </c>
      <c r="AP127" s="128">
        <f t="shared" si="258"/>
        <v>4272.046027554371</v>
      </c>
      <c r="AQ127" s="128">
        <f t="shared" si="362"/>
        <v>128647.04602755437</v>
      </c>
      <c r="AS127" s="124">
        <f t="shared" si="327"/>
        <v>84</v>
      </c>
      <c r="AT127" s="130">
        <f t="shared" si="328"/>
        <v>0.04</v>
      </c>
      <c r="AU127" s="127">
        <f t="shared" si="329"/>
        <v>1238</v>
      </c>
      <c r="AV127" s="128">
        <f t="shared" si="330"/>
        <v>123684.3</v>
      </c>
      <c r="AW127" s="128">
        <f t="shared" si="363"/>
        <v>123800</v>
      </c>
      <c r="AX127" s="128">
        <f t="shared" si="358"/>
        <v>123800</v>
      </c>
      <c r="AY127" s="130">
        <f t="shared" si="259"/>
        <v>4.1500000000000002E-2</v>
      </c>
      <c r="AZ127" s="128">
        <f t="shared" si="260"/>
        <v>124228.14166666666</v>
      </c>
      <c r="BA127" s="128" t="str">
        <f t="shared" si="261"/>
        <v>nie</v>
      </c>
      <c r="BB127" s="128">
        <f t="shared" si="262"/>
        <v>866.59999999999991</v>
      </c>
      <c r="BC127" s="128">
        <f t="shared" si="158"/>
        <v>123444.84874999999</v>
      </c>
      <c r="BD127" s="128">
        <f t="shared" si="263"/>
        <v>346.7947499999969</v>
      </c>
      <c r="BE127" s="130">
        <f t="shared" si="264"/>
        <v>0.04</v>
      </c>
      <c r="BF127" s="128">
        <f t="shared" si="265"/>
        <v>4310.0893833744067</v>
      </c>
      <c r="BG127" s="128">
        <f t="shared" si="159"/>
        <v>127408.14338337439</v>
      </c>
      <c r="BI127" s="124">
        <f t="shared" si="332"/>
        <v>84</v>
      </c>
      <c r="BJ127" s="130">
        <f t="shared" si="354"/>
        <v>3.8100000000000002E-2</v>
      </c>
      <c r="BK127" s="127">
        <f t="shared" si="333"/>
        <v>1252</v>
      </c>
      <c r="BL127" s="128">
        <f t="shared" si="334"/>
        <v>125074.8</v>
      </c>
      <c r="BM127" s="128">
        <f t="shared" si="349"/>
        <v>125200</v>
      </c>
      <c r="BN127" s="128">
        <f t="shared" si="335"/>
        <v>125200</v>
      </c>
      <c r="BO127" s="130">
        <f t="shared" si="266"/>
        <v>4.65E-2</v>
      </c>
      <c r="BP127" s="128">
        <f t="shared" si="267"/>
        <v>131021.8</v>
      </c>
      <c r="BQ127" s="128" t="str">
        <f t="shared" si="268"/>
        <v>nie</v>
      </c>
      <c r="BR127" s="128">
        <f t="shared" si="269"/>
        <v>1252</v>
      </c>
      <c r="BS127" s="128">
        <f t="shared" si="364"/>
        <v>128901.538</v>
      </c>
      <c r="BT127" s="128">
        <f t="shared" si="356"/>
        <v>0</v>
      </c>
      <c r="BU127" s="130">
        <f t="shared" si="270"/>
        <v>0.04</v>
      </c>
      <c r="BV127" s="128">
        <f t="shared" si="271"/>
        <v>119.77477714264961</v>
      </c>
      <c r="BW127" s="128">
        <f t="shared" si="365"/>
        <v>129021.31277714265</v>
      </c>
      <c r="BY127" s="130">
        <f t="shared" si="360"/>
        <v>2.4E-2</v>
      </c>
      <c r="BZ127" s="127">
        <f t="shared" si="337"/>
        <v>1143</v>
      </c>
      <c r="CA127" s="128">
        <f t="shared" si="338"/>
        <v>114196.8</v>
      </c>
      <c r="CB127" s="128">
        <f t="shared" si="366"/>
        <v>114300</v>
      </c>
      <c r="CC127" s="128">
        <f t="shared" si="359"/>
        <v>114300</v>
      </c>
      <c r="CD127" s="130">
        <f t="shared" si="272"/>
        <v>3.9E-2</v>
      </c>
      <c r="CE127" s="128">
        <f t="shared" si="273"/>
        <v>118757.7</v>
      </c>
      <c r="CF127" s="128" t="str">
        <f t="shared" si="274"/>
        <v>nie</v>
      </c>
      <c r="CG127" s="128">
        <f t="shared" si="275"/>
        <v>2286</v>
      </c>
      <c r="CH127" s="128">
        <f t="shared" si="160"/>
        <v>116059.077</v>
      </c>
      <c r="CI127" s="128">
        <f t="shared" si="276"/>
        <v>3610.7369999999978</v>
      </c>
      <c r="CJ127" s="130">
        <f t="shared" si="277"/>
        <v>0.04</v>
      </c>
      <c r="CK127" s="128">
        <f t="shared" si="278"/>
        <v>12342.873577649732</v>
      </c>
      <c r="CL127" s="128">
        <f t="shared" si="279"/>
        <v>124791.21357764975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130968.36671384127</v>
      </c>
      <c r="CR127" s="130">
        <f t="shared" si="280"/>
        <v>4.3999999999999997E-2</v>
      </c>
      <c r="CS127" s="128">
        <f t="shared" si="281"/>
        <v>136730.97484925028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127322.08962789272</v>
      </c>
      <c r="CW127" s="128">
        <f t="shared" si="285"/>
        <v>0</v>
      </c>
      <c r="CX127" s="130">
        <f t="shared" si="286"/>
        <v>0.04</v>
      </c>
      <c r="CY127" s="128">
        <f t="shared" si="287"/>
        <v>0</v>
      </c>
      <c r="CZ127" s="128">
        <f t="shared" si="288"/>
        <v>127322.08962789272</v>
      </c>
      <c r="DA127" s="20"/>
      <c r="DB127" s="127">
        <f t="shared" si="350"/>
        <v>1246</v>
      </c>
      <c r="DC127" s="128">
        <f t="shared" si="351"/>
        <v>124600</v>
      </c>
      <c r="DD127" s="128">
        <f t="shared" si="344"/>
        <v>124600</v>
      </c>
      <c r="DE127" s="128">
        <f t="shared" si="345"/>
        <v>124600</v>
      </c>
      <c r="DF127" s="130">
        <f t="shared" si="289"/>
        <v>5.1999999999999998E-2</v>
      </c>
      <c r="DG127" s="128">
        <f t="shared" si="290"/>
        <v>131079.20000000001</v>
      </c>
      <c r="DH127" s="128" t="str">
        <f t="shared" si="291"/>
        <v>nie</v>
      </c>
      <c r="DI127" s="128">
        <f t="shared" si="292"/>
        <v>2492</v>
      </c>
      <c r="DJ127" s="128">
        <f t="shared" si="355"/>
        <v>127829.63200000001</v>
      </c>
      <c r="DK127" s="128">
        <f t="shared" si="294"/>
        <v>0</v>
      </c>
      <c r="DL127" s="130">
        <f t="shared" si="295"/>
        <v>0.04</v>
      </c>
      <c r="DM127" s="128">
        <f t="shared" si="296"/>
        <v>85.256720469559312</v>
      </c>
      <c r="DN127" s="128">
        <f t="shared" si="297"/>
        <v>127914.88872046958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134452.3208874343</v>
      </c>
      <c r="DT127" s="130">
        <f t="shared" si="298"/>
        <v>4.9000000000000002E-2</v>
      </c>
      <c r="DU127" s="128">
        <f t="shared" si="299"/>
        <v>141040.48461091856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130812.79253484403</v>
      </c>
      <c r="DY127" s="128">
        <f t="shared" si="303"/>
        <v>0</v>
      </c>
      <c r="DZ127" s="130">
        <f t="shared" si="304"/>
        <v>0.04</v>
      </c>
      <c r="EA127" s="128">
        <f t="shared" si="305"/>
        <v>0</v>
      </c>
      <c r="EB127" s="128">
        <f t="shared" si="306"/>
        <v>130812.79253484403</v>
      </c>
    </row>
    <row r="128" spans="1:132">
      <c r="A128" s="224"/>
      <c r="B128" s="188">
        <f t="shared" si="307"/>
        <v>84</v>
      </c>
      <c r="C128" s="128">
        <f t="shared" si="308"/>
        <v>128647.04602755437</v>
      </c>
      <c r="D128" s="128">
        <f t="shared" si="309"/>
        <v>127408.14338337439</v>
      </c>
      <c r="E128" s="128">
        <f t="shared" si="310"/>
        <v>129021.31277714265</v>
      </c>
      <c r="F128" s="128">
        <f t="shared" si="311"/>
        <v>124791.21357764975</v>
      </c>
      <c r="G128" s="128">
        <f t="shared" si="312"/>
        <v>127322.08962789272</v>
      </c>
      <c r="H128" s="128">
        <f t="shared" si="313"/>
        <v>127914.88872046958</v>
      </c>
      <c r="I128" s="128">
        <f t="shared" si="314"/>
        <v>130812.79253484403</v>
      </c>
      <c r="J128" s="128">
        <f t="shared" si="315"/>
        <v>125419.55487060975</v>
      </c>
      <c r="K128" s="128">
        <f t="shared" si="316"/>
        <v>118059.16207174116</v>
      </c>
      <c r="M128" s="36"/>
      <c r="N128" s="32">
        <f t="shared" si="317"/>
        <v>84</v>
      </c>
      <c r="O128" s="25">
        <f t="shared" si="318"/>
        <v>0.28647046027554368</v>
      </c>
      <c r="P128" s="25">
        <f t="shared" si="319"/>
        <v>0.27408143383374384</v>
      </c>
      <c r="Q128" s="25">
        <f t="shared" si="320"/>
        <v>0.2902131277714266</v>
      </c>
      <c r="R128" s="25">
        <f t="shared" si="245"/>
        <v>0.24791213577649751</v>
      </c>
      <c r="S128" s="25">
        <f t="shared" si="246"/>
        <v>0.27322089627892732</v>
      </c>
      <c r="T128" s="25">
        <f t="shared" si="247"/>
        <v>0.27914888720469588</v>
      </c>
      <c r="U128" s="25">
        <f t="shared" si="248"/>
        <v>0.30812792534844036</v>
      </c>
      <c r="V128" s="25">
        <f t="shared" si="249"/>
        <v>0.2541955487060974</v>
      </c>
      <c r="W128" s="25">
        <f t="shared" si="250"/>
        <v>0.18059162071741164</v>
      </c>
      <c r="X128" s="36"/>
      <c r="Y128" s="36"/>
      <c r="AA128" s="124">
        <f t="shared" si="321"/>
        <v>85</v>
      </c>
      <c r="AB128" s="128">
        <f t="shared" si="251"/>
        <v>118295.28039588463</v>
      </c>
      <c r="AC128" s="124">
        <f t="shared" si="322"/>
        <v>85</v>
      </c>
      <c r="AD128" s="130">
        <f t="shared" si="323"/>
        <v>0.04</v>
      </c>
      <c r="AE128" s="127">
        <f t="shared" si="324"/>
        <v>1291</v>
      </c>
      <c r="AF128" s="128">
        <f t="shared" si="325"/>
        <v>128975.1</v>
      </c>
      <c r="AG128" s="128">
        <f t="shared" si="348"/>
        <v>129100</v>
      </c>
      <c r="AH128" s="128">
        <f t="shared" si="357"/>
        <v>129100</v>
      </c>
      <c r="AI128" s="130">
        <f t="shared" si="252"/>
        <v>4.2500000000000003E-2</v>
      </c>
      <c r="AJ128" s="128">
        <f t="shared" si="253"/>
        <v>129557.22916666669</v>
      </c>
      <c r="AK128" s="128" t="str">
        <f t="shared" si="254"/>
        <v>nie</v>
      </c>
      <c r="AL128" s="128">
        <f t="shared" si="255"/>
        <v>457.22916666668607</v>
      </c>
      <c r="AM128" s="128">
        <f t="shared" si="361"/>
        <v>129100</v>
      </c>
      <c r="AN128" s="128">
        <f t="shared" si="256"/>
        <v>370.35562500001572</v>
      </c>
      <c r="AO128" s="130">
        <f t="shared" si="257"/>
        <v>0.04</v>
      </c>
      <c r="AP128" s="128">
        <f t="shared" si="258"/>
        <v>442.59617682878354</v>
      </c>
      <c r="AQ128" s="128">
        <f t="shared" si="362"/>
        <v>133383.58055182878</v>
      </c>
      <c r="AS128" s="124">
        <f t="shared" si="327"/>
        <v>85</v>
      </c>
      <c r="AT128" s="130">
        <f t="shared" si="328"/>
        <v>0.04</v>
      </c>
      <c r="AU128" s="127">
        <f t="shared" si="329"/>
        <v>1238</v>
      </c>
      <c r="AV128" s="128">
        <f t="shared" si="330"/>
        <v>123684.3</v>
      </c>
      <c r="AW128" s="128">
        <f t="shared" si="363"/>
        <v>123800</v>
      </c>
      <c r="AX128" s="128">
        <f t="shared" si="358"/>
        <v>123800</v>
      </c>
      <c r="AY128" s="130">
        <f t="shared" si="259"/>
        <v>4.1500000000000002E-2</v>
      </c>
      <c r="AZ128" s="128">
        <f t="shared" si="260"/>
        <v>124228.14166666666</v>
      </c>
      <c r="BA128" s="128" t="str">
        <f t="shared" si="261"/>
        <v>nie</v>
      </c>
      <c r="BB128" s="128">
        <f t="shared" si="262"/>
        <v>866.59999999999991</v>
      </c>
      <c r="BC128" s="128">
        <f t="shared" si="158"/>
        <v>123444.84874999999</v>
      </c>
      <c r="BD128" s="128">
        <f t="shared" si="263"/>
        <v>346.7947499999969</v>
      </c>
      <c r="BE128" s="130">
        <f t="shared" si="264"/>
        <v>0.04</v>
      </c>
      <c r="BF128" s="128">
        <f t="shared" si="265"/>
        <v>4668.5213747095149</v>
      </c>
      <c r="BG128" s="128">
        <f t="shared" si="159"/>
        <v>127766.5753747095</v>
      </c>
      <c r="BI128" s="124">
        <f t="shared" si="332"/>
        <v>85</v>
      </c>
      <c r="BJ128" s="130">
        <f t="shared" si="354"/>
        <v>3.8100000000000002E-2</v>
      </c>
      <c r="BK128" s="127">
        <f t="shared" si="333"/>
        <v>1252</v>
      </c>
      <c r="BL128" s="128">
        <f t="shared" si="334"/>
        <v>125074.8</v>
      </c>
      <c r="BM128" s="128">
        <f t="shared" si="349"/>
        <v>125200</v>
      </c>
      <c r="BN128" s="128">
        <f t="shared" si="335"/>
        <v>131021.8</v>
      </c>
      <c r="BO128" s="130">
        <f t="shared" si="266"/>
        <v>4.65E-2</v>
      </c>
      <c r="BP128" s="128">
        <f t="shared" si="267"/>
        <v>131529.509475</v>
      </c>
      <c r="BQ128" s="128" t="str">
        <f t="shared" si="268"/>
        <v>nie</v>
      </c>
      <c r="BR128" s="128">
        <f t="shared" si="269"/>
        <v>1252</v>
      </c>
      <c r="BS128" s="128">
        <f t="shared" si="364"/>
        <v>129312.78267474999</v>
      </c>
      <c r="BT128" s="128">
        <f t="shared" si="356"/>
        <v>0</v>
      </c>
      <c r="BU128" s="130">
        <f t="shared" si="270"/>
        <v>0.04</v>
      </c>
      <c r="BV128" s="128">
        <f t="shared" si="271"/>
        <v>120.09816904093476</v>
      </c>
      <c r="BW128" s="128">
        <f t="shared" si="365"/>
        <v>129432.88084379093</v>
      </c>
      <c r="BY128" s="130">
        <f t="shared" si="360"/>
        <v>2.4E-2</v>
      </c>
      <c r="BZ128" s="127">
        <f t="shared" si="337"/>
        <v>1143</v>
      </c>
      <c r="CA128" s="128">
        <f t="shared" si="338"/>
        <v>114196.8</v>
      </c>
      <c r="CB128" s="128">
        <f t="shared" si="366"/>
        <v>114300</v>
      </c>
      <c r="CC128" s="128">
        <f t="shared" si="359"/>
        <v>114300</v>
      </c>
      <c r="CD128" s="130">
        <f t="shared" si="272"/>
        <v>3.9E-2</v>
      </c>
      <c r="CE128" s="128">
        <f t="shared" si="273"/>
        <v>114671.47499999999</v>
      </c>
      <c r="CF128" s="128" t="str">
        <f t="shared" si="274"/>
        <v>nie</v>
      </c>
      <c r="CG128" s="128">
        <f t="shared" si="275"/>
        <v>2286</v>
      </c>
      <c r="CH128" s="128">
        <f t="shared" si="160"/>
        <v>112749.23474999999</v>
      </c>
      <c r="CI128" s="128">
        <f t="shared" si="276"/>
        <v>0</v>
      </c>
      <c r="CJ128" s="130">
        <f t="shared" si="277"/>
        <v>0.04</v>
      </c>
      <c r="CK128" s="128">
        <f t="shared" si="278"/>
        <v>12376.199336309386</v>
      </c>
      <c r="CL128" s="128">
        <f t="shared" si="279"/>
        <v>125125.43408630937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136730.97484925028</v>
      </c>
      <c r="CR128" s="130">
        <f t="shared" si="280"/>
        <v>4.3999999999999997E-2</v>
      </c>
      <c r="CS128" s="128">
        <f t="shared" si="281"/>
        <v>137232.32175703088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127728.18062319502</v>
      </c>
      <c r="CW128" s="128">
        <f t="shared" si="285"/>
        <v>0</v>
      </c>
      <c r="CX128" s="130">
        <f t="shared" si="286"/>
        <v>0.04</v>
      </c>
      <c r="CY128" s="128">
        <f t="shared" si="287"/>
        <v>0</v>
      </c>
      <c r="CZ128" s="128">
        <f t="shared" si="288"/>
        <v>127728.18062319502</v>
      </c>
      <c r="DA128" s="20"/>
      <c r="DB128" s="127">
        <f t="shared" si="350"/>
        <v>1246</v>
      </c>
      <c r="DC128" s="128">
        <f t="shared" si="351"/>
        <v>124600</v>
      </c>
      <c r="DD128" s="128">
        <f t="shared" si="344"/>
        <v>124600</v>
      </c>
      <c r="DE128" s="128">
        <f t="shared" si="345"/>
        <v>131079.20000000001</v>
      </c>
      <c r="DF128" s="130">
        <f t="shared" si="289"/>
        <v>4.3999999999999997E-2</v>
      </c>
      <c r="DG128" s="128">
        <f t="shared" si="290"/>
        <v>131559.82373333335</v>
      </c>
      <c r="DH128" s="128" t="str">
        <f t="shared" si="291"/>
        <v>nie</v>
      </c>
      <c r="DI128" s="128">
        <f t="shared" si="292"/>
        <v>2492</v>
      </c>
      <c r="DJ128" s="128">
        <f t="shared" si="355"/>
        <v>128218.93722400002</v>
      </c>
      <c r="DK128" s="128">
        <f t="shared" si="294"/>
        <v>0</v>
      </c>
      <c r="DL128" s="130">
        <f t="shared" si="295"/>
        <v>0.04</v>
      </c>
      <c r="DM128" s="128">
        <f t="shared" si="296"/>
        <v>85.486913614827117</v>
      </c>
      <c r="DN128" s="128">
        <f t="shared" si="297"/>
        <v>128304.42413761486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141040.48461091856</v>
      </c>
      <c r="DT128" s="130">
        <f t="shared" si="298"/>
        <v>4.9000000000000002E-2</v>
      </c>
      <c r="DU128" s="128">
        <f t="shared" si="299"/>
        <v>141616.39992307982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131279.28393769465</v>
      </c>
      <c r="DY128" s="128">
        <f t="shared" si="303"/>
        <v>0</v>
      </c>
      <c r="DZ128" s="130">
        <f t="shared" si="304"/>
        <v>0.04</v>
      </c>
      <c r="EA128" s="128">
        <f t="shared" si="305"/>
        <v>0</v>
      </c>
      <c r="EB128" s="128">
        <f t="shared" si="306"/>
        <v>131279.28393769465</v>
      </c>
    </row>
    <row r="129" spans="1:132">
      <c r="A129" s="224">
        <f>ROUNDUP(B140/12,0)</f>
        <v>8</v>
      </c>
      <c r="B129" s="188">
        <f t="shared" si="307"/>
        <v>85</v>
      </c>
      <c r="C129" s="128">
        <f t="shared" si="308"/>
        <v>133383.58055182878</v>
      </c>
      <c r="D129" s="128">
        <f t="shared" si="309"/>
        <v>127766.5753747095</v>
      </c>
      <c r="E129" s="128">
        <f t="shared" si="310"/>
        <v>129432.88084379093</v>
      </c>
      <c r="F129" s="128">
        <f t="shared" si="311"/>
        <v>125125.43408630937</v>
      </c>
      <c r="G129" s="128">
        <f t="shared" si="312"/>
        <v>127728.18062319502</v>
      </c>
      <c r="H129" s="128">
        <f t="shared" si="313"/>
        <v>128304.42413761486</v>
      </c>
      <c r="I129" s="128">
        <f t="shared" si="314"/>
        <v>131279.28393769465</v>
      </c>
      <c r="J129" s="128">
        <f t="shared" si="315"/>
        <v>125758.18766876038</v>
      </c>
      <c r="K129" s="128">
        <f t="shared" si="316"/>
        <v>118295.28039588463</v>
      </c>
      <c r="M129" s="36"/>
      <c r="N129" s="32">
        <f t="shared" si="317"/>
        <v>85</v>
      </c>
      <c r="O129" s="25">
        <f t="shared" si="318"/>
        <v>0.33383580551828773</v>
      </c>
      <c r="P129" s="25">
        <f t="shared" si="319"/>
        <v>0.27766575374709501</v>
      </c>
      <c r="Q129" s="25">
        <f t="shared" si="320"/>
        <v>0.29432880843790943</v>
      </c>
      <c r="R129" s="25">
        <f t="shared" si="245"/>
        <v>0.25125434086309362</v>
      </c>
      <c r="S129" s="25">
        <f t="shared" si="246"/>
        <v>0.2772818062319502</v>
      </c>
      <c r="T129" s="25">
        <f t="shared" si="247"/>
        <v>0.28304424137614848</v>
      </c>
      <c r="U129" s="25">
        <f t="shared" si="248"/>
        <v>0.31279283937694657</v>
      </c>
      <c r="V129" s="25">
        <f t="shared" si="249"/>
        <v>0.25758187668760391</v>
      </c>
      <c r="W129" s="25">
        <f t="shared" si="250"/>
        <v>0.18295280395884639</v>
      </c>
      <c r="X129" s="36"/>
      <c r="Y129" s="36"/>
      <c r="AA129" s="124">
        <f t="shared" si="321"/>
        <v>86</v>
      </c>
      <c r="AB129" s="128">
        <f t="shared" si="251"/>
        <v>118531.39872002813</v>
      </c>
      <c r="AC129" s="124">
        <f t="shared" si="322"/>
        <v>86</v>
      </c>
      <c r="AD129" s="130">
        <f t="shared" si="323"/>
        <v>0.04</v>
      </c>
      <c r="AE129" s="127">
        <f t="shared" si="324"/>
        <v>1291</v>
      </c>
      <c r="AF129" s="128">
        <f t="shared" si="325"/>
        <v>128975.1</v>
      </c>
      <c r="AG129" s="128">
        <f t="shared" si="348"/>
        <v>129100</v>
      </c>
      <c r="AH129" s="128">
        <f t="shared" si="357"/>
        <v>129100</v>
      </c>
      <c r="AI129" s="130">
        <f t="shared" si="252"/>
        <v>0.04</v>
      </c>
      <c r="AJ129" s="128">
        <f t="shared" si="253"/>
        <v>129530.33333333334</v>
      </c>
      <c r="AK129" s="128" t="str">
        <f t="shared" si="254"/>
        <v>nie</v>
      </c>
      <c r="AL129" s="128">
        <f t="shared" si="255"/>
        <v>645.5</v>
      </c>
      <c r="AM129" s="128">
        <f t="shared" si="361"/>
        <v>128925.71500000001</v>
      </c>
      <c r="AN129" s="128">
        <f t="shared" si="256"/>
        <v>348.57000000000789</v>
      </c>
      <c r="AO129" s="130">
        <f t="shared" si="257"/>
        <v>0.04</v>
      </c>
      <c r="AP129" s="128">
        <f t="shared" si="258"/>
        <v>792.36118650622916</v>
      </c>
      <c r="AQ129" s="128">
        <f t="shared" si="362"/>
        <v>129369.50618650623</v>
      </c>
      <c r="AS129" s="124">
        <f t="shared" si="327"/>
        <v>86</v>
      </c>
      <c r="AT129" s="130">
        <f t="shared" si="328"/>
        <v>0.04</v>
      </c>
      <c r="AU129" s="127">
        <f t="shared" si="329"/>
        <v>1238</v>
      </c>
      <c r="AV129" s="128">
        <f t="shared" si="330"/>
        <v>123684.3</v>
      </c>
      <c r="AW129" s="128">
        <f t="shared" si="363"/>
        <v>123800</v>
      </c>
      <c r="AX129" s="128">
        <f t="shared" si="358"/>
        <v>123800</v>
      </c>
      <c r="AY129" s="130">
        <f t="shared" si="259"/>
        <v>4.1500000000000002E-2</v>
      </c>
      <c r="AZ129" s="128">
        <f t="shared" si="260"/>
        <v>124228.14166666666</v>
      </c>
      <c r="BA129" s="128" t="str">
        <f t="shared" si="261"/>
        <v>nie</v>
      </c>
      <c r="BB129" s="128">
        <f t="shared" si="262"/>
        <v>866.59999999999991</v>
      </c>
      <c r="BC129" s="128">
        <f t="shared" si="158"/>
        <v>123444.84874999999</v>
      </c>
      <c r="BD129" s="128">
        <f t="shared" si="263"/>
        <v>346.7947499999969</v>
      </c>
      <c r="BE129" s="130">
        <f t="shared" si="264"/>
        <v>0.04</v>
      </c>
      <c r="BF129" s="128">
        <f t="shared" si="265"/>
        <v>5027.9211324212274</v>
      </c>
      <c r="BG129" s="128">
        <f t="shared" si="159"/>
        <v>128125.97513242123</v>
      </c>
      <c r="BI129" s="124">
        <f t="shared" si="332"/>
        <v>86</v>
      </c>
      <c r="BJ129" s="130">
        <f t="shared" si="354"/>
        <v>3.8100000000000002E-2</v>
      </c>
      <c r="BK129" s="127">
        <f t="shared" si="333"/>
        <v>1252</v>
      </c>
      <c r="BL129" s="128">
        <f t="shared" si="334"/>
        <v>125074.8</v>
      </c>
      <c r="BM129" s="128">
        <f t="shared" si="349"/>
        <v>125200</v>
      </c>
      <c r="BN129" s="128">
        <f t="shared" si="335"/>
        <v>131021.8</v>
      </c>
      <c r="BO129" s="130">
        <f t="shared" si="266"/>
        <v>4.65E-2</v>
      </c>
      <c r="BP129" s="128">
        <f t="shared" si="267"/>
        <v>132037.21894999998</v>
      </c>
      <c r="BQ129" s="128" t="str">
        <f t="shared" si="268"/>
        <v>nie</v>
      </c>
      <c r="BR129" s="128">
        <f t="shared" si="269"/>
        <v>1252</v>
      </c>
      <c r="BS129" s="128">
        <f t="shared" si="364"/>
        <v>129724.02734949999</v>
      </c>
      <c r="BT129" s="128">
        <f t="shared" si="356"/>
        <v>0</v>
      </c>
      <c r="BU129" s="130">
        <f t="shared" si="270"/>
        <v>0.04</v>
      </c>
      <c r="BV129" s="128">
        <f t="shared" si="271"/>
        <v>120.42243409734527</v>
      </c>
      <c r="BW129" s="128">
        <f t="shared" si="365"/>
        <v>129844.44978359733</v>
      </c>
      <c r="BY129" s="130">
        <f t="shared" si="360"/>
        <v>2.4E-2</v>
      </c>
      <c r="BZ129" s="127">
        <f t="shared" si="337"/>
        <v>1143</v>
      </c>
      <c r="CA129" s="128">
        <f t="shared" si="338"/>
        <v>114196.8</v>
      </c>
      <c r="CB129" s="128">
        <f t="shared" si="366"/>
        <v>114300</v>
      </c>
      <c r="CC129" s="128">
        <f t="shared" si="359"/>
        <v>114300</v>
      </c>
      <c r="CD129" s="130">
        <f t="shared" si="272"/>
        <v>3.9E-2</v>
      </c>
      <c r="CE129" s="128">
        <f t="shared" si="273"/>
        <v>115042.95</v>
      </c>
      <c r="CF129" s="128" t="str">
        <f t="shared" si="274"/>
        <v>nie</v>
      </c>
      <c r="CG129" s="128">
        <f t="shared" si="275"/>
        <v>2286</v>
      </c>
      <c r="CH129" s="128">
        <f t="shared" si="160"/>
        <v>113050.1295</v>
      </c>
      <c r="CI129" s="128">
        <f t="shared" si="276"/>
        <v>0</v>
      </c>
      <c r="CJ129" s="130">
        <f t="shared" si="277"/>
        <v>0.04</v>
      </c>
      <c r="CK129" s="128">
        <f t="shared" si="278"/>
        <v>12409.61507451742</v>
      </c>
      <c r="CL129" s="128">
        <f t="shared" si="279"/>
        <v>125459.74457451742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136730.97484925028</v>
      </c>
      <c r="CR129" s="130">
        <f t="shared" si="280"/>
        <v>4.3999999999999997E-2</v>
      </c>
      <c r="CS129" s="128">
        <f t="shared" si="281"/>
        <v>137733.66866481147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128134.2716184973</v>
      </c>
      <c r="CW129" s="128">
        <f t="shared" si="285"/>
        <v>0</v>
      </c>
      <c r="CX129" s="130">
        <f t="shared" si="286"/>
        <v>0.04</v>
      </c>
      <c r="CY129" s="128">
        <f t="shared" si="287"/>
        <v>0</v>
      </c>
      <c r="CZ129" s="128">
        <f t="shared" si="288"/>
        <v>128134.2716184973</v>
      </c>
      <c r="DA129" s="20"/>
      <c r="DB129" s="127">
        <f t="shared" si="350"/>
        <v>1246</v>
      </c>
      <c r="DC129" s="128">
        <f t="shared" si="351"/>
        <v>124600</v>
      </c>
      <c r="DD129" s="128">
        <f t="shared" si="344"/>
        <v>124600</v>
      </c>
      <c r="DE129" s="128">
        <f t="shared" si="345"/>
        <v>131079.20000000001</v>
      </c>
      <c r="DF129" s="130">
        <f t="shared" si="289"/>
        <v>4.3999999999999997E-2</v>
      </c>
      <c r="DG129" s="128">
        <f t="shared" si="290"/>
        <v>132040.44746666669</v>
      </c>
      <c r="DH129" s="128" t="str">
        <f t="shared" si="291"/>
        <v>nie</v>
      </c>
      <c r="DI129" s="128">
        <f t="shared" si="292"/>
        <v>2492</v>
      </c>
      <c r="DJ129" s="128">
        <f t="shared" si="355"/>
        <v>128608.24244800002</v>
      </c>
      <c r="DK129" s="128">
        <f t="shared" si="294"/>
        <v>0</v>
      </c>
      <c r="DL129" s="130">
        <f t="shared" si="295"/>
        <v>0.04</v>
      </c>
      <c r="DM129" s="128">
        <f t="shared" si="296"/>
        <v>85.717728281587142</v>
      </c>
      <c r="DN129" s="128">
        <f t="shared" si="297"/>
        <v>128693.9601762816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141040.48461091856</v>
      </c>
      <c r="DT129" s="130">
        <f t="shared" si="298"/>
        <v>4.9000000000000002E-2</v>
      </c>
      <c r="DU129" s="128">
        <f t="shared" si="299"/>
        <v>142192.31523524105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131745.77534054525</v>
      </c>
      <c r="DY129" s="128">
        <f t="shared" si="303"/>
        <v>0</v>
      </c>
      <c r="DZ129" s="130">
        <f t="shared" si="304"/>
        <v>0.04</v>
      </c>
      <c r="EA129" s="128">
        <f t="shared" si="305"/>
        <v>0</v>
      </c>
      <c r="EB129" s="128">
        <f t="shared" si="306"/>
        <v>131745.77534054525</v>
      </c>
    </row>
    <row r="130" spans="1:132">
      <c r="A130" s="224"/>
      <c r="B130" s="188">
        <f t="shared" si="307"/>
        <v>86</v>
      </c>
      <c r="C130" s="128">
        <f t="shared" si="308"/>
        <v>129369.50618650623</v>
      </c>
      <c r="D130" s="128">
        <f t="shared" si="309"/>
        <v>128125.97513242123</v>
      </c>
      <c r="E130" s="128">
        <f t="shared" si="310"/>
        <v>129844.44978359733</v>
      </c>
      <c r="F130" s="128">
        <f t="shared" si="311"/>
        <v>125459.74457451742</v>
      </c>
      <c r="G130" s="128">
        <f t="shared" si="312"/>
        <v>128134.2716184973</v>
      </c>
      <c r="H130" s="128">
        <f t="shared" si="313"/>
        <v>128693.9601762816</v>
      </c>
      <c r="I130" s="128">
        <f t="shared" si="314"/>
        <v>131745.77534054525</v>
      </c>
      <c r="J130" s="128">
        <f t="shared" si="315"/>
        <v>126097.73477546603</v>
      </c>
      <c r="K130" s="128">
        <f t="shared" si="316"/>
        <v>118531.39872002813</v>
      </c>
      <c r="M130" s="36"/>
      <c r="N130" s="32">
        <f t="shared" si="317"/>
        <v>86</v>
      </c>
      <c r="O130" s="25">
        <f t="shared" si="318"/>
        <v>0.29369506186506222</v>
      </c>
      <c r="P130" s="25">
        <f t="shared" si="319"/>
        <v>0.28125975132421233</v>
      </c>
      <c r="Q130" s="25">
        <f t="shared" si="320"/>
        <v>0.29844449783597327</v>
      </c>
      <c r="R130" s="25">
        <f t="shared" si="245"/>
        <v>0.25459744574517429</v>
      </c>
      <c r="S130" s="25">
        <f t="shared" si="246"/>
        <v>0.28134271618497286</v>
      </c>
      <c r="T130" s="25">
        <f t="shared" si="247"/>
        <v>0.28693960176281608</v>
      </c>
      <c r="U130" s="25">
        <f t="shared" si="248"/>
        <v>0.31745775340545257</v>
      </c>
      <c r="V130" s="25">
        <f t="shared" si="249"/>
        <v>0.26097734775466019</v>
      </c>
      <c r="W130" s="25">
        <f t="shared" si="250"/>
        <v>0.18531398720028136</v>
      </c>
      <c r="X130" s="36"/>
      <c r="Y130" s="36"/>
      <c r="AA130" s="124">
        <f t="shared" si="321"/>
        <v>87</v>
      </c>
      <c r="AB130" s="128">
        <f t="shared" si="251"/>
        <v>118767.5170441716</v>
      </c>
      <c r="AC130" s="124">
        <f t="shared" si="322"/>
        <v>87</v>
      </c>
      <c r="AD130" s="130">
        <f t="shared" si="323"/>
        <v>0.04</v>
      </c>
      <c r="AE130" s="127">
        <f t="shared" si="324"/>
        <v>1291</v>
      </c>
      <c r="AF130" s="128">
        <f t="shared" si="325"/>
        <v>128975.1</v>
      </c>
      <c r="AG130" s="128">
        <f t="shared" si="348"/>
        <v>129100</v>
      </c>
      <c r="AH130" s="128">
        <f t="shared" si="357"/>
        <v>129100</v>
      </c>
      <c r="AI130" s="130">
        <f t="shared" si="252"/>
        <v>0.04</v>
      </c>
      <c r="AJ130" s="128">
        <f t="shared" si="253"/>
        <v>129530.33333333334</v>
      </c>
      <c r="AK130" s="128" t="str">
        <f t="shared" si="254"/>
        <v>nie</v>
      </c>
      <c r="AL130" s="128">
        <f t="shared" si="255"/>
        <v>645.5</v>
      </c>
      <c r="AM130" s="128">
        <f t="shared" si="361"/>
        <v>128925.71500000001</v>
      </c>
      <c r="AN130" s="128">
        <f t="shared" si="256"/>
        <v>348.57000000000789</v>
      </c>
      <c r="AO130" s="130">
        <f t="shared" si="257"/>
        <v>0.04</v>
      </c>
      <c r="AP130" s="128">
        <f t="shared" si="258"/>
        <v>1143.0705617098038</v>
      </c>
      <c r="AQ130" s="128">
        <f t="shared" si="362"/>
        <v>129720.2155617098</v>
      </c>
      <c r="AS130" s="124">
        <f t="shared" si="327"/>
        <v>87</v>
      </c>
      <c r="AT130" s="130">
        <f t="shared" si="328"/>
        <v>0.04</v>
      </c>
      <c r="AU130" s="127">
        <f t="shared" si="329"/>
        <v>1238</v>
      </c>
      <c r="AV130" s="128">
        <f t="shared" si="330"/>
        <v>123684.3</v>
      </c>
      <c r="AW130" s="128">
        <f t="shared" si="363"/>
        <v>123800</v>
      </c>
      <c r="AX130" s="128">
        <f t="shared" si="358"/>
        <v>123800</v>
      </c>
      <c r="AY130" s="130">
        <f t="shared" si="259"/>
        <v>4.1500000000000002E-2</v>
      </c>
      <c r="AZ130" s="128">
        <f t="shared" si="260"/>
        <v>124228.14166666666</v>
      </c>
      <c r="BA130" s="128" t="str">
        <f t="shared" si="261"/>
        <v>nie</v>
      </c>
      <c r="BB130" s="128">
        <f t="shared" si="262"/>
        <v>866.59999999999991</v>
      </c>
      <c r="BC130" s="128">
        <f t="shared" si="158"/>
        <v>123444.84874999999</v>
      </c>
      <c r="BD130" s="128">
        <f t="shared" si="263"/>
        <v>346.7947499999969</v>
      </c>
      <c r="BE130" s="130">
        <f t="shared" si="264"/>
        <v>0.04</v>
      </c>
      <c r="BF130" s="128">
        <f t="shared" si="265"/>
        <v>5388.2912694787619</v>
      </c>
      <c r="BG130" s="128">
        <f t="shared" si="159"/>
        <v>128486.34526947876</v>
      </c>
      <c r="BI130" s="124">
        <f t="shared" si="332"/>
        <v>87</v>
      </c>
      <c r="BJ130" s="130">
        <f t="shared" si="354"/>
        <v>3.8100000000000002E-2</v>
      </c>
      <c r="BK130" s="127">
        <f t="shared" si="333"/>
        <v>1252</v>
      </c>
      <c r="BL130" s="128">
        <f t="shared" si="334"/>
        <v>125074.8</v>
      </c>
      <c r="BM130" s="128">
        <f t="shared" si="349"/>
        <v>125200</v>
      </c>
      <c r="BN130" s="128">
        <f t="shared" si="335"/>
        <v>131021.8</v>
      </c>
      <c r="BO130" s="130">
        <f t="shared" si="266"/>
        <v>4.65E-2</v>
      </c>
      <c r="BP130" s="128">
        <f t="shared" si="267"/>
        <v>132544.92842499999</v>
      </c>
      <c r="BQ130" s="128" t="str">
        <f t="shared" si="268"/>
        <v>nie</v>
      </c>
      <c r="BR130" s="128">
        <f t="shared" si="269"/>
        <v>1252</v>
      </c>
      <c r="BS130" s="128">
        <f t="shared" si="364"/>
        <v>130135.27202424999</v>
      </c>
      <c r="BT130" s="128">
        <f t="shared" si="356"/>
        <v>0</v>
      </c>
      <c r="BU130" s="130">
        <f t="shared" si="270"/>
        <v>0.04</v>
      </c>
      <c r="BV130" s="128">
        <f t="shared" si="271"/>
        <v>120.7475746694081</v>
      </c>
      <c r="BW130" s="128">
        <f t="shared" si="365"/>
        <v>130256.0195989194</v>
      </c>
      <c r="BY130" s="130">
        <f t="shared" si="360"/>
        <v>2.4E-2</v>
      </c>
      <c r="BZ130" s="127">
        <f t="shared" si="337"/>
        <v>1143</v>
      </c>
      <c r="CA130" s="128">
        <f t="shared" si="338"/>
        <v>114196.8</v>
      </c>
      <c r="CB130" s="128">
        <f t="shared" si="366"/>
        <v>114300</v>
      </c>
      <c r="CC130" s="128">
        <f t="shared" si="359"/>
        <v>114300</v>
      </c>
      <c r="CD130" s="130">
        <f t="shared" si="272"/>
        <v>3.9E-2</v>
      </c>
      <c r="CE130" s="128">
        <f t="shared" si="273"/>
        <v>115414.42499999999</v>
      </c>
      <c r="CF130" s="128" t="str">
        <f t="shared" si="274"/>
        <v>nie</v>
      </c>
      <c r="CG130" s="128">
        <f t="shared" si="275"/>
        <v>2286</v>
      </c>
      <c r="CH130" s="128">
        <f t="shared" si="160"/>
        <v>113351.02424999999</v>
      </c>
      <c r="CI130" s="128">
        <f t="shared" si="276"/>
        <v>0</v>
      </c>
      <c r="CJ130" s="130">
        <f t="shared" si="277"/>
        <v>0.04</v>
      </c>
      <c r="CK130" s="128">
        <f t="shared" si="278"/>
        <v>12443.121035218615</v>
      </c>
      <c r="CL130" s="128">
        <f t="shared" si="279"/>
        <v>125794.1452852186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136730.97484925028</v>
      </c>
      <c r="CR130" s="130">
        <f t="shared" si="280"/>
        <v>4.3999999999999997E-2</v>
      </c>
      <c r="CS130" s="128">
        <f t="shared" si="281"/>
        <v>138235.01557259203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128540.36261379955</v>
      </c>
      <c r="CW130" s="128">
        <f t="shared" si="285"/>
        <v>0</v>
      </c>
      <c r="CX130" s="130">
        <f t="shared" si="286"/>
        <v>0.04</v>
      </c>
      <c r="CY130" s="128">
        <f t="shared" si="287"/>
        <v>0</v>
      </c>
      <c r="CZ130" s="128">
        <f t="shared" si="288"/>
        <v>128540.36261379955</v>
      </c>
      <c r="DA130" s="20"/>
      <c r="DB130" s="127">
        <f t="shared" si="350"/>
        <v>1246</v>
      </c>
      <c r="DC130" s="128">
        <f t="shared" si="351"/>
        <v>124600</v>
      </c>
      <c r="DD130" s="128">
        <f t="shared" si="344"/>
        <v>124600</v>
      </c>
      <c r="DE130" s="128">
        <f t="shared" si="345"/>
        <v>131079.20000000001</v>
      </c>
      <c r="DF130" s="130">
        <f t="shared" si="289"/>
        <v>4.3999999999999997E-2</v>
      </c>
      <c r="DG130" s="128">
        <f t="shared" si="290"/>
        <v>132521.07120000001</v>
      </c>
      <c r="DH130" s="128" t="str">
        <f t="shared" si="291"/>
        <v>nie</v>
      </c>
      <c r="DI130" s="128">
        <f t="shared" si="292"/>
        <v>2492</v>
      </c>
      <c r="DJ130" s="128">
        <f t="shared" si="355"/>
        <v>128997.547672</v>
      </c>
      <c r="DK130" s="128">
        <f t="shared" si="294"/>
        <v>0</v>
      </c>
      <c r="DL130" s="130">
        <f t="shared" si="295"/>
        <v>0.04</v>
      </c>
      <c r="DM130" s="128">
        <f t="shared" si="296"/>
        <v>85.949166147947423</v>
      </c>
      <c r="DN130" s="128">
        <f t="shared" si="297"/>
        <v>129083.49683814794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141040.48461091856</v>
      </c>
      <c r="DT130" s="130">
        <f t="shared" si="298"/>
        <v>4.9000000000000002E-2</v>
      </c>
      <c r="DU130" s="128">
        <f t="shared" si="299"/>
        <v>142768.23054740232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132212.26674339588</v>
      </c>
      <c r="DY130" s="128">
        <f t="shared" si="303"/>
        <v>0</v>
      </c>
      <c r="DZ130" s="130">
        <f t="shared" si="304"/>
        <v>0.04</v>
      </c>
      <c r="EA130" s="128">
        <f t="shared" si="305"/>
        <v>0</v>
      </c>
      <c r="EB130" s="128">
        <f t="shared" si="306"/>
        <v>132212.26674339588</v>
      </c>
    </row>
    <row r="131" spans="1:132">
      <c r="A131" s="224"/>
      <c r="B131" s="188">
        <f t="shared" si="307"/>
        <v>87</v>
      </c>
      <c r="C131" s="128">
        <f t="shared" si="308"/>
        <v>129720.2155617098</v>
      </c>
      <c r="D131" s="128">
        <f t="shared" si="309"/>
        <v>128486.34526947876</v>
      </c>
      <c r="E131" s="128">
        <f t="shared" si="310"/>
        <v>130256.0195989194</v>
      </c>
      <c r="F131" s="128">
        <f t="shared" si="311"/>
        <v>125794.1452852186</v>
      </c>
      <c r="G131" s="128">
        <f t="shared" si="312"/>
        <v>128540.36261379955</v>
      </c>
      <c r="H131" s="128">
        <f t="shared" si="313"/>
        <v>129083.49683814794</v>
      </c>
      <c r="I131" s="128">
        <f t="shared" si="314"/>
        <v>132212.26674339588</v>
      </c>
      <c r="J131" s="128">
        <f t="shared" si="315"/>
        <v>126438.19865935978</v>
      </c>
      <c r="K131" s="128">
        <f t="shared" si="316"/>
        <v>118767.5170441716</v>
      </c>
      <c r="M131" s="36"/>
      <c r="N131" s="32">
        <f t="shared" si="317"/>
        <v>87</v>
      </c>
      <c r="O131" s="25">
        <f t="shared" si="318"/>
        <v>0.29720215561709806</v>
      </c>
      <c r="P131" s="25">
        <f t="shared" si="319"/>
        <v>0.28486345269478752</v>
      </c>
      <c r="Q131" s="25">
        <f t="shared" si="320"/>
        <v>0.30256019598919393</v>
      </c>
      <c r="R131" s="25">
        <f t="shared" si="245"/>
        <v>0.25794145285218595</v>
      </c>
      <c r="S131" s="25">
        <f t="shared" si="246"/>
        <v>0.28540362613799553</v>
      </c>
      <c r="T131" s="25">
        <f t="shared" si="247"/>
        <v>0.29083496838147949</v>
      </c>
      <c r="U131" s="25">
        <f t="shared" si="248"/>
        <v>0.32212266743395879</v>
      </c>
      <c r="V131" s="25">
        <f t="shared" si="249"/>
        <v>0.26438198659359791</v>
      </c>
      <c r="W131" s="25">
        <f t="shared" si="250"/>
        <v>0.18767517044171611</v>
      </c>
      <c r="X131" s="36"/>
      <c r="Y131" s="36"/>
      <c r="AA131" s="124">
        <f t="shared" si="321"/>
        <v>88</v>
      </c>
      <c r="AB131" s="128">
        <f t="shared" si="251"/>
        <v>119003.63536831508</v>
      </c>
      <c r="AC131" s="124">
        <f t="shared" si="322"/>
        <v>88</v>
      </c>
      <c r="AD131" s="130">
        <f t="shared" si="323"/>
        <v>0.04</v>
      </c>
      <c r="AE131" s="127">
        <f t="shared" si="324"/>
        <v>1291</v>
      </c>
      <c r="AF131" s="128">
        <f t="shared" si="325"/>
        <v>128975.1</v>
      </c>
      <c r="AG131" s="128">
        <f t="shared" si="348"/>
        <v>129100</v>
      </c>
      <c r="AH131" s="128">
        <f t="shared" si="357"/>
        <v>129100</v>
      </c>
      <c r="AI131" s="130">
        <f t="shared" si="252"/>
        <v>0.04</v>
      </c>
      <c r="AJ131" s="128">
        <f t="shared" si="253"/>
        <v>129530.33333333334</v>
      </c>
      <c r="AK131" s="128" t="str">
        <f t="shared" si="254"/>
        <v>nie</v>
      </c>
      <c r="AL131" s="128">
        <f t="shared" si="255"/>
        <v>645.5</v>
      </c>
      <c r="AM131" s="128">
        <f t="shared" si="361"/>
        <v>128925.71500000001</v>
      </c>
      <c r="AN131" s="128">
        <f t="shared" si="256"/>
        <v>348.57000000000789</v>
      </c>
      <c r="AO131" s="130">
        <f t="shared" si="257"/>
        <v>0.04</v>
      </c>
      <c r="AP131" s="128">
        <f t="shared" si="258"/>
        <v>1494.726852226428</v>
      </c>
      <c r="AQ131" s="128">
        <f t="shared" si="362"/>
        <v>130071.87185222642</v>
      </c>
      <c r="AS131" s="124">
        <f t="shared" si="327"/>
        <v>88</v>
      </c>
      <c r="AT131" s="130">
        <f t="shared" si="328"/>
        <v>0.04</v>
      </c>
      <c r="AU131" s="127">
        <f t="shared" si="329"/>
        <v>1238</v>
      </c>
      <c r="AV131" s="128">
        <f t="shared" si="330"/>
        <v>123684.3</v>
      </c>
      <c r="AW131" s="128">
        <f t="shared" si="363"/>
        <v>123800</v>
      </c>
      <c r="AX131" s="128">
        <f t="shared" si="358"/>
        <v>123800</v>
      </c>
      <c r="AY131" s="130">
        <f t="shared" si="259"/>
        <v>4.1500000000000002E-2</v>
      </c>
      <c r="AZ131" s="128">
        <f t="shared" si="260"/>
        <v>124228.14166666666</v>
      </c>
      <c r="BA131" s="128" t="str">
        <f t="shared" si="261"/>
        <v>nie</v>
      </c>
      <c r="BB131" s="128">
        <f t="shared" si="262"/>
        <v>866.59999999999991</v>
      </c>
      <c r="BC131" s="128">
        <f t="shared" si="158"/>
        <v>123444.84874999999</v>
      </c>
      <c r="BD131" s="128">
        <f t="shared" si="263"/>
        <v>346.7947499999969</v>
      </c>
      <c r="BE131" s="130">
        <f t="shared" si="264"/>
        <v>0.04</v>
      </c>
      <c r="BF131" s="128">
        <f t="shared" si="265"/>
        <v>5749.6344059063513</v>
      </c>
      <c r="BG131" s="128">
        <f t="shared" si="159"/>
        <v>128847.68840590634</v>
      </c>
      <c r="BI131" s="124">
        <f t="shared" si="332"/>
        <v>88</v>
      </c>
      <c r="BJ131" s="130">
        <f t="shared" si="354"/>
        <v>3.8100000000000002E-2</v>
      </c>
      <c r="BK131" s="127">
        <f t="shared" si="333"/>
        <v>1252</v>
      </c>
      <c r="BL131" s="128">
        <f t="shared" si="334"/>
        <v>125074.8</v>
      </c>
      <c r="BM131" s="128">
        <f t="shared" si="349"/>
        <v>125200</v>
      </c>
      <c r="BN131" s="128">
        <f t="shared" si="335"/>
        <v>131021.8</v>
      </c>
      <c r="BO131" s="130">
        <f t="shared" si="266"/>
        <v>4.65E-2</v>
      </c>
      <c r="BP131" s="128">
        <f t="shared" si="267"/>
        <v>133052.6379</v>
      </c>
      <c r="BQ131" s="128" t="str">
        <f t="shared" si="268"/>
        <v>nie</v>
      </c>
      <c r="BR131" s="128">
        <f t="shared" si="269"/>
        <v>1252</v>
      </c>
      <c r="BS131" s="128">
        <f t="shared" si="364"/>
        <v>130546.516699</v>
      </c>
      <c r="BT131" s="128">
        <f t="shared" si="356"/>
        <v>0</v>
      </c>
      <c r="BU131" s="130">
        <f t="shared" si="270"/>
        <v>0.04</v>
      </c>
      <c r="BV131" s="128">
        <f t="shared" si="271"/>
        <v>121.07359312101549</v>
      </c>
      <c r="BW131" s="128">
        <f t="shared" si="365"/>
        <v>130667.59029212102</v>
      </c>
      <c r="BY131" s="130">
        <f t="shared" si="360"/>
        <v>2.4E-2</v>
      </c>
      <c r="BZ131" s="127">
        <f t="shared" si="337"/>
        <v>1143</v>
      </c>
      <c r="CA131" s="128">
        <f t="shared" si="338"/>
        <v>114196.8</v>
      </c>
      <c r="CB131" s="128">
        <f t="shared" si="366"/>
        <v>114300</v>
      </c>
      <c r="CC131" s="128">
        <f t="shared" si="359"/>
        <v>114300</v>
      </c>
      <c r="CD131" s="130">
        <f t="shared" si="272"/>
        <v>3.9E-2</v>
      </c>
      <c r="CE131" s="128">
        <f t="shared" si="273"/>
        <v>115785.9</v>
      </c>
      <c r="CF131" s="128" t="str">
        <f t="shared" si="274"/>
        <v>nie</v>
      </c>
      <c r="CG131" s="128">
        <f t="shared" si="275"/>
        <v>2286</v>
      </c>
      <c r="CH131" s="128">
        <f t="shared" si="160"/>
        <v>113651.91899999999</v>
      </c>
      <c r="CI131" s="128">
        <f t="shared" si="276"/>
        <v>0</v>
      </c>
      <c r="CJ131" s="130">
        <f t="shared" si="277"/>
        <v>0.04</v>
      </c>
      <c r="CK131" s="128">
        <f t="shared" si="278"/>
        <v>12476.717462013705</v>
      </c>
      <c r="CL131" s="128">
        <f t="shared" si="279"/>
        <v>126128.6364620137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136730.97484925028</v>
      </c>
      <c r="CR131" s="130">
        <f t="shared" si="280"/>
        <v>4.3999999999999997E-2</v>
      </c>
      <c r="CS131" s="128">
        <f t="shared" si="281"/>
        <v>138736.36248037263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128946.45360910182</v>
      </c>
      <c r="CW131" s="128">
        <f t="shared" si="285"/>
        <v>0</v>
      </c>
      <c r="CX131" s="130">
        <f t="shared" si="286"/>
        <v>0.04</v>
      </c>
      <c r="CY131" s="128">
        <f t="shared" si="287"/>
        <v>0</v>
      </c>
      <c r="CZ131" s="128">
        <f t="shared" si="288"/>
        <v>128946.45360910182</v>
      </c>
      <c r="DA131" s="20"/>
      <c r="DB131" s="127">
        <f t="shared" si="350"/>
        <v>1246</v>
      </c>
      <c r="DC131" s="128">
        <f t="shared" si="351"/>
        <v>124600</v>
      </c>
      <c r="DD131" s="128">
        <f t="shared" si="344"/>
        <v>124600</v>
      </c>
      <c r="DE131" s="128">
        <f t="shared" si="345"/>
        <v>131079.20000000001</v>
      </c>
      <c r="DF131" s="130">
        <f t="shared" si="289"/>
        <v>4.3999999999999997E-2</v>
      </c>
      <c r="DG131" s="128">
        <f t="shared" si="290"/>
        <v>133001.69493333335</v>
      </c>
      <c r="DH131" s="128" t="str">
        <f t="shared" si="291"/>
        <v>nie</v>
      </c>
      <c r="DI131" s="128">
        <f t="shared" si="292"/>
        <v>2492</v>
      </c>
      <c r="DJ131" s="128">
        <f t="shared" si="355"/>
        <v>129386.85289600001</v>
      </c>
      <c r="DK131" s="128">
        <f t="shared" si="294"/>
        <v>0</v>
      </c>
      <c r="DL131" s="130">
        <f t="shared" si="295"/>
        <v>0.04</v>
      </c>
      <c r="DM131" s="128">
        <f t="shared" si="296"/>
        <v>86.18122889654687</v>
      </c>
      <c r="DN131" s="128">
        <f t="shared" si="297"/>
        <v>129473.03412489656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141040.48461091856</v>
      </c>
      <c r="DT131" s="130">
        <f t="shared" si="298"/>
        <v>4.9000000000000002E-2</v>
      </c>
      <c r="DU131" s="128">
        <f t="shared" si="299"/>
        <v>143344.14585956355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132678.75814624649</v>
      </c>
      <c r="DY131" s="128">
        <f t="shared" si="303"/>
        <v>0</v>
      </c>
      <c r="DZ131" s="130">
        <f t="shared" si="304"/>
        <v>0.04</v>
      </c>
      <c r="EA131" s="128">
        <f t="shared" si="305"/>
        <v>0</v>
      </c>
      <c r="EB131" s="128">
        <f t="shared" si="306"/>
        <v>132678.75814624649</v>
      </c>
    </row>
    <row r="132" spans="1:132">
      <c r="A132" s="224"/>
      <c r="B132" s="188">
        <f t="shared" si="307"/>
        <v>88</v>
      </c>
      <c r="C132" s="128">
        <f t="shared" si="308"/>
        <v>130071.87185222642</v>
      </c>
      <c r="D132" s="128">
        <f t="shared" si="309"/>
        <v>128847.68840590634</v>
      </c>
      <c r="E132" s="128">
        <f t="shared" si="310"/>
        <v>130667.59029212102</v>
      </c>
      <c r="F132" s="128">
        <f t="shared" si="311"/>
        <v>126128.6364620137</v>
      </c>
      <c r="G132" s="128">
        <f t="shared" si="312"/>
        <v>128946.45360910182</v>
      </c>
      <c r="H132" s="128">
        <f t="shared" si="313"/>
        <v>129473.03412489656</v>
      </c>
      <c r="I132" s="128">
        <f t="shared" si="314"/>
        <v>132678.75814624649</v>
      </c>
      <c r="J132" s="128">
        <f t="shared" si="315"/>
        <v>126779.58179574004</v>
      </c>
      <c r="K132" s="128">
        <f t="shared" si="316"/>
        <v>119003.63536831508</v>
      </c>
      <c r="M132" s="36"/>
      <c r="N132" s="32">
        <f t="shared" si="317"/>
        <v>88</v>
      </c>
      <c r="O132" s="25">
        <f t="shared" si="318"/>
        <v>0.30071871852226417</v>
      </c>
      <c r="P132" s="25">
        <f t="shared" si="319"/>
        <v>0.28847688405906347</v>
      </c>
      <c r="Q132" s="25">
        <f t="shared" si="320"/>
        <v>0.30667590292121027</v>
      </c>
      <c r="R132" s="25">
        <f t="shared" si="245"/>
        <v>0.2612863646201371</v>
      </c>
      <c r="S132" s="25">
        <f t="shared" si="246"/>
        <v>0.28946453609101819</v>
      </c>
      <c r="T132" s="25">
        <f t="shared" si="247"/>
        <v>0.29473034124896547</v>
      </c>
      <c r="U132" s="25">
        <f t="shared" si="248"/>
        <v>0.32678758146246478</v>
      </c>
      <c r="V132" s="25">
        <f t="shared" si="249"/>
        <v>0.26779581795740048</v>
      </c>
      <c r="W132" s="25">
        <f t="shared" si="250"/>
        <v>0.19003635368315086</v>
      </c>
      <c r="X132" s="36"/>
      <c r="Y132" s="36"/>
      <c r="AA132" s="124">
        <f t="shared" si="321"/>
        <v>89</v>
      </c>
      <c r="AB132" s="128">
        <f t="shared" si="251"/>
        <v>119239.75369245857</v>
      </c>
      <c r="AC132" s="124">
        <f t="shared" si="322"/>
        <v>89</v>
      </c>
      <c r="AD132" s="130">
        <f t="shared" si="323"/>
        <v>0.04</v>
      </c>
      <c r="AE132" s="127">
        <f t="shared" si="324"/>
        <v>1291</v>
      </c>
      <c r="AF132" s="128">
        <f t="shared" si="325"/>
        <v>128975.1</v>
      </c>
      <c r="AG132" s="128">
        <f t="shared" si="348"/>
        <v>129100</v>
      </c>
      <c r="AH132" s="128">
        <f t="shared" si="357"/>
        <v>129100</v>
      </c>
      <c r="AI132" s="130">
        <f t="shared" si="252"/>
        <v>0.04</v>
      </c>
      <c r="AJ132" s="128">
        <f t="shared" si="253"/>
        <v>129530.33333333334</v>
      </c>
      <c r="AK132" s="128" t="str">
        <f t="shared" si="254"/>
        <v>nie</v>
      </c>
      <c r="AL132" s="128">
        <f t="shared" si="255"/>
        <v>645.5</v>
      </c>
      <c r="AM132" s="128">
        <f t="shared" si="361"/>
        <v>128925.71500000001</v>
      </c>
      <c r="AN132" s="128">
        <f t="shared" si="256"/>
        <v>348.57000000000789</v>
      </c>
      <c r="AO132" s="130">
        <f t="shared" si="257"/>
        <v>0.04</v>
      </c>
      <c r="AP132" s="128">
        <f t="shared" si="258"/>
        <v>1847.3326147274472</v>
      </c>
      <c r="AQ132" s="128">
        <f t="shared" si="362"/>
        <v>130424.47761472745</v>
      </c>
      <c r="AS132" s="124">
        <f t="shared" si="327"/>
        <v>89</v>
      </c>
      <c r="AT132" s="130">
        <f t="shared" si="328"/>
        <v>0.04</v>
      </c>
      <c r="AU132" s="127">
        <f t="shared" si="329"/>
        <v>1238</v>
      </c>
      <c r="AV132" s="128">
        <f t="shared" si="330"/>
        <v>123684.3</v>
      </c>
      <c r="AW132" s="128">
        <f t="shared" si="363"/>
        <v>123800</v>
      </c>
      <c r="AX132" s="128">
        <f t="shared" si="358"/>
        <v>123800</v>
      </c>
      <c r="AY132" s="130">
        <f t="shared" si="259"/>
        <v>4.1500000000000002E-2</v>
      </c>
      <c r="AZ132" s="128">
        <f t="shared" si="260"/>
        <v>124228.14166666666</v>
      </c>
      <c r="BA132" s="128" t="str">
        <f t="shared" si="261"/>
        <v>nie</v>
      </c>
      <c r="BB132" s="128">
        <f t="shared" si="262"/>
        <v>866.59999999999991</v>
      </c>
      <c r="BC132" s="128">
        <f t="shared" ref="BC132:BC187" si="367">AZ132-BB132
-(AZ132-AW132-BB132)*podatek_Belki</f>
        <v>123444.84874999999</v>
      </c>
      <c r="BD132" s="128">
        <f t="shared" si="263"/>
        <v>346.7947499999969</v>
      </c>
      <c r="BE132" s="130">
        <f t="shared" si="264"/>
        <v>0.04</v>
      </c>
      <c r="BF132" s="128">
        <f t="shared" si="265"/>
        <v>6111.9531688022953</v>
      </c>
      <c r="BG132" s="128">
        <f t="shared" ref="BG132:BG187" si="368">BF131*(1+BE132/12*(1-podatek_Belki))+BC132</f>
        <v>129210.00716880229</v>
      </c>
      <c r="BI132" s="124">
        <f t="shared" si="332"/>
        <v>89</v>
      </c>
      <c r="BJ132" s="130">
        <f t="shared" si="354"/>
        <v>3.8100000000000002E-2</v>
      </c>
      <c r="BK132" s="127">
        <f t="shared" si="333"/>
        <v>1252</v>
      </c>
      <c r="BL132" s="128">
        <f t="shared" si="334"/>
        <v>125074.8</v>
      </c>
      <c r="BM132" s="128">
        <f t="shared" si="349"/>
        <v>125200</v>
      </c>
      <c r="BN132" s="128">
        <f t="shared" si="335"/>
        <v>131021.8</v>
      </c>
      <c r="BO132" s="130">
        <f t="shared" si="266"/>
        <v>4.65E-2</v>
      </c>
      <c r="BP132" s="128">
        <f t="shared" si="267"/>
        <v>133560.34737499998</v>
      </c>
      <c r="BQ132" s="128" t="str">
        <f t="shared" si="268"/>
        <v>nie</v>
      </c>
      <c r="BR132" s="128">
        <f t="shared" si="269"/>
        <v>1252</v>
      </c>
      <c r="BS132" s="128">
        <f t="shared" si="364"/>
        <v>130957.76137374999</v>
      </c>
      <c r="BT132" s="128">
        <f t="shared" si="356"/>
        <v>0</v>
      </c>
      <c r="BU132" s="130">
        <f t="shared" si="270"/>
        <v>0.04</v>
      </c>
      <c r="BV132" s="128">
        <f t="shared" si="271"/>
        <v>121.40049182244222</v>
      </c>
      <c r="BW132" s="128">
        <f t="shared" si="365"/>
        <v>131079.16186557245</v>
      </c>
      <c r="BY132" s="130">
        <f t="shared" si="360"/>
        <v>2.4E-2</v>
      </c>
      <c r="BZ132" s="127">
        <f t="shared" si="337"/>
        <v>1143</v>
      </c>
      <c r="CA132" s="128">
        <f t="shared" si="338"/>
        <v>114196.8</v>
      </c>
      <c r="CB132" s="128">
        <f t="shared" si="366"/>
        <v>114300</v>
      </c>
      <c r="CC132" s="128">
        <f t="shared" si="359"/>
        <v>114300</v>
      </c>
      <c r="CD132" s="130">
        <f t="shared" si="272"/>
        <v>3.9E-2</v>
      </c>
      <c r="CE132" s="128">
        <f t="shared" si="273"/>
        <v>116157.37500000001</v>
      </c>
      <c r="CF132" s="128" t="str">
        <f t="shared" si="274"/>
        <v>nie</v>
      </c>
      <c r="CG132" s="128">
        <f t="shared" si="275"/>
        <v>2286</v>
      </c>
      <c r="CH132" s="128">
        <f t="shared" ref="CH132:CH187" si="369">CE132-CG132
-(CE132-CB132-CG132)*podatek_Belki</f>
        <v>113952.81375000002</v>
      </c>
      <c r="CI132" s="128">
        <f t="shared" si="276"/>
        <v>0</v>
      </c>
      <c r="CJ132" s="130">
        <f t="shared" si="277"/>
        <v>0.04</v>
      </c>
      <c r="CK132" s="128">
        <f t="shared" si="278"/>
        <v>12510.40459916114</v>
      </c>
      <c r="CL132" s="128">
        <f t="shared" si="279"/>
        <v>126463.21834916115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136730.97484925028</v>
      </c>
      <c r="CR132" s="130">
        <f t="shared" si="280"/>
        <v>4.3999999999999997E-2</v>
      </c>
      <c r="CS132" s="128">
        <f t="shared" si="281"/>
        <v>139237.70938815319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129352.54460440409</v>
      </c>
      <c r="CW132" s="128">
        <f t="shared" si="285"/>
        <v>0</v>
      </c>
      <c r="CX132" s="130">
        <f t="shared" si="286"/>
        <v>0.04</v>
      </c>
      <c r="CY132" s="128">
        <f t="shared" si="287"/>
        <v>0</v>
      </c>
      <c r="CZ132" s="128">
        <f t="shared" si="288"/>
        <v>129352.54460440409</v>
      </c>
      <c r="DA132" s="20"/>
      <c r="DB132" s="127">
        <f t="shared" si="350"/>
        <v>1246</v>
      </c>
      <c r="DC132" s="128">
        <f t="shared" si="351"/>
        <v>124600</v>
      </c>
      <c r="DD132" s="128">
        <f t="shared" si="344"/>
        <v>124600</v>
      </c>
      <c r="DE132" s="128">
        <f t="shared" si="345"/>
        <v>131079.20000000001</v>
      </c>
      <c r="DF132" s="130">
        <f t="shared" si="289"/>
        <v>4.3999999999999997E-2</v>
      </c>
      <c r="DG132" s="128">
        <f t="shared" si="290"/>
        <v>133482.31866666669</v>
      </c>
      <c r="DH132" s="128" t="str">
        <f t="shared" si="291"/>
        <v>nie</v>
      </c>
      <c r="DI132" s="128">
        <f t="shared" si="292"/>
        <v>2492</v>
      </c>
      <c r="DJ132" s="128">
        <f t="shared" si="355"/>
        <v>129776.15812000002</v>
      </c>
      <c r="DK132" s="128">
        <f t="shared" si="294"/>
        <v>0</v>
      </c>
      <c r="DL132" s="130">
        <f t="shared" si="295"/>
        <v>0.04</v>
      </c>
      <c r="DM132" s="128">
        <f t="shared" si="296"/>
        <v>86.413918214567545</v>
      </c>
      <c r="DN132" s="128">
        <f t="shared" si="297"/>
        <v>129862.5720382146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141040.48461091856</v>
      </c>
      <c r="DT132" s="130">
        <f t="shared" si="298"/>
        <v>4.9000000000000002E-2</v>
      </c>
      <c r="DU132" s="128">
        <f t="shared" si="299"/>
        <v>143920.06117172484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133145.24954909712</v>
      </c>
      <c r="DY132" s="128">
        <f t="shared" si="303"/>
        <v>0</v>
      </c>
      <c r="DZ132" s="130">
        <f t="shared" si="304"/>
        <v>0.04</v>
      </c>
      <c r="EA132" s="128">
        <f t="shared" si="305"/>
        <v>0</v>
      </c>
      <c r="EB132" s="128">
        <f t="shared" si="306"/>
        <v>133145.24954909712</v>
      </c>
    </row>
    <row r="133" spans="1:132">
      <c r="A133" s="224"/>
      <c r="B133" s="188">
        <f t="shared" si="307"/>
        <v>89</v>
      </c>
      <c r="C133" s="128">
        <f t="shared" si="308"/>
        <v>130424.47761472745</v>
      </c>
      <c r="D133" s="128">
        <f t="shared" si="309"/>
        <v>129210.00716880229</v>
      </c>
      <c r="E133" s="128">
        <f t="shared" si="310"/>
        <v>131079.16186557245</v>
      </c>
      <c r="F133" s="128">
        <f t="shared" si="311"/>
        <v>126463.21834916115</v>
      </c>
      <c r="G133" s="128">
        <f t="shared" si="312"/>
        <v>129352.54460440409</v>
      </c>
      <c r="H133" s="128">
        <f t="shared" si="313"/>
        <v>129862.5720382146</v>
      </c>
      <c r="I133" s="128">
        <f t="shared" si="314"/>
        <v>133145.24954909712</v>
      </c>
      <c r="J133" s="128">
        <f t="shared" si="315"/>
        <v>127121.88666658853</v>
      </c>
      <c r="K133" s="128">
        <f t="shared" si="316"/>
        <v>119239.75369245857</v>
      </c>
      <c r="M133" s="36"/>
      <c r="N133" s="32">
        <f t="shared" si="317"/>
        <v>89</v>
      </c>
      <c r="O133" s="25">
        <f t="shared" si="318"/>
        <v>0.30424477614727463</v>
      </c>
      <c r="P133" s="25">
        <f t="shared" si="319"/>
        <v>0.29210007168802288</v>
      </c>
      <c r="Q133" s="25">
        <f t="shared" si="320"/>
        <v>0.31079161865572447</v>
      </c>
      <c r="R133" s="25">
        <f t="shared" si="245"/>
        <v>0.26463218349161144</v>
      </c>
      <c r="S133" s="25">
        <f t="shared" si="246"/>
        <v>0.29352544604404085</v>
      </c>
      <c r="T133" s="25">
        <f t="shared" si="247"/>
        <v>0.29862572038214585</v>
      </c>
      <c r="U133" s="25">
        <f t="shared" si="248"/>
        <v>0.33145249549097122</v>
      </c>
      <c r="V133" s="25">
        <f t="shared" si="249"/>
        <v>0.27121886666588524</v>
      </c>
      <c r="W133" s="25">
        <f t="shared" si="250"/>
        <v>0.19239753692458583</v>
      </c>
      <c r="X133" s="36"/>
      <c r="Y133" s="36"/>
      <c r="AA133" s="124">
        <f t="shared" si="321"/>
        <v>90</v>
      </c>
      <c r="AB133" s="128">
        <f t="shared" si="251"/>
        <v>119475.87201660205</v>
      </c>
      <c r="AC133" s="124">
        <f t="shared" si="322"/>
        <v>90</v>
      </c>
      <c r="AD133" s="130">
        <f t="shared" si="323"/>
        <v>0.04</v>
      </c>
      <c r="AE133" s="127">
        <f t="shared" si="324"/>
        <v>1291</v>
      </c>
      <c r="AF133" s="128">
        <f t="shared" si="325"/>
        <v>128975.1</v>
      </c>
      <c r="AG133" s="128">
        <f t="shared" si="348"/>
        <v>129100</v>
      </c>
      <c r="AH133" s="128">
        <f t="shared" si="357"/>
        <v>129100</v>
      </c>
      <c r="AI133" s="130">
        <f t="shared" si="252"/>
        <v>0.04</v>
      </c>
      <c r="AJ133" s="128">
        <f t="shared" si="253"/>
        <v>129530.33333333334</v>
      </c>
      <c r="AK133" s="128" t="str">
        <f t="shared" si="254"/>
        <v>nie</v>
      </c>
      <c r="AL133" s="128">
        <f t="shared" si="255"/>
        <v>645.5</v>
      </c>
      <c r="AM133" s="128">
        <f t="shared" si="361"/>
        <v>128925.71500000001</v>
      </c>
      <c r="AN133" s="128">
        <f t="shared" si="256"/>
        <v>348.57000000000789</v>
      </c>
      <c r="AO133" s="130">
        <f t="shared" si="257"/>
        <v>0.04</v>
      </c>
      <c r="AP133" s="128">
        <f t="shared" si="258"/>
        <v>2200.8904127872192</v>
      </c>
      <c r="AQ133" s="128">
        <f t="shared" si="362"/>
        <v>130778.03541278723</v>
      </c>
      <c r="AS133" s="124">
        <f t="shared" si="327"/>
        <v>90</v>
      </c>
      <c r="AT133" s="130">
        <f t="shared" si="328"/>
        <v>0.04</v>
      </c>
      <c r="AU133" s="127">
        <f t="shared" si="329"/>
        <v>1238</v>
      </c>
      <c r="AV133" s="128">
        <f t="shared" si="330"/>
        <v>123684.3</v>
      </c>
      <c r="AW133" s="128">
        <f t="shared" si="363"/>
        <v>123800</v>
      </c>
      <c r="AX133" s="128">
        <f t="shared" si="358"/>
        <v>123800</v>
      </c>
      <c r="AY133" s="130">
        <f t="shared" si="259"/>
        <v>4.1500000000000002E-2</v>
      </c>
      <c r="AZ133" s="128">
        <f t="shared" si="260"/>
        <v>124228.14166666666</v>
      </c>
      <c r="BA133" s="128" t="str">
        <f t="shared" si="261"/>
        <v>nie</v>
      </c>
      <c r="BB133" s="128">
        <f t="shared" si="262"/>
        <v>866.59999999999991</v>
      </c>
      <c r="BC133" s="128">
        <f t="shared" si="367"/>
        <v>123444.84874999999</v>
      </c>
      <c r="BD133" s="128">
        <f t="shared" si="263"/>
        <v>346.7947499999969</v>
      </c>
      <c r="BE133" s="130">
        <f t="shared" si="264"/>
        <v>0.04</v>
      </c>
      <c r="BF133" s="128">
        <f t="shared" si="265"/>
        <v>6475.2501923580585</v>
      </c>
      <c r="BG133" s="128">
        <f t="shared" si="368"/>
        <v>129573.30419235805</v>
      </c>
      <c r="BI133" s="124">
        <f t="shared" si="332"/>
        <v>90</v>
      </c>
      <c r="BJ133" s="130">
        <f t="shared" si="354"/>
        <v>3.8100000000000002E-2</v>
      </c>
      <c r="BK133" s="127">
        <f t="shared" si="333"/>
        <v>1252</v>
      </c>
      <c r="BL133" s="128">
        <f t="shared" si="334"/>
        <v>125074.8</v>
      </c>
      <c r="BM133" s="128">
        <f t="shared" si="349"/>
        <v>125200</v>
      </c>
      <c r="BN133" s="128">
        <f t="shared" si="335"/>
        <v>131021.8</v>
      </c>
      <c r="BO133" s="130">
        <f t="shared" si="266"/>
        <v>4.65E-2</v>
      </c>
      <c r="BP133" s="128">
        <f t="shared" si="267"/>
        <v>134068.05684999999</v>
      </c>
      <c r="BQ133" s="128" t="str">
        <f t="shared" si="268"/>
        <v>nie</v>
      </c>
      <c r="BR133" s="128">
        <f t="shared" si="269"/>
        <v>1252</v>
      </c>
      <c r="BS133" s="128">
        <f t="shared" si="364"/>
        <v>131369.00604849998</v>
      </c>
      <c r="BT133" s="128">
        <f t="shared" si="356"/>
        <v>0</v>
      </c>
      <c r="BU133" s="130">
        <f t="shared" si="270"/>
        <v>0.04</v>
      </c>
      <c r="BV133" s="128">
        <f t="shared" si="271"/>
        <v>121.72827315036281</v>
      </c>
      <c r="BW133" s="128">
        <f t="shared" si="365"/>
        <v>131490.73432165035</v>
      </c>
      <c r="BY133" s="130">
        <f t="shared" si="360"/>
        <v>2.4E-2</v>
      </c>
      <c r="BZ133" s="127">
        <f t="shared" si="337"/>
        <v>1143</v>
      </c>
      <c r="CA133" s="128">
        <f t="shared" si="338"/>
        <v>114196.8</v>
      </c>
      <c r="CB133" s="128">
        <f t="shared" si="366"/>
        <v>114300</v>
      </c>
      <c r="CC133" s="128">
        <f t="shared" si="359"/>
        <v>114300</v>
      </c>
      <c r="CD133" s="130">
        <f t="shared" si="272"/>
        <v>3.9E-2</v>
      </c>
      <c r="CE133" s="128">
        <f t="shared" si="273"/>
        <v>116528.85</v>
      </c>
      <c r="CF133" s="128" t="str">
        <f t="shared" si="274"/>
        <v>nie</v>
      </c>
      <c r="CG133" s="128">
        <f t="shared" si="275"/>
        <v>2286</v>
      </c>
      <c r="CH133" s="128">
        <f t="shared" si="369"/>
        <v>114253.70850000001</v>
      </c>
      <c r="CI133" s="128">
        <f t="shared" si="276"/>
        <v>0</v>
      </c>
      <c r="CJ133" s="130">
        <f t="shared" si="277"/>
        <v>0.04</v>
      </c>
      <c r="CK133" s="128">
        <f t="shared" si="278"/>
        <v>12544.182691578875</v>
      </c>
      <c r="CL133" s="128">
        <f t="shared" si="279"/>
        <v>126797.89119157888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136730.97484925028</v>
      </c>
      <c r="CR133" s="130">
        <f t="shared" si="280"/>
        <v>4.3999999999999997E-2</v>
      </c>
      <c r="CS133" s="128">
        <f t="shared" si="281"/>
        <v>139739.05629593378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129758.63559970637</v>
      </c>
      <c r="CW133" s="128">
        <f t="shared" si="285"/>
        <v>0</v>
      </c>
      <c r="CX133" s="130">
        <f t="shared" si="286"/>
        <v>0.04</v>
      </c>
      <c r="CY133" s="128">
        <f t="shared" si="287"/>
        <v>0</v>
      </c>
      <c r="CZ133" s="128">
        <f t="shared" si="288"/>
        <v>129758.63559970637</v>
      </c>
      <c r="DA133" s="20"/>
      <c r="DB133" s="127">
        <f t="shared" si="350"/>
        <v>1246</v>
      </c>
      <c r="DC133" s="128">
        <f t="shared" si="351"/>
        <v>124600</v>
      </c>
      <c r="DD133" s="128">
        <f t="shared" si="344"/>
        <v>124600</v>
      </c>
      <c r="DE133" s="128">
        <f t="shared" si="345"/>
        <v>131079.20000000001</v>
      </c>
      <c r="DF133" s="130">
        <f t="shared" si="289"/>
        <v>4.3999999999999997E-2</v>
      </c>
      <c r="DG133" s="128">
        <f t="shared" si="290"/>
        <v>133962.94240000003</v>
      </c>
      <c r="DH133" s="128" t="str">
        <f t="shared" si="291"/>
        <v>nie</v>
      </c>
      <c r="DI133" s="128">
        <f t="shared" si="292"/>
        <v>2492</v>
      </c>
      <c r="DJ133" s="128">
        <f t="shared" si="355"/>
        <v>130165.46334400002</v>
      </c>
      <c r="DK133" s="128">
        <f t="shared" si="294"/>
        <v>0</v>
      </c>
      <c r="DL133" s="130">
        <f t="shared" si="295"/>
        <v>0.04</v>
      </c>
      <c r="DM133" s="128">
        <f t="shared" si="296"/>
        <v>86.647235793746873</v>
      </c>
      <c r="DN133" s="128">
        <f t="shared" si="297"/>
        <v>130252.11057979376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141040.48461091856</v>
      </c>
      <c r="DT133" s="130">
        <f t="shared" si="298"/>
        <v>4.9000000000000002E-2</v>
      </c>
      <c r="DU133" s="128">
        <f t="shared" si="299"/>
        <v>144495.97648388607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133611.74095194772</v>
      </c>
      <c r="DY133" s="128">
        <f t="shared" si="303"/>
        <v>0</v>
      </c>
      <c r="DZ133" s="130">
        <f t="shared" si="304"/>
        <v>0.04</v>
      </c>
      <c r="EA133" s="128">
        <f t="shared" si="305"/>
        <v>0</v>
      </c>
      <c r="EB133" s="128">
        <f t="shared" si="306"/>
        <v>133611.74095194772</v>
      </c>
    </row>
    <row r="134" spans="1:132">
      <c r="A134" s="224"/>
      <c r="B134" s="188">
        <f t="shared" si="307"/>
        <v>90</v>
      </c>
      <c r="C134" s="128">
        <f t="shared" si="308"/>
        <v>130778.03541278723</v>
      </c>
      <c r="D134" s="128">
        <f t="shared" si="309"/>
        <v>129573.30419235805</v>
      </c>
      <c r="E134" s="128">
        <f t="shared" si="310"/>
        <v>131490.73432165035</v>
      </c>
      <c r="F134" s="128">
        <f t="shared" si="311"/>
        <v>126797.89119157888</v>
      </c>
      <c r="G134" s="128">
        <f t="shared" si="312"/>
        <v>129758.63559970637</v>
      </c>
      <c r="H134" s="128">
        <f t="shared" si="313"/>
        <v>130252.11057979376</v>
      </c>
      <c r="I134" s="128">
        <f t="shared" si="314"/>
        <v>133611.74095194772</v>
      </c>
      <c r="J134" s="128">
        <f t="shared" si="315"/>
        <v>127465.11576058831</v>
      </c>
      <c r="K134" s="128">
        <f t="shared" si="316"/>
        <v>119475.87201660205</v>
      </c>
      <c r="M134" s="36"/>
      <c r="N134" s="32">
        <f t="shared" si="317"/>
        <v>90</v>
      </c>
      <c r="O134" s="25">
        <f t="shared" si="318"/>
        <v>0.3077803541278723</v>
      </c>
      <c r="P134" s="25">
        <f t="shared" si="319"/>
        <v>0.29573304192358041</v>
      </c>
      <c r="Q134" s="25">
        <f t="shared" si="320"/>
        <v>0.31490734321650349</v>
      </c>
      <c r="R134" s="25">
        <f t="shared" si="245"/>
        <v>0.26797891191578871</v>
      </c>
      <c r="S134" s="25">
        <f t="shared" si="246"/>
        <v>0.29758635599706373</v>
      </c>
      <c r="T134" s="25">
        <f t="shared" si="247"/>
        <v>0.30252110579793756</v>
      </c>
      <c r="U134" s="25">
        <f t="shared" si="248"/>
        <v>0.33611740951947722</v>
      </c>
      <c r="V134" s="25">
        <f t="shared" si="249"/>
        <v>0.27465115760588299</v>
      </c>
      <c r="W134" s="25">
        <f t="shared" si="250"/>
        <v>0.19475872016602058</v>
      </c>
      <c r="X134" s="36"/>
      <c r="Y134" s="36"/>
      <c r="AA134" s="124">
        <f t="shared" si="321"/>
        <v>91</v>
      </c>
      <c r="AB134" s="128">
        <f t="shared" si="251"/>
        <v>119711.99034074553</v>
      </c>
      <c r="AC134" s="124">
        <f t="shared" si="322"/>
        <v>91</v>
      </c>
      <c r="AD134" s="130">
        <f t="shared" si="323"/>
        <v>0.04</v>
      </c>
      <c r="AE134" s="127">
        <f t="shared" si="324"/>
        <v>1291</v>
      </c>
      <c r="AF134" s="128">
        <f t="shared" si="325"/>
        <v>128975.1</v>
      </c>
      <c r="AG134" s="128">
        <f t="shared" si="348"/>
        <v>129100</v>
      </c>
      <c r="AH134" s="128">
        <f t="shared" si="357"/>
        <v>129100</v>
      </c>
      <c r="AI134" s="130">
        <f t="shared" si="252"/>
        <v>0.04</v>
      </c>
      <c r="AJ134" s="128">
        <f t="shared" si="253"/>
        <v>129530.33333333334</v>
      </c>
      <c r="AK134" s="128" t="str">
        <f t="shared" si="254"/>
        <v>nie</v>
      </c>
      <c r="AL134" s="128">
        <f t="shared" si="255"/>
        <v>645.5</v>
      </c>
      <c r="AM134" s="128">
        <f t="shared" si="361"/>
        <v>128925.71500000001</v>
      </c>
      <c r="AN134" s="128">
        <f t="shared" si="256"/>
        <v>348.57000000000789</v>
      </c>
      <c r="AO134" s="130">
        <f t="shared" si="257"/>
        <v>0.04</v>
      </c>
      <c r="AP134" s="128">
        <f t="shared" si="258"/>
        <v>2555.4028169017524</v>
      </c>
      <c r="AQ134" s="128">
        <f t="shared" si="362"/>
        <v>131132.54781690176</v>
      </c>
      <c r="AS134" s="124">
        <f t="shared" si="327"/>
        <v>91</v>
      </c>
      <c r="AT134" s="130">
        <f t="shared" si="328"/>
        <v>0.04</v>
      </c>
      <c r="AU134" s="127">
        <f t="shared" si="329"/>
        <v>1238</v>
      </c>
      <c r="AV134" s="128">
        <f t="shared" si="330"/>
        <v>123684.3</v>
      </c>
      <c r="AW134" s="128">
        <f t="shared" si="363"/>
        <v>123800</v>
      </c>
      <c r="AX134" s="128">
        <f t="shared" si="358"/>
        <v>123800</v>
      </c>
      <c r="AY134" s="130">
        <f t="shared" si="259"/>
        <v>4.1500000000000002E-2</v>
      </c>
      <c r="AZ134" s="128">
        <f t="shared" si="260"/>
        <v>124228.14166666666</v>
      </c>
      <c r="BA134" s="128" t="str">
        <f t="shared" si="261"/>
        <v>nie</v>
      </c>
      <c r="BB134" s="128">
        <f t="shared" si="262"/>
        <v>866.59999999999991</v>
      </c>
      <c r="BC134" s="128">
        <f t="shared" si="367"/>
        <v>123444.84874999999</v>
      </c>
      <c r="BD134" s="128">
        <f t="shared" si="263"/>
        <v>346.7947499999969</v>
      </c>
      <c r="BE134" s="130">
        <f t="shared" si="264"/>
        <v>0.04</v>
      </c>
      <c r="BF134" s="128">
        <f t="shared" si="265"/>
        <v>6839.5281178774221</v>
      </c>
      <c r="BG134" s="128">
        <f t="shared" si="368"/>
        <v>129937.58211787742</v>
      </c>
      <c r="BI134" s="124">
        <f t="shared" si="332"/>
        <v>91</v>
      </c>
      <c r="BJ134" s="130">
        <f t="shared" si="354"/>
        <v>3.8100000000000002E-2</v>
      </c>
      <c r="BK134" s="127">
        <f t="shared" si="333"/>
        <v>1252</v>
      </c>
      <c r="BL134" s="128">
        <f t="shared" si="334"/>
        <v>125074.8</v>
      </c>
      <c r="BM134" s="128">
        <f t="shared" si="349"/>
        <v>125200</v>
      </c>
      <c r="BN134" s="128">
        <f t="shared" si="335"/>
        <v>131021.8</v>
      </c>
      <c r="BO134" s="130">
        <f t="shared" si="266"/>
        <v>4.65E-2</v>
      </c>
      <c r="BP134" s="128">
        <f t="shared" si="267"/>
        <v>134575.766325</v>
      </c>
      <c r="BQ134" s="128" t="str">
        <f t="shared" si="268"/>
        <v>nie</v>
      </c>
      <c r="BR134" s="128">
        <f t="shared" si="269"/>
        <v>1252</v>
      </c>
      <c r="BS134" s="128">
        <f t="shared" si="364"/>
        <v>131780.25072325001</v>
      </c>
      <c r="BT134" s="128">
        <f t="shared" si="356"/>
        <v>0</v>
      </c>
      <c r="BU134" s="130">
        <f t="shared" si="270"/>
        <v>0.04</v>
      </c>
      <c r="BV134" s="128">
        <f t="shared" si="271"/>
        <v>122.05693948786877</v>
      </c>
      <c r="BW134" s="128">
        <f t="shared" si="365"/>
        <v>131902.30766273788</v>
      </c>
      <c r="BY134" s="130">
        <f t="shared" si="360"/>
        <v>2.4E-2</v>
      </c>
      <c r="BZ134" s="127">
        <f t="shared" si="337"/>
        <v>1143</v>
      </c>
      <c r="CA134" s="128">
        <f t="shared" si="338"/>
        <v>114196.8</v>
      </c>
      <c r="CB134" s="128">
        <f t="shared" si="366"/>
        <v>114300</v>
      </c>
      <c r="CC134" s="128">
        <f t="shared" si="359"/>
        <v>114300</v>
      </c>
      <c r="CD134" s="130">
        <f t="shared" si="272"/>
        <v>3.9E-2</v>
      </c>
      <c r="CE134" s="128">
        <f t="shared" si="273"/>
        <v>116900.32500000001</v>
      </c>
      <c r="CF134" s="128" t="str">
        <f t="shared" si="274"/>
        <v>nie</v>
      </c>
      <c r="CG134" s="128">
        <f t="shared" si="275"/>
        <v>2286</v>
      </c>
      <c r="CH134" s="128">
        <f t="shared" si="369"/>
        <v>114554.60325000001</v>
      </c>
      <c r="CI134" s="128">
        <f t="shared" si="276"/>
        <v>0</v>
      </c>
      <c r="CJ134" s="130">
        <f t="shared" si="277"/>
        <v>0.04</v>
      </c>
      <c r="CK134" s="128">
        <f t="shared" si="278"/>
        <v>12578.051984846137</v>
      </c>
      <c r="CL134" s="128">
        <f t="shared" si="279"/>
        <v>127132.65523484616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136730.97484925028</v>
      </c>
      <c r="CR134" s="130">
        <f t="shared" si="280"/>
        <v>4.3999999999999997E-2</v>
      </c>
      <c r="CS134" s="128">
        <f t="shared" si="281"/>
        <v>140240.40320371438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130164.72659500864</v>
      </c>
      <c r="CW134" s="128">
        <f t="shared" si="285"/>
        <v>0</v>
      </c>
      <c r="CX134" s="130">
        <f t="shared" si="286"/>
        <v>0.04</v>
      </c>
      <c r="CY134" s="128">
        <f t="shared" si="287"/>
        <v>0</v>
      </c>
      <c r="CZ134" s="128">
        <f t="shared" si="288"/>
        <v>130164.72659500864</v>
      </c>
      <c r="DA134" s="20"/>
      <c r="DB134" s="127">
        <f t="shared" si="350"/>
        <v>1246</v>
      </c>
      <c r="DC134" s="128">
        <f t="shared" si="351"/>
        <v>124600</v>
      </c>
      <c r="DD134" s="128">
        <f t="shared" si="344"/>
        <v>124600</v>
      </c>
      <c r="DE134" s="128">
        <f t="shared" si="345"/>
        <v>131079.20000000001</v>
      </c>
      <c r="DF134" s="130">
        <f t="shared" si="289"/>
        <v>4.3999999999999997E-2</v>
      </c>
      <c r="DG134" s="128">
        <f t="shared" si="290"/>
        <v>134443.56613333334</v>
      </c>
      <c r="DH134" s="128" t="str">
        <f t="shared" si="291"/>
        <v>nie</v>
      </c>
      <c r="DI134" s="128">
        <f t="shared" si="292"/>
        <v>2492</v>
      </c>
      <c r="DJ134" s="128">
        <f t="shared" si="355"/>
        <v>130554.768568</v>
      </c>
      <c r="DK134" s="128">
        <f t="shared" si="294"/>
        <v>0</v>
      </c>
      <c r="DL134" s="130">
        <f t="shared" si="295"/>
        <v>0.04</v>
      </c>
      <c r="DM134" s="128">
        <f t="shared" si="296"/>
        <v>86.881183330389987</v>
      </c>
      <c r="DN134" s="128">
        <f t="shared" si="297"/>
        <v>130641.64975133039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141040.48461091856</v>
      </c>
      <c r="DT134" s="130">
        <f t="shared" si="298"/>
        <v>4.9000000000000002E-2</v>
      </c>
      <c r="DU134" s="128">
        <f t="shared" si="299"/>
        <v>145071.89179604733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134078.23235479835</v>
      </c>
      <c r="DY134" s="128">
        <f t="shared" si="303"/>
        <v>0</v>
      </c>
      <c r="DZ134" s="130">
        <f t="shared" si="304"/>
        <v>0.04</v>
      </c>
      <c r="EA134" s="128">
        <f t="shared" si="305"/>
        <v>0</v>
      </c>
      <c r="EB134" s="128">
        <f t="shared" si="306"/>
        <v>134078.23235479835</v>
      </c>
    </row>
    <row r="135" spans="1:132">
      <c r="A135" s="224"/>
      <c r="B135" s="188">
        <f t="shared" si="307"/>
        <v>91</v>
      </c>
      <c r="C135" s="128">
        <f t="shared" si="308"/>
        <v>131132.54781690176</v>
      </c>
      <c r="D135" s="128">
        <f t="shared" si="309"/>
        <v>129937.58211787742</v>
      </c>
      <c r="E135" s="128">
        <f t="shared" si="310"/>
        <v>131902.30766273788</v>
      </c>
      <c r="F135" s="128">
        <f t="shared" si="311"/>
        <v>127132.65523484616</v>
      </c>
      <c r="G135" s="128">
        <f t="shared" si="312"/>
        <v>130164.72659500864</v>
      </c>
      <c r="H135" s="128">
        <f t="shared" si="313"/>
        <v>130641.64975133039</v>
      </c>
      <c r="I135" s="128">
        <f t="shared" si="314"/>
        <v>134078.23235479835</v>
      </c>
      <c r="J135" s="128">
        <f t="shared" si="315"/>
        <v>127809.27157314189</v>
      </c>
      <c r="K135" s="128">
        <f t="shared" si="316"/>
        <v>119711.99034074553</v>
      </c>
      <c r="M135" s="36"/>
      <c r="N135" s="32">
        <f t="shared" si="317"/>
        <v>91</v>
      </c>
      <c r="O135" s="25">
        <f t="shared" si="318"/>
        <v>0.31132547816901757</v>
      </c>
      <c r="P135" s="25">
        <f t="shared" si="319"/>
        <v>0.29937582117877426</v>
      </c>
      <c r="Q135" s="25">
        <f t="shared" si="320"/>
        <v>0.31902307662737872</v>
      </c>
      <c r="R135" s="25">
        <f t="shared" si="245"/>
        <v>0.27132655234846159</v>
      </c>
      <c r="S135" s="25">
        <f t="shared" si="246"/>
        <v>0.3016472659500864</v>
      </c>
      <c r="T135" s="25">
        <f t="shared" si="247"/>
        <v>0.30641649751330391</v>
      </c>
      <c r="U135" s="25">
        <f t="shared" si="248"/>
        <v>0.34078232354798343</v>
      </c>
      <c r="V135" s="25">
        <f t="shared" si="249"/>
        <v>0.2780927157314188</v>
      </c>
      <c r="W135" s="25">
        <f t="shared" si="250"/>
        <v>0.19711990340745533</v>
      </c>
      <c r="X135" s="36"/>
      <c r="Y135" s="36"/>
      <c r="AA135" s="124">
        <f t="shared" si="321"/>
        <v>92</v>
      </c>
      <c r="AB135" s="128">
        <f t="shared" si="251"/>
        <v>119948.10866488902</v>
      </c>
      <c r="AC135" s="124">
        <f t="shared" si="322"/>
        <v>92</v>
      </c>
      <c r="AD135" s="130">
        <f t="shared" si="323"/>
        <v>0.04</v>
      </c>
      <c r="AE135" s="127">
        <f t="shared" si="324"/>
        <v>1291</v>
      </c>
      <c r="AF135" s="128">
        <f t="shared" si="325"/>
        <v>128975.1</v>
      </c>
      <c r="AG135" s="128">
        <f t="shared" si="348"/>
        <v>129100</v>
      </c>
      <c r="AH135" s="128">
        <f t="shared" si="357"/>
        <v>129100</v>
      </c>
      <c r="AI135" s="130">
        <f t="shared" si="252"/>
        <v>0.04</v>
      </c>
      <c r="AJ135" s="128">
        <f t="shared" si="253"/>
        <v>129530.33333333334</v>
      </c>
      <c r="AK135" s="128" t="str">
        <f t="shared" si="254"/>
        <v>nie</v>
      </c>
      <c r="AL135" s="128">
        <f t="shared" si="255"/>
        <v>645.5</v>
      </c>
      <c r="AM135" s="128">
        <f t="shared" si="361"/>
        <v>128925.71500000001</v>
      </c>
      <c r="AN135" s="128">
        <f t="shared" si="256"/>
        <v>348.57000000000789</v>
      </c>
      <c r="AO135" s="130">
        <f t="shared" si="257"/>
        <v>0.04</v>
      </c>
      <c r="AP135" s="128">
        <f t="shared" si="258"/>
        <v>2910.872404507395</v>
      </c>
      <c r="AQ135" s="128">
        <f t="shared" si="362"/>
        <v>131488.01740450741</v>
      </c>
      <c r="AS135" s="124">
        <f t="shared" si="327"/>
        <v>92</v>
      </c>
      <c r="AT135" s="130">
        <f t="shared" si="328"/>
        <v>0.04</v>
      </c>
      <c r="AU135" s="127">
        <f t="shared" si="329"/>
        <v>1238</v>
      </c>
      <c r="AV135" s="128">
        <f t="shared" si="330"/>
        <v>123684.3</v>
      </c>
      <c r="AW135" s="128">
        <f t="shared" si="363"/>
        <v>123800</v>
      </c>
      <c r="AX135" s="128">
        <f t="shared" si="358"/>
        <v>123800</v>
      </c>
      <c r="AY135" s="130">
        <f t="shared" si="259"/>
        <v>4.1500000000000002E-2</v>
      </c>
      <c r="AZ135" s="128">
        <f t="shared" si="260"/>
        <v>124228.14166666666</v>
      </c>
      <c r="BA135" s="128" t="str">
        <f t="shared" si="261"/>
        <v>nie</v>
      </c>
      <c r="BB135" s="128">
        <f t="shared" si="262"/>
        <v>866.59999999999991</v>
      </c>
      <c r="BC135" s="128">
        <f t="shared" si="367"/>
        <v>123444.84874999999</v>
      </c>
      <c r="BD135" s="128">
        <f t="shared" si="263"/>
        <v>346.7947499999969</v>
      </c>
      <c r="BE135" s="130">
        <f t="shared" si="264"/>
        <v>0.04</v>
      </c>
      <c r="BF135" s="128">
        <f t="shared" si="265"/>
        <v>7204.7895937956882</v>
      </c>
      <c r="BG135" s="128">
        <f t="shared" si="368"/>
        <v>130302.84359379568</v>
      </c>
      <c r="BI135" s="124">
        <f t="shared" si="332"/>
        <v>92</v>
      </c>
      <c r="BJ135" s="130">
        <f t="shared" si="354"/>
        <v>3.8100000000000002E-2</v>
      </c>
      <c r="BK135" s="127">
        <f t="shared" si="333"/>
        <v>1252</v>
      </c>
      <c r="BL135" s="128">
        <f t="shared" si="334"/>
        <v>125074.8</v>
      </c>
      <c r="BM135" s="128">
        <f t="shared" si="349"/>
        <v>125200</v>
      </c>
      <c r="BN135" s="128">
        <f t="shared" si="335"/>
        <v>131021.8</v>
      </c>
      <c r="BO135" s="130">
        <f t="shared" si="266"/>
        <v>4.65E-2</v>
      </c>
      <c r="BP135" s="128">
        <f t="shared" si="267"/>
        <v>135083.47579999999</v>
      </c>
      <c r="BQ135" s="128" t="str">
        <f t="shared" si="268"/>
        <v>nie</v>
      </c>
      <c r="BR135" s="128">
        <f t="shared" si="269"/>
        <v>1252</v>
      </c>
      <c r="BS135" s="128">
        <f t="shared" si="364"/>
        <v>132191.495398</v>
      </c>
      <c r="BT135" s="128">
        <f t="shared" si="356"/>
        <v>0</v>
      </c>
      <c r="BU135" s="130">
        <f t="shared" si="270"/>
        <v>0.04</v>
      </c>
      <c r="BV135" s="128">
        <f t="shared" si="271"/>
        <v>122.38649322448602</v>
      </c>
      <c r="BW135" s="128">
        <f t="shared" si="365"/>
        <v>132313.88189122448</v>
      </c>
      <c r="BY135" s="130">
        <f t="shared" si="360"/>
        <v>2.4E-2</v>
      </c>
      <c r="BZ135" s="127">
        <f t="shared" si="337"/>
        <v>1143</v>
      </c>
      <c r="CA135" s="128">
        <f t="shared" si="338"/>
        <v>114196.8</v>
      </c>
      <c r="CB135" s="128">
        <f t="shared" si="366"/>
        <v>114300</v>
      </c>
      <c r="CC135" s="128">
        <f t="shared" si="359"/>
        <v>114300</v>
      </c>
      <c r="CD135" s="130">
        <f t="shared" si="272"/>
        <v>3.9E-2</v>
      </c>
      <c r="CE135" s="128">
        <f t="shared" si="273"/>
        <v>117271.8</v>
      </c>
      <c r="CF135" s="128" t="str">
        <f t="shared" si="274"/>
        <v>nie</v>
      </c>
      <c r="CG135" s="128">
        <f t="shared" si="275"/>
        <v>2286</v>
      </c>
      <c r="CH135" s="128">
        <f t="shared" si="369"/>
        <v>114855.49800000001</v>
      </c>
      <c r="CI135" s="128">
        <f t="shared" si="276"/>
        <v>0</v>
      </c>
      <c r="CJ135" s="130">
        <f t="shared" si="277"/>
        <v>0.04</v>
      </c>
      <c r="CK135" s="128">
        <f t="shared" si="278"/>
        <v>12612.012725205221</v>
      </c>
      <c r="CL135" s="128">
        <f t="shared" si="279"/>
        <v>127467.51072520523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136730.97484925028</v>
      </c>
      <c r="CR135" s="130">
        <f t="shared" si="280"/>
        <v>4.3999999999999997E-2</v>
      </c>
      <c r="CS135" s="128">
        <f t="shared" si="281"/>
        <v>140741.75011149497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130570.81759031092</v>
      </c>
      <c r="CW135" s="128">
        <f t="shared" si="285"/>
        <v>0</v>
      </c>
      <c r="CX135" s="130">
        <f t="shared" si="286"/>
        <v>0.04</v>
      </c>
      <c r="CY135" s="128">
        <f t="shared" si="287"/>
        <v>0</v>
      </c>
      <c r="CZ135" s="128">
        <f t="shared" si="288"/>
        <v>130570.81759031092</v>
      </c>
      <c r="DA135" s="20"/>
      <c r="DB135" s="127">
        <f t="shared" si="350"/>
        <v>1246</v>
      </c>
      <c r="DC135" s="128">
        <f t="shared" si="351"/>
        <v>124600</v>
      </c>
      <c r="DD135" s="128">
        <f t="shared" si="344"/>
        <v>124600</v>
      </c>
      <c r="DE135" s="128">
        <f t="shared" si="345"/>
        <v>131079.20000000001</v>
      </c>
      <c r="DF135" s="130">
        <f t="shared" si="289"/>
        <v>4.3999999999999997E-2</v>
      </c>
      <c r="DG135" s="128">
        <f t="shared" si="290"/>
        <v>134924.18986666668</v>
      </c>
      <c r="DH135" s="128" t="str">
        <f t="shared" si="291"/>
        <v>nie</v>
      </c>
      <c r="DI135" s="128">
        <f t="shared" si="292"/>
        <v>2492</v>
      </c>
      <c r="DJ135" s="128">
        <f t="shared" si="355"/>
        <v>130944.07379200001</v>
      </c>
      <c r="DK135" s="128">
        <f t="shared" si="294"/>
        <v>0</v>
      </c>
      <c r="DL135" s="130">
        <f t="shared" si="295"/>
        <v>0.04</v>
      </c>
      <c r="DM135" s="128">
        <f t="shared" si="296"/>
        <v>87.115762525382038</v>
      </c>
      <c r="DN135" s="128">
        <f t="shared" si="297"/>
        <v>131031.18955452539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141040.48461091856</v>
      </c>
      <c r="DT135" s="130">
        <f t="shared" si="298"/>
        <v>4.9000000000000002E-2</v>
      </c>
      <c r="DU135" s="128">
        <f t="shared" si="299"/>
        <v>145647.80710820857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134544.72375764893</v>
      </c>
      <c r="DY135" s="128">
        <f t="shared" si="303"/>
        <v>0</v>
      </c>
      <c r="DZ135" s="130">
        <f t="shared" si="304"/>
        <v>0.04</v>
      </c>
      <c r="EA135" s="128">
        <f t="shared" si="305"/>
        <v>0</v>
      </c>
      <c r="EB135" s="128">
        <f t="shared" si="306"/>
        <v>134544.72375764893</v>
      </c>
    </row>
    <row r="136" spans="1:132">
      <c r="A136" s="224"/>
      <c r="B136" s="188">
        <f t="shared" si="307"/>
        <v>92</v>
      </c>
      <c r="C136" s="128">
        <f t="shared" si="308"/>
        <v>131488.01740450741</v>
      </c>
      <c r="D136" s="128">
        <f t="shared" si="309"/>
        <v>130302.84359379568</v>
      </c>
      <c r="E136" s="128">
        <f t="shared" si="310"/>
        <v>132313.88189122448</v>
      </c>
      <c r="F136" s="128">
        <f t="shared" si="311"/>
        <v>127467.51072520523</v>
      </c>
      <c r="G136" s="128">
        <f t="shared" si="312"/>
        <v>130570.81759031092</v>
      </c>
      <c r="H136" s="128">
        <f t="shared" si="313"/>
        <v>131031.18955452539</v>
      </c>
      <c r="I136" s="128">
        <f t="shared" si="314"/>
        <v>134544.72375764893</v>
      </c>
      <c r="J136" s="128">
        <f t="shared" si="315"/>
        <v>128154.35660638937</v>
      </c>
      <c r="K136" s="128">
        <f t="shared" si="316"/>
        <v>119948.10866488902</v>
      </c>
      <c r="M136" s="36"/>
      <c r="N136" s="32">
        <f t="shared" si="317"/>
        <v>92</v>
      </c>
      <c r="O136" s="25">
        <f t="shared" si="318"/>
        <v>0.31488017404507418</v>
      </c>
      <c r="P136" s="25">
        <f t="shared" si="319"/>
        <v>0.30302843593795692</v>
      </c>
      <c r="Q136" s="25">
        <f t="shared" si="320"/>
        <v>0.32313881891224483</v>
      </c>
      <c r="R136" s="25">
        <f t="shared" si="245"/>
        <v>0.27467510725205235</v>
      </c>
      <c r="S136" s="25">
        <f t="shared" si="246"/>
        <v>0.30570817590310928</v>
      </c>
      <c r="T136" s="25">
        <f t="shared" si="247"/>
        <v>0.31031189554525396</v>
      </c>
      <c r="U136" s="25">
        <f t="shared" si="248"/>
        <v>0.34544723757648921</v>
      </c>
      <c r="V136" s="25">
        <f t="shared" si="249"/>
        <v>0.28154356606389364</v>
      </c>
      <c r="W136" s="25">
        <f t="shared" si="250"/>
        <v>0.1994810866488903</v>
      </c>
      <c r="X136" s="36"/>
      <c r="Y136" s="36"/>
      <c r="AA136" s="124">
        <f t="shared" si="321"/>
        <v>93</v>
      </c>
      <c r="AB136" s="128">
        <f t="shared" si="251"/>
        <v>120184.2269890325</v>
      </c>
      <c r="AC136" s="124">
        <f t="shared" si="322"/>
        <v>93</v>
      </c>
      <c r="AD136" s="130">
        <f t="shared" si="323"/>
        <v>0.04</v>
      </c>
      <c r="AE136" s="127">
        <f t="shared" si="324"/>
        <v>1291</v>
      </c>
      <c r="AF136" s="128">
        <f t="shared" si="325"/>
        <v>128975.1</v>
      </c>
      <c r="AG136" s="128">
        <f t="shared" si="348"/>
        <v>129100</v>
      </c>
      <c r="AH136" s="128">
        <f t="shared" si="357"/>
        <v>129100</v>
      </c>
      <c r="AI136" s="130">
        <f t="shared" si="252"/>
        <v>0.04</v>
      </c>
      <c r="AJ136" s="128">
        <f t="shared" si="253"/>
        <v>129530.33333333334</v>
      </c>
      <c r="AK136" s="128" t="str">
        <f t="shared" si="254"/>
        <v>nie</v>
      </c>
      <c r="AL136" s="128">
        <f t="shared" si="255"/>
        <v>645.5</v>
      </c>
      <c r="AM136" s="128">
        <f t="shared" si="361"/>
        <v>128925.71500000001</v>
      </c>
      <c r="AN136" s="128">
        <f t="shared" si="256"/>
        <v>348.57000000000789</v>
      </c>
      <c r="AO136" s="130">
        <f t="shared" si="257"/>
        <v>0.04</v>
      </c>
      <c r="AP136" s="128">
        <f t="shared" si="258"/>
        <v>3267.3017599995728</v>
      </c>
      <c r="AQ136" s="128">
        <f t="shared" si="362"/>
        <v>131844.44675999958</v>
      </c>
      <c r="AS136" s="124">
        <f t="shared" si="327"/>
        <v>93</v>
      </c>
      <c r="AT136" s="130">
        <f t="shared" si="328"/>
        <v>0.04</v>
      </c>
      <c r="AU136" s="127">
        <f t="shared" si="329"/>
        <v>1238</v>
      </c>
      <c r="AV136" s="128">
        <f t="shared" si="330"/>
        <v>123684.3</v>
      </c>
      <c r="AW136" s="128">
        <f t="shared" si="363"/>
        <v>123800</v>
      </c>
      <c r="AX136" s="128">
        <f t="shared" si="358"/>
        <v>123800</v>
      </c>
      <c r="AY136" s="130">
        <f t="shared" si="259"/>
        <v>4.1500000000000002E-2</v>
      </c>
      <c r="AZ136" s="128">
        <f t="shared" si="260"/>
        <v>124228.14166666666</v>
      </c>
      <c r="BA136" s="128" t="str">
        <f t="shared" si="261"/>
        <v>nie</v>
      </c>
      <c r="BB136" s="128">
        <f t="shared" si="262"/>
        <v>866.59999999999991</v>
      </c>
      <c r="BC136" s="128">
        <f t="shared" si="367"/>
        <v>123444.84874999999</v>
      </c>
      <c r="BD136" s="128">
        <f t="shared" si="263"/>
        <v>346.7947499999969</v>
      </c>
      <c r="BE136" s="130">
        <f t="shared" si="264"/>
        <v>0.04</v>
      </c>
      <c r="BF136" s="128">
        <f t="shared" si="265"/>
        <v>7571.0372756989336</v>
      </c>
      <c r="BG136" s="128">
        <f t="shared" si="368"/>
        <v>130669.09127569893</v>
      </c>
      <c r="BI136" s="124">
        <f t="shared" si="332"/>
        <v>93</v>
      </c>
      <c r="BJ136" s="130">
        <f t="shared" si="354"/>
        <v>3.8100000000000002E-2</v>
      </c>
      <c r="BK136" s="127">
        <f t="shared" si="333"/>
        <v>1252</v>
      </c>
      <c r="BL136" s="128">
        <f t="shared" si="334"/>
        <v>125074.8</v>
      </c>
      <c r="BM136" s="128">
        <f t="shared" si="349"/>
        <v>125200</v>
      </c>
      <c r="BN136" s="128">
        <f t="shared" si="335"/>
        <v>131021.8</v>
      </c>
      <c r="BO136" s="130">
        <f t="shared" si="266"/>
        <v>4.65E-2</v>
      </c>
      <c r="BP136" s="128">
        <f t="shared" si="267"/>
        <v>135591.185275</v>
      </c>
      <c r="BQ136" s="128" t="str">
        <f t="shared" si="268"/>
        <v>nie</v>
      </c>
      <c r="BR136" s="128">
        <f t="shared" si="269"/>
        <v>1252</v>
      </c>
      <c r="BS136" s="128">
        <f t="shared" si="364"/>
        <v>132602.74007274999</v>
      </c>
      <c r="BT136" s="128">
        <f t="shared" si="356"/>
        <v>0</v>
      </c>
      <c r="BU136" s="130">
        <f t="shared" si="270"/>
        <v>0.04</v>
      </c>
      <c r="BV136" s="128">
        <f t="shared" si="271"/>
        <v>122.71693675619213</v>
      </c>
      <c r="BW136" s="128">
        <f t="shared" si="365"/>
        <v>132725.45700950618</v>
      </c>
      <c r="BY136" s="130">
        <f t="shared" si="360"/>
        <v>2.4E-2</v>
      </c>
      <c r="BZ136" s="127">
        <f t="shared" si="337"/>
        <v>1143</v>
      </c>
      <c r="CA136" s="128">
        <f t="shared" si="338"/>
        <v>114196.8</v>
      </c>
      <c r="CB136" s="128">
        <f t="shared" si="366"/>
        <v>114300</v>
      </c>
      <c r="CC136" s="128">
        <f t="shared" si="359"/>
        <v>114300</v>
      </c>
      <c r="CD136" s="130">
        <f t="shared" si="272"/>
        <v>3.9E-2</v>
      </c>
      <c r="CE136" s="128">
        <f t="shared" si="273"/>
        <v>117643.27499999999</v>
      </c>
      <c r="CF136" s="128" t="str">
        <f t="shared" si="274"/>
        <v>nie</v>
      </c>
      <c r="CG136" s="128">
        <f t="shared" si="275"/>
        <v>2286</v>
      </c>
      <c r="CH136" s="128">
        <f t="shared" si="369"/>
        <v>115156.39275</v>
      </c>
      <c r="CI136" s="128">
        <f t="shared" si="276"/>
        <v>0</v>
      </c>
      <c r="CJ136" s="130">
        <f t="shared" si="277"/>
        <v>0.04</v>
      </c>
      <c r="CK136" s="128">
        <f t="shared" si="278"/>
        <v>12646.065159563273</v>
      </c>
      <c r="CL136" s="128">
        <f t="shared" si="279"/>
        <v>127802.45790956327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136730.97484925028</v>
      </c>
      <c r="CR136" s="130">
        <f t="shared" si="280"/>
        <v>4.3999999999999997E-2</v>
      </c>
      <c r="CS136" s="128">
        <f t="shared" si="281"/>
        <v>141243.09701927553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130976.90858561319</v>
      </c>
      <c r="CW136" s="128">
        <f t="shared" si="285"/>
        <v>0</v>
      </c>
      <c r="CX136" s="130">
        <f t="shared" si="286"/>
        <v>0.04</v>
      </c>
      <c r="CY136" s="128">
        <f t="shared" si="287"/>
        <v>0</v>
      </c>
      <c r="CZ136" s="128">
        <f t="shared" si="288"/>
        <v>130976.90858561319</v>
      </c>
      <c r="DA136" s="20"/>
      <c r="DB136" s="127">
        <f t="shared" si="350"/>
        <v>1246</v>
      </c>
      <c r="DC136" s="128">
        <f t="shared" si="351"/>
        <v>124600</v>
      </c>
      <c r="DD136" s="128">
        <f t="shared" si="344"/>
        <v>124600</v>
      </c>
      <c r="DE136" s="128">
        <f t="shared" si="345"/>
        <v>131079.20000000001</v>
      </c>
      <c r="DF136" s="130">
        <f t="shared" si="289"/>
        <v>4.3999999999999997E-2</v>
      </c>
      <c r="DG136" s="128">
        <f t="shared" si="290"/>
        <v>135404.81359999999</v>
      </c>
      <c r="DH136" s="128" t="str">
        <f t="shared" si="291"/>
        <v>nie</v>
      </c>
      <c r="DI136" s="128">
        <f t="shared" si="292"/>
        <v>2492</v>
      </c>
      <c r="DJ136" s="128">
        <f t="shared" si="355"/>
        <v>131333.37901599999</v>
      </c>
      <c r="DK136" s="128">
        <f t="shared" si="294"/>
        <v>0</v>
      </c>
      <c r="DL136" s="130">
        <f t="shared" si="295"/>
        <v>0.04</v>
      </c>
      <c r="DM136" s="128">
        <f t="shared" si="296"/>
        <v>87.35097508420057</v>
      </c>
      <c r="DN136" s="128">
        <f t="shared" si="297"/>
        <v>131420.7299910842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141040.48461091856</v>
      </c>
      <c r="DT136" s="130">
        <f t="shared" si="298"/>
        <v>4.9000000000000002E-2</v>
      </c>
      <c r="DU136" s="128">
        <f t="shared" si="299"/>
        <v>146223.72242036983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135011.21516049956</v>
      </c>
      <c r="DY136" s="128">
        <f t="shared" si="303"/>
        <v>0</v>
      </c>
      <c r="DZ136" s="130">
        <f t="shared" si="304"/>
        <v>0.04</v>
      </c>
      <c r="EA136" s="128">
        <f t="shared" si="305"/>
        <v>0</v>
      </c>
      <c r="EB136" s="128">
        <f t="shared" si="306"/>
        <v>135011.21516049956</v>
      </c>
    </row>
    <row r="137" spans="1:132">
      <c r="A137" s="224"/>
      <c r="B137" s="188">
        <f t="shared" si="307"/>
        <v>93</v>
      </c>
      <c r="C137" s="128">
        <f t="shared" si="308"/>
        <v>131844.44675999958</v>
      </c>
      <c r="D137" s="128">
        <f t="shared" si="309"/>
        <v>130669.09127569893</v>
      </c>
      <c r="E137" s="128">
        <f t="shared" si="310"/>
        <v>132725.45700950618</v>
      </c>
      <c r="F137" s="128">
        <f t="shared" si="311"/>
        <v>127802.45790956327</v>
      </c>
      <c r="G137" s="128">
        <f t="shared" si="312"/>
        <v>130976.90858561319</v>
      </c>
      <c r="H137" s="128">
        <f t="shared" si="313"/>
        <v>131420.7299910842</v>
      </c>
      <c r="I137" s="128">
        <f t="shared" si="314"/>
        <v>135011.21516049956</v>
      </c>
      <c r="J137" s="128">
        <f t="shared" si="315"/>
        <v>128500.37336922661</v>
      </c>
      <c r="K137" s="128">
        <f t="shared" si="316"/>
        <v>120184.2269890325</v>
      </c>
      <c r="M137" s="36"/>
      <c r="N137" s="32">
        <f t="shared" si="317"/>
        <v>93</v>
      </c>
      <c r="O137" s="25">
        <f t="shared" si="318"/>
        <v>0.31844446759999578</v>
      </c>
      <c r="P137" s="25">
        <f t="shared" si="319"/>
        <v>0.30669091275698923</v>
      </c>
      <c r="Q137" s="25">
        <f t="shared" si="320"/>
        <v>0.32725457009506176</v>
      </c>
      <c r="R137" s="25">
        <f t="shared" si="245"/>
        <v>0.27802457909563261</v>
      </c>
      <c r="S137" s="25">
        <f t="shared" si="246"/>
        <v>0.30976908585613194</v>
      </c>
      <c r="T137" s="25">
        <f t="shared" si="247"/>
        <v>0.31420729991084206</v>
      </c>
      <c r="U137" s="25">
        <f t="shared" si="248"/>
        <v>0.35011215160499565</v>
      </c>
      <c r="V137" s="25">
        <f t="shared" si="249"/>
        <v>0.28500373369226617</v>
      </c>
      <c r="W137" s="25">
        <f t="shared" si="250"/>
        <v>0.20184226989032505</v>
      </c>
      <c r="X137" s="36"/>
      <c r="Y137" s="36"/>
      <c r="AA137" s="124">
        <f t="shared" si="321"/>
        <v>94</v>
      </c>
      <c r="AB137" s="128">
        <f t="shared" si="251"/>
        <v>120420.34531317599</v>
      </c>
      <c r="AC137" s="124">
        <f t="shared" si="322"/>
        <v>94</v>
      </c>
      <c r="AD137" s="130">
        <f t="shared" si="323"/>
        <v>0.04</v>
      </c>
      <c r="AE137" s="127">
        <f t="shared" si="324"/>
        <v>1291</v>
      </c>
      <c r="AF137" s="128">
        <f t="shared" si="325"/>
        <v>128975.1</v>
      </c>
      <c r="AG137" s="128">
        <f t="shared" si="348"/>
        <v>129100</v>
      </c>
      <c r="AH137" s="128">
        <f t="shared" si="357"/>
        <v>129100</v>
      </c>
      <c r="AI137" s="130">
        <f t="shared" si="252"/>
        <v>0.04</v>
      </c>
      <c r="AJ137" s="128">
        <f t="shared" si="253"/>
        <v>129530.33333333334</v>
      </c>
      <c r="AK137" s="128" t="str">
        <f t="shared" si="254"/>
        <v>nie</v>
      </c>
      <c r="AL137" s="128">
        <f t="shared" si="255"/>
        <v>645.5</v>
      </c>
      <c r="AM137" s="128">
        <f t="shared" si="361"/>
        <v>128925.71500000001</v>
      </c>
      <c r="AN137" s="128">
        <f t="shared" si="256"/>
        <v>348.57000000000789</v>
      </c>
      <c r="AO137" s="130">
        <f t="shared" si="257"/>
        <v>0.04</v>
      </c>
      <c r="AP137" s="128">
        <f t="shared" si="258"/>
        <v>3624.6934747515793</v>
      </c>
      <c r="AQ137" s="128">
        <f t="shared" si="362"/>
        <v>132201.8384747516</v>
      </c>
      <c r="AS137" s="124">
        <f t="shared" si="327"/>
        <v>94</v>
      </c>
      <c r="AT137" s="130">
        <f t="shared" si="328"/>
        <v>0.04</v>
      </c>
      <c r="AU137" s="127">
        <f t="shared" si="329"/>
        <v>1238</v>
      </c>
      <c r="AV137" s="128">
        <f t="shared" si="330"/>
        <v>123684.3</v>
      </c>
      <c r="AW137" s="128">
        <f t="shared" si="363"/>
        <v>123800</v>
      </c>
      <c r="AX137" s="128">
        <f t="shared" si="358"/>
        <v>123800</v>
      </c>
      <c r="AY137" s="130">
        <f t="shared" si="259"/>
        <v>4.1500000000000002E-2</v>
      </c>
      <c r="AZ137" s="128">
        <f t="shared" si="260"/>
        <v>124228.14166666666</v>
      </c>
      <c r="BA137" s="128" t="str">
        <f t="shared" si="261"/>
        <v>nie</v>
      </c>
      <c r="BB137" s="128">
        <f t="shared" si="262"/>
        <v>866.59999999999991</v>
      </c>
      <c r="BC137" s="128">
        <f t="shared" si="367"/>
        <v>123444.84874999999</v>
      </c>
      <c r="BD137" s="128">
        <f t="shared" si="263"/>
        <v>346.7947499999969</v>
      </c>
      <c r="BE137" s="130">
        <f t="shared" si="264"/>
        <v>0.04</v>
      </c>
      <c r="BF137" s="128">
        <f t="shared" si="265"/>
        <v>7938.2738263433175</v>
      </c>
      <c r="BG137" s="128">
        <f t="shared" si="368"/>
        <v>131036.32782634332</v>
      </c>
      <c r="BI137" s="124">
        <f t="shared" si="332"/>
        <v>94</v>
      </c>
      <c r="BJ137" s="130">
        <f t="shared" si="354"/>
        <v>3.8100000000000002E-2</v>
      </c>
      <c r="BK137" s="127">
        <f t="shared" si="333"/>
        <v>1252</v>
      </c>
      <c r="BL137" s="128">
        <f t="shared" si="334"/>
        <v>125074.8</v>
      </c>
      <c r="BM137" s="128">
        <f t="shared" si="349"/>
        <v>125200</v>
      </c>
      <c r="BN137" s="128">
        <f t="shared" si="335"/>
        <v>131021.8</v>
      </c>
      <c r="BO137" s="130">
        <f t="shared" si="266"/>
        <v>4.65E-2</v>
      </c>
      <c r="BP137" s="128">
        <f t="shared" si="267"/>
        <v>136098.89475000001</v>
      </c>
      <c r="BQ137" s="128" t="str">
        <f t="shared" si="268"/>
        <v>nie</v>
      </c>
      <c r="BR137" s="128">
        <f t="shared" si="269"/>
        <v>1252</v>
      </c>
      <c r="BS137" s="128">
        <f t="shared" si="364"/>
        <v>133013.98474750001</v>
      </c>
      <c r="BT137" s="128">
        <f t="shared" si="356"/>
        <v>0</v>
      </c>
      <c r="BU137" s="130">
        <f t="shared" si="270"/>
        <v>0.04</v>
      </c>
      <c r="BV137" s="128">
        <f t="shared" si="271"/>
        <v>123.04827248543384</v>
      </c>
      <c r="BW137" s="128">
        <f t="shared" si="365"/>
        <v>133137.03301998545</v>
      </c>
      <c r="BY137" s="130">
        <f t="shared" si="360"/>
        <v>2.4E-2</v>
      </c>
      <c r="BZ137" s="127">
        <f t="shared" si="337"/>
        <v>1143</v>
      </c>
      <c r="CA137" s="128">
        <f t="shared" si="338"/>
        <v>114196.8</v>
      </c>
      <c r="CB137" s="128">
        <f t="shared" si="366"/>
        <v>114300</v>
      </c>
      <c r="CC137" s="128">
        <f t="shared" si="359"/>
        <v>114300</v>
      </c>
      <c r="CD137" s="130">
        <f t="shared" si="272"/>
        <v>3.9E-2</v>
      </c>
      <c r="CE137" s="128">
        <f t="shared" si="273"/>
        <v>118014.75</v>
      </c>
      <c r="CF137" s="128" t="str">
        <f t="shared" si="274"/>
        <v>nie</v>
      </c>
      <c r="CG137" s="128">
        <f t="shared" si="275"/>
        <v>2286</v>
      </c>
      <c r="CH137" s="128">
        <f t="shared" si="369"/>
        <v>115457.28750000001</v>
      </c>
      <c r="CI137" s="128">
        <f t="shared" si="276"/>
        <v>0</v>
      </c>
      <c r="CJ137" s="130">
        <f t="shared" si="277"/>
        <v>0.04</v>
      </c>
      <c r="CK137" s="128">
        <f t="shared" si="278"/>
        <v>12680.209535494094</v>
      </c>
      <c r="CL137" s="128">
        <f t="shared" si="279"/>
        <v>128137.4970354941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136730.97484925028</v>
      </c>
      <c r="CR137" s="130">
        <f t="shared" si="280"/>
        <v>4.3999999999999997E-2</v>
      </c>
      <c r="CS137" s="128">
        <f t="shared" si="281"/>
        <v>141744.44392705613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131382.99958091546</v>
      </c>
      <c r="CW137" s="128">
        <f t="shared" si="285"/>
        <v>0</v>
      </c>
      <c r="CX137" s="130">
        <f t="shared" si="286"/>
        <v>0.04</v>
      </c>
      <c r="CY137" s="128">
        <f t="shared" si="287"/>
        <v>0</v>
      </c>
      <c r="CZ137" s="128">
        <f t="shared" si="288"/>
        <v>131382.99958091546</v>
      </c>
      <c r="DA137" s="20"/>
      <c r="DB137" s="127">
        <f t="shared" si="350"/>
        <v>1246</v>
      </c>
      <c r="DC137" s="128">
        <f t="shared" si="351"/>
        <v>124600</v>
      </c>
      <c r="DD137" s="128">
        <f t="shared" si="344"/>
        <v>124600</v>
      </c>
      <c r="DE137" s="128">
        <f t="shared" si="345"/>
        <v>131079.20000000001</v>
      </c>
      <c r="DF137" s="130">
        <f t="shared" si="289"/>
        <v>4.3999999999999997E-2</v>
      </c>
      <c r="DG137" s="128">
        <f t="shared" si="290"/>
        <v>135885.43733333334</v>
      </c>
      <c r="DH137" s="128" t="str">
        <f t="shared" si="291"/>
        <v>nie</v>
      </c>
      <c r="DI137" s="128">
        <f t="shared" si="292"/>
        <v>2492</v>
      </c>
      <c r="DJ137" s="128">
        <f t="shared" si="355"/>
        <v>131722.68424</v>
      </c>
      <c r="DK137" s="128">
        <f t="shared" si="294"/>
        <v>0</v>
      </c>
      <c r="DL137" s="130">
        <f t="shared" si="295"/>
        <v>0.04</v>
      </c>
      <c r="DM137" s="128">
        <f t="shared" si="296"/>
        <v>87.586822716927898</v>
      </c>
      <c r="DN137" s="128">
        <f t="shared" si="297"/>
        <v>131810.27106271693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141040.48461091856</v>
      </c>
      <c r="DT137" s="130">
        <f t="shared" si="298"/>
        <v>4.9000000000000002E-2</v>
      </c>
      <c r="DU137" s="128">
        <f t="shared" si="299"/>
        <v>146799.63773253106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135477.70656335016</v>
      </c>
      <c r="DY137" s="128">
        <f t="shared" si="303"/>
        <v>0</v>
      </c>
      <c r="DZ137" s="130">
        <f t="shared" si="304"/>
        <v>0.04</v>
      </c>
      <c r="EA137" s="128">
        <f t="shared" si="305"/>
        <v>0</v>
      </c>
      <c r="EB137" s="128">
        <f t="shared" si="306"/>
        <v>135477.70656335016</v>
      </c>
    </row>
    <row r="138" spans="1:132">
      <c r="A138" s="224"/>
      <c r="B138" s="188">
        <f t="shared" si="307"/>
        <v>94</v>
      </c>
      <c r="C138" s="128">
        <f t="shared" si="308"/>
        <v>132201.8384747516</v>
      </c>
      <c r="D138" s="128">
        <f t="shared" si="309"/>
        <v>131036.32782634332</v>
      </c>
      <c r="E138" s="128">
        <f t="shared" si="310"/>
        <v>133137.03301998545</v>
      </c>
      <c r="F138" s="128">
        <f t="shared" si="311"/>
        <v>128137.4970354941</v>
      </c>
      <c r="G138" s="128">
        <f t="shared" si="312"/>
        <v>131382.99958091546</v>
      </c>
      <c r="H138" s="128">
        <f t="shared" si="313"/>
        <v>131810.27106271693</v>
      </c>
      <c r="I138" s="128">
        <f t="shared" si="314"/>
        <v>135477.70656335016</v>
      </c>
      <c r="J138" s="128">
        <f t="shared" si="315"/>
        <v>128847.32437732352</v>
      </c>
      <c r="K138" s="128">
        <f t="shared" si="316"/>
        <v>120420.34531317599</v>
      </c>
      <c r="M138" s="36"/>
      <c r="N138" s="32">
        <f t="shared" si="317"/>
        <v>94</v>
      </c>
      <c r="O138" s="25">
        <f t="shared" si="318"/>
        <v>0.32201838474751598</v>
      </c>
      <c r="P138" s="25">
        <f t="shared" si="319"/>
        <v>0.31036327826343313</v>
      </c>
      <c r="Q138" s="25">
        <f t="shared" si="320"/>
        <v>0.33137033019985451</v>
      </c>
      <c r="R138" s="25">
        <f t="shared" si="245"/>
        <v>0.28137497035494108</v>
      </c>
      <c r="S138" s="25">
        <f t="shared" si="246"/>
        <v>0.3138299958091546</v>
      </c>
      <c r="T138" s="25">
        <f t="shared" si="247"/>
        <v>0.31810271062716922</v>
      </c>
      <c r="U138" s="25">
        <f t="shared" si="248"/>
        <v>0.35477706563350164</v>
      </c>
      <c r="V138" s="25">
        <f t="shared" si="249"/>
        <v>0.28847324377323513</v>
      </c>
      <c r="W138" s="25">
        <f t="shared" si="250"/>
        <v>0.2042034531317598</v>
      </c>
      <c r="X138" s="36"/>
      <c r="Y138" s="36"/>
      <c r="AA138" s="124">
        <f t="shared" si="321"/>
        <v>95</v>
      </c>
      <c r="AB138" s="128">
        <f t="shared" si="251"/>
        <v>120656.46363731947</v>
      </c>
      <c r="AC138" s="124">
        <f t="shared" si="322"/>
        <v>95</v>
      </c>
      <c r="AD138" s="130">
        <f t="shared" si="323"/>
        <v>0.04</v>
      </c>
      <c r="AE138" s="127">
        <f t="shared" si="324"/>
        <v>1291</v>
      </c>
      <c r="AF138" s="128">
        <f t="shared" si="325"/>
        <v>128975.1</v>
      </c>
      <c r="AG138" s="128">
        <f t="shared" si="348"/>
        <v>129100</v>
      </c>
      <c r="AH138" s="128">
        <f t="shared" si="357"/>
        <v>129100</v>
      </c>
      <c r="AI138" s="130">
        <f t="shared" si="252"/>
        <v>0.04</v>
      </c>
      <c r="AJ138" s="128">
        <f t="shared" si="253"/>
        <v>129530.33333333334</v>
      </c>
      <c r="AK138" s="128" t="str">
        <f t="shared" si="254"/>
        <v>nie</v>
      </c>
      <c r="AL138" s="128">
        <f t="shared" si="255"/>
        <v>645.5</v>
      </c>
      <c r="AM138" s="128">
        <f t="shared" si="361"/>
        <v>128925.71500000001</v>
      </c>
      <c r="AN138" s="128">
        <f t="shared" si="256"/>
        <v>348.57000000000789</v>
      </c>
      <c r="AO138" s="130">
        <f t="shared" si="257"/>
        <v>0.04</v>
      </c>
      <c r="AP138" s="128">
        <f t="shared" si="258"/>
        <v>3983.050147133416</v>
      </c>
      <c r="AQ138" s="128">
        <f t="shared" si="362"/>
        <v>132560.19514713343</v>
      </c>
      <c r="AS138" s="124">
        <f t="shared" si="327"/>
        <v>95</v>
      </c>
      <c r="AT138" s="130">
        <f t="shared" si="328"/>
        <v>0.04</v>
      </c>
      <c r="AU138" s="127">
        <f t="shared" si="329"/>
        <v>1238</v>
      </c>
      <c r="AV138" s="128">
        <f t="shared" si="330"/>
        <v>123684.3</v>
      </c>
      <c r="AW138" s="128">
        <f t="shared" si="363"/>
        <v>123800</v>
      </c>
      <c r="AX138" s="128">
        <f t="shared" si="358"/>
        <v>123800</v>
      </c>
      <c r="AY138" s="130">
        <f t="shared" si="259"/>
        <v>4.1500000000000002E-2</v>
      </c>
      <c r="AZ138" s="128">
        <f t="shared" si="260"/>
        <v>124228.14166666666</v>
      </c>
      <c r="BA138" s="128" t="str">
        <f t="shared" si="261"/>
        <v>nie</v>
      </c>
      <c r="BB138" s="128">
        <f t="shared" si="262"/>
        <v>866.59999999999991</v>
      </c>
      <c r="BC138" s="128">
        <f t="shared" si="367"/>
        <v>123444.84874999999</v>
      </c>
      <c r="BD138" s="128">
        <f t="shared" si="263"/>
        <v>346.7947499999969</v>
      </c>
      <c r="BE138" s="130">
        <f t="shared" si="264"/>
        <v>0.04</v>
      </c>
      <c r="BF138" s="128">
        <f t="shared" si="265"/>
        <v>8306.5019156744402</v>
      </c>
      <c r="BG138" s="128">
        <f t="shared" si="368"/>
        <v>131404.55591567443</v>
      </c>
      <c r="BI138" s="124">
        <f t="shared" si="332"/>
        <v>95</v>
      </c>
      <c r="BJ138" s="130">
        <f t="shared" si="354"/>
        <v>3.8100000000000002E-2</v>
      </c>
      <c r="BK138" s="127">
        <f t="shared" si="333"/>
        <v>1252</v>
      </c>
      <c r="BL138" s="128">
        <f t="shared" si="334"/>
        <v>125074.8</v>
      </c>
      <c r="BM138" s="128">
        <f t="shared" si="349"/>
        <v>125200</v>
      </c>
      <c r="BN138" s="128">
        <f t="shared" si="335"/>
        <v>131021.8</v>
      </c>
      <c r="BO138" s="130">
        <f t="shared" si="266"/>
        <v>4.65E-2</v>
      </c>
      <c r="BP138" s="128">
        <f t="shared" si="267"/>
        <v>136606.60422499999</v>
      </c>
      <c r="BQ138" s="128" t="str">
        <f t="shared" si="268"/>
        <v>nie</v>
      </c>
      <c r="BR138" s="128">
        <f t="shared" si="269"/>
        <v>1252</v>
      </c>
      <c r="BS138" s="128">
        <f t="shared" si="364"/>
        <v>133425.22942224998</v>
      </c>
      <c r="BT138" s="128">
        <f t="shared" si="356"/>
        <v>0</v>
      </c>
      <c r="BU138" s="130">
        <f t="shared" si="270"/>
        <v>0.04</v>
      </c>
      <c r="BV138" s="128">
        <f t="shared" si="271"/>
        <v>123.3805028211445</v>
      </c>
      <c r="BW138" s="128">
        <f t="shared" si="365"/>
        <v>133548.60992507113</v>
      </c>
      <c r="BY138" s="130">
        <f t="shared" si="360"/>
        <v>2.4E-2</v>
      </c>
      <c r="BZ138" s="127">
        <f t="shared" si="337"/>
        <v>1143</v>
      </c>
      <c r="CA138" s="128">
        <f t="shared" si="338"/>
        <v>114196.8</v>
      </c>
      <c r="CB138" s="128">
        <f t="shared" si="366"/>
        <v>114300</v>
      </c>
      <c r="CC138" s="128">
        <f t="shared" si="359"/>
        <v>114300</v>
      </c>
      <c r="CD138" s="130">
        <f t="shared" si="272"/>
        <v>3.9E-2</v>
      </c>
      <c r="CE138" s="128">
        <f t="shared" si="273"/>
        <v>118386.22499999999</v>
      </c>
      <c r="CF138" s="128" t="str">
        <f t="shared" si="274"/>
        <v>nie</v>
      </c>
      <c r="CG138" s="128">
        <f t="shared" si="275"/>
        <v>2286</v>
      </c>
      <c r="CH138" s="128">
        <f t="shared" si="369"/>
        <v>115758.18225</v>
      </c>
      <c r="CI138" s="128">
        <f t="shared" si="276"/>
        <v>0</v>
      </c>
      <c r="CJ138" s="130">
        <f t="shared" si="277"/>
        <v>0.04</v>
      </c>
      <c r="CK138" s="128">
        <f t="shared" si="278"/>
        <v>12714.446101239926</v>
      </c>
      <c r="CL138" s="128">
        <f t="shared" si="279"/>
        <v>128472.62835123992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136730.97484925028</v>
      </c>
      <c r="CR138" s="130">
        <f t="shared" si="280"/>
        <v>4.3999999999999997E-2</v>
      </c>
      <c r="CS138" s="128">
        <f t="shared" si="281"/>
        <v>142245.79083483672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131789.09057621774</v>
      </c>
      <c r="CW138" s="128">
        <f t="shared" si="285"/>
        <v>0</v>
      </c>
      <c r="CX138" s="130">
        <f t="shared" si="286"/>
        <v>0.04</v>
      </c>
      <c r="CY138" s="128">
        <f t="shared" si="287"/>
        <v>0</v>
      </c>
      <c r="CZ138" s="128">
        <f t="shared" si="288"/>
        <v>131789.09057621774</v>
      </c>
      <c r="DA138" s="20"/>
      <c r="DB138" s="127">
        <f t="shared" si="350"/>
        <v>1246</v>
      </c>
      <c r="DC138" s="128">
        <f t="shared" si="351"/>
        <v>124600</v>
      </c>
      <c r="DD138" s="128">
        <f t="shared" si="344"/>
        <v>124600</v>
      </c>
      <c r="DE138" s="128">
        <f t="shared" si="345"/>
        <v>131079.20000000001</v>
      </c>
      <c r="DF138" s="130">
        <f t="shared" si="289"/>
        <v>4.3999999999999997E-2</v>
      </c>
      <c r="DG138" s="128">
        <f t="shared" si="290"/>
        <v>136366.06106666668</v>
      </c>
      <c r="DH138" s="128" t="str">
        <f t="shared" si="291"/>
        <v>nie</v>
      </c>
      <c r="DI138" s="128">
        <f t="shared" si="292"/>
        <v>2492</v>
      </c>
      <c r="DJ138" s="128">
        <f t="shared" si="355"/>
        <v>132111.98946400001</v>
      </c>
      <c r="DK138" s="128">
        <f t="shared" si="294"/>
        <v>0</v>
      </c>
      <c r="DL138" s="130">
        <f t="shared" si="295"/>
        <v>0.04</v>
      </c>
      <c r="DM138" s="128">
        <f t="shared" si="296"/>
        <v>87.823307138263601</v>
      </c>
      <c r="DN138" s="128">
        <f t="shared" si="297"/>
        <v>132199.81277113827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141040.48461091856</v>
      </c>
      <c r="DT138" s="130">
        <f t="shared" si="298"/>
        <v>4.9000000000000002E-2</v>
      </c>
      <c r="DU138" s="128">
        <f t="shared" si="299"/>
        <v>147375.55304469232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135944.19796620079</v>
      </c>
      <c r="DY138" s="128">
        <f t="shared" si="303"/>
        <v>0</v>
      </c>
      <c r="DZ138" s="130">
        <f t="shared" si="304"/>
        <v>0.04</v>
      </c>
      <c r="EA138" s="128">
        <f t="shared" si="305"/>
        <v>0</v>
      </c>
      <c r="EB138" s="128">
        <f t="shared" si="306"/>
        <v>135944.19796620079</v>
      </c>
    </row>
    <row r="139" spans="1:132" ht="14.25" customHeight="1">
      <c r="A139" s="224"/>
      <c r="B139" s="188">
        <f t="shared" si="307"/>
        <v>95</v>
      </c>
      <c r="C139" s="128">
        <f t="shared" si="308"/>
        <v>132560.19514713343</v>
      </c>
      <c r="D139" s="128">
        <f t="shared" si="309"/>
        <v>131404.55591567443</v>
      </c>
      <c r="E139" s="128">
        <f t="shared" si="310"/>
        <v>133548.60992507113</v>
      </c>
      <c r="F139" s="128">
        <f t="shared" si="311"/>
        <v>128472.62835123992</v>
      </c>
      <c r="G139" s="128">
        <f t="shared" si="312"/>
        <v>131789.09057621774</v>
      </c>
      <c r="H139" s="128">
        <f t="shared" si="313"/>
        <v>132199.81277113827</v>
      </c>
      <c r="I139" s="128">
        <f t="shared" si="314"/>
        <v>135944.19796620079</v>
      </c>
      <c r="J139" s="128">
        <f t="shared" si="315"/>
        <v>129195.21215314227</v>
      </c>
      <c r="K139" s="128">
        <f t="shared" si="316"/>
        <v>120656.46363731947</v>
      </c>
      <c r="M139" s="36"/>
      <c r="N139" s="32">
        <f t="shared" si="317"/>
        <v>95</v>
      </c>
      <c r="O139" s="25">
        <f t="shared" si="318"/>
        <v>0.32560195147133442</v>
      </c>
      <c r="P139" s="25">
        <f t="shared" si="319"/>
        <v>0.31404555915674437</v>
      </c>
      <c r="Q139" s="25">
        <f t="shared" si="320"/>
        <v>0.33548609925071138</v>
      </c>
      <c r="R139" s="25">
        <f t="shared" si="245"/>
        <v>0.28472628351239915</v>
      </c>
      <c r="S139" s="25">
        <f t="shared" si="246"/>
        <v>0.31789090576217749</v>
      </c>
      <c r="T139" s="25">
        <f t="shared" si="247"/>
        <v>0.32199812771138259</v>
      </c>
      <c r="U139" s="25">
        <f t="shared" si="248"/>
        <v>0.35944197966200786</v>
      </c>
      <c r="V139" s="25">
        <f t="shared" si="249"/>
        <v>0.29195212153142269</v>
      </c>
      <c r="W139" s="25">
        <f t="shared" si="250"/>
        <v>0.20656463637319455</v>
      </c>
      <c r="X139" s="36"/>
      <c r="Y139" s="36"/>
      <c r="AA139" s="124">
        <f t="shared" si="321"/>
        <v>96</v>
      </c>
      <c r="AB139" s="128">
        <f t="shared" si="251"/>
        <v>120892.58196146296</v>
      </c>
      <c r="AC139" s="124">
        <f t="shared" si="322"/>
        <v>96</v>
      </c>
      <c r="AD139" s="130">
        <f t="shared" si="323"/>
        <v>0.04</v>
      </c>
      <c r="AE139" s="127">
        <f t="shared" si="324"/>
        <v>1291</v>
      </c>
      <c r="AF139" s="128">
        <f t="shared" si="325"/>
        <v>128975.1</v>
      </c>
      <c r="AG139" s="128">
        <f t="shared" si="348"/>
        <v>129100</v>
      </c>
      <c r="AH139" s="128">
        <f t="shared" si="357"/>
        <v>129100</v>
      </c>
      <c r="AI139" s="130">
        <f t="shared" si="252"/>
        <v>0.04</v>
      </c>
      <c r="AJ139" s="128">
        <f t="shared" si="253"/>
        <v>129530.33333333334</v>
      </c>
      <c r="AK139" s="128" t="str">
        <f t="shared" si="254"/>
        <v>tak</v>
      </c>
      <c r="AL139" s="128">
        <f t="shared" si="255"/>
        <v>0</v>
      </c>
      <c r="AM139" s="128">
        <f t="shared" si="361"/>
        <v>129448.57</v>
      </c>
      <c r="AN139" s="128">
        <f t="shared" si="256"/>
        <v>478.17000000000053</v>
      </c>
      <c r="AO139" s="130">
        <f t="shared" si="257"/>
        <v>0.04</v>
      </c>
      <c r="AP139" s="128">
        <f t="shared" si="258"/>
        <v>4471.9743825306759</v>
      </c>
      <c r="AQ139" s="128">
        <f t="shared" si="362"/>
        <v>133442.37438253069</v>
      </c>
      <c r="AS139" s="124">
        <f t="shared" si="327"/>
        <v>96</v>
      </c>
      <c r="AT139" s="130">
        <f t="shared" si="328"/>
        <v>0.04</v>
      </c>
      <c r="AU139" s="127">
        <f t="shared" si="329"/>
        <v>1238</v>
      </c>
      <c r="AV139" s="128">
        <f t="shared" si="330"/>
        <v>123684.3</v>
      </c>
      <c r="AW139" s="128">
        <f t="shared" si="363"/>
        <v>123800</v>
      </c>
      <c r="AX139" s="128">
        <f t="shared" si="358"/>
        <v>123800</v>
      </c>
      <c r="AY139" s="130">
        <f t="shared" si="259"/>
        <v>4.1500000000000002E-2</v>
      </c>
      <c r="AZ139" s="128">
        <f t="shared" si="260"/>
        <v>124228.14166666666</v>
      </c>
      <c r="BA139" s="128" t="str">
        <f t="shared" si="261"/>
        <v>tak</v>
      </c>
      <c r="BB139" s="128">
        <f t="shared" si="262"/>
        <v>0</v>
      </c>
      <c r="BC139" s="128">
        <f t="shared" si="367"/>
        <v>124146.79475</v>
      </c>
      <c r="BD139" s="128">
        <f t="shared" si="263"/>
        <v>471.09474999998986</v>
      </c>
      <c r="BE139" s="130">
        <f t="shared" si="264"/>
        <v>0.04</v>
      </c>
      <c r="BF139" s="128">
        <f t="shared" si="265"/>
        <v>8800.0242208467498</v>
      </c>
      <c r="BG139" s="128">
        <f t="shared" si="368"/>
        <v>132475.72422084675</v>
      </c>
      <c r="BI139" s="124">
        <f t="shared" si="332"/>
        <v>96</v>
      </c>
      <c r="BJ139" s="130">
        <f t="shared" si="354"/>
        <v>3.8100000000000002E-2</v>
      </c>
      <c r="BK139" s="127">
        <f t="shared" si="333"/>
        <v>1252</v>
      </c>
      <c r="BL139" s="128">
        <f t="shared" si="334"/>
        <v>125074.8</v>
      </c>
      <c r="BM139" s="128">
        <f t="shared" si="349"/>
        <v>125200</v>
      </c>
      <c r="BN139" s="128">
        <f t="shared" si="335"/>
        <v>131021.8</v>
      </c>
      <c r="BO139" s="130">
        <f t="shared" si="266"/>
        <v>4.65E-2</v>
      </c>
      <c r="BP139" s="128">
        <f t="shared" si="267"/>
        <v>137114.3137</v>
      </c>
      <c r="BQ139" s="128" t="str">
        <f t="shared" si="268"/>
        <v>nie</v>
      </c>
      <c r="BR139" s="128">
        <f t="shared" si="269"/>
        <v>1252</v>
      </c>
      <c r="BS139" s="128">
        <f t="shared" si="364"/>
        <v>133836.474097</v>
      </c>
      <c r="BT139" s="128">
        <f t="shared" si="356"/>
        <v>0</v>
      </c>
      <c r="BU139" s="130">
        <f t="shared" si="270"/>
        <v>0.04</v>
      </c>
      <c r="BV139" s="128">
        <f t="shared" si="271"/>
        <v>123.71363017876159</v>
      </c>
      <c r="BW139" s="128">
        <f t="shared" si="365"/>
        <v>133960.18772717877</v>
      </c>
      <c r="BY139" s="130">
        <f t="shared" si="360"/>
        <v>2.4E-2</v>
      </c>
      <c r="BZ139" s="127">
        <f t="shared" si="337"/>
        <v>1143</v>
      </c>
      <c r="CA139" s="128">
        <f t="shared" si="338"/>
        <v>114196.8</v>
      </c>
      <c r="CB139" s="128">
        <f t="shared" si="366"/>
        <v>114300</v>
      </c>
      <c r="CC139" s="128">
        <f t="shared" si="359"/>
        <v>114300</v>
      </c>
      <c r="CD139" s="130">
        <f t="shared" si="272"/>
        <v>3.9E-2</v>
      </c>
      <c r="CE139" s="128">
        <f t="shared" si="273"/>
        <v>118757.7</v>
      </c>
      <c r="CF139" s="128" t="str">
        <f t="shared" si="274"/>
        <v>tak</v>
      </c>
      <c r="CG139" s="128">
        <f t="shared" si="275"/>
        <v>0</v>
      </c>
      <c r="CH139" s="128">
        <f t="shared" si="369"/>
        <v>117910.73699999999</v>
      </c>
      <c r="CI139" s="128">
        <f t="shared" si="276"/>
        <v>28.736999999993714</v>
      </c>
      <c r="CJ139" s="130">
        <f t="shared" si="277"/>
        <v>0.04</v>
      </c>
      <c r="CK139" s="128">
        <f t="shared" si="278"/>
        <v>12777.512105713267</v>
      </c>
      <c r="CL139" s="128">
        <f t="shared" si="279"/>
        <v>130659.51210571326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136730.97484925028</v>
      </c>
      <c r="CR139" s="130">
        <f t="shared" si="280"/>
        <v>4.3999999999999997E-2</v>
      </c>
      <c r="CS139" s="128">
        <f t="shared" si="281"/>
        <v>142747.13774261731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132195.18157152002</v>
      </c>
      <c r="CW139" s="128">
        <f t="shared" si="285"/>
        <v>0</v>
      </c>
      <c r="CX139" s="130">
        <f t="shared" si="286"/>
        <v>0.04</v>
      </c>
      <c r="CY139" s="128">
        <f t="shared" si="287"/>
        <v>0</v>
      </c>
      <c r="CZ139" s="128">
        <f t="shared" si="288"/>
        <v>132195.18157152002</v>
      </c>
      <c r="DA139" s="20"/>
      <c r="DB139" s="127">
        <f t="shared" si="350"/>
        <v>1246</v>
      </c>
      <c r="DC139" s="128">
        <f t="shared" si="351"/>
        <v>124600</v>
      </c>
      <c r="DD139" s="128">
        <f t="shared" si="344"/>
        <v>124600</v>
      </c>
      <c r="DE139" s="128">
        <f t="shared" si="345"/>
        <v>131079.20000000001</v>
      </c>
      <c r="DF139" s="130">
        <f t="shared" si="289"/>
        <v>4.3999999999999997E-2</v>
      </c>
      <c r="DG139" s="128">
        <f t="shared" si="290"/>
        <v>136846.68480000002</v>
      </c>
      <c r="DH139" s="128" t="str">
        <f t="shared" si="291"/>
        <v>nie</v>
      </c>
      <c r="DI139" s="128">
        <f t="shared" si="292"/>
        <v>2492</v>
      </c>
      <c r="DJ139" s="128">
        <f t="shared" si="355"/>
        <v>132501.29468800002</v>
      </c>
      <c r="DK139" s="128">
        <f t="shared" si="294"/>
        <v>0</v>
      </c>
      <c r="DL139" s="130">
        <f t="shared" si="295"/>
        <v>0.04</v>
      </c>
      <c r="DM139" s="128">
        <f t="shared" si="296"/>
        <v>88.060430067536913</v>
      </c>
      <c r="DN139" s="128">
        <f t="shared" si="297"/>
        <v>132589.35511806756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141040.48461091856</v>
      </c>
      <c r="DT139" s="130">
        <f t="shared" si="298"/>
        <v>4.9000000000000002E-2</v>
      </c>
      <c r="DU139" s="128">
        <f t="shared" si="299"/>
        <v>147951.46835685355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136410.68936905137</v>
      </c>
      <c r="DY139" s="128">
        <f t="shared" si="303"/>
        <v>0</v>
      </c>
      <c r="DZ139" s="130">
        <f t="shared" si="304"/>
        <v>0.04</v>
      </c>
      <c r="EA139" s="128">
        <f t="shared" si="305"/>
        <v>0</v>
      </c>
      <c r="EB139" s="128">
        <f t="shared" si="306"/>
        <v>136410.68936905137</v>
      </c>
    </row>
    <row r="140" spans="1:132">
      <c r="A140" s="224"/>
      <c r="B140" s="188">
        <f t="shared" si="307"/>
        <v>96</v>
      </c>
      <c r="C140" s="128">
        <f t="shared" si="308"/>
        <v>133442.37438253069</v>
      </c>
      <c r="D140" s="128">
        <f t="shared" si="309"/>
        <v>132475.72422084675</v>
      </c>
      <c r="E140" s="128">
        <f t="shared" si="310"/>
        <v>133960.18772717877</v>
      </c>
      <c r="F140" s="128">
        <f t="shared" si="311"/>
        <v>130659.51210571326</v>
      </c>
      <c r="G140" s="128">
        <f t="shared" si="312"/>
        <v>132195.18157152002</v>
      </c>
      <c r="H140" s="128">
        <f t="shared" si="313"/>
        <v>132589.35511806756</v>
      </c>
      <c r="I140" s="128">
        <f t="shared" si="314"/>
        <v>136410.68936905137</v>
      </c>
      <c r="J140" s="128">
        <f t="shared" si="315"/>
        <v>129544.03922595576</v>
      </c>
      <c r="K140" s="128">
        <f t="shared" si="316"/>
        <v>120892.58196146296</v>
      </c>
      <c r="M140" s="36"/>
      <c r="N140" s="32">
        <f t="shared" si="317"/>
        <v>96</v>
      </c>
      <c r="O140" s="25">
        <f t="shared" si="318"/>
        <v>0.33442374382530682</v>
      </c>
      <c r="P140" s="25">
        <f t="shared" si="319"/>
        <v>0.32475724220846747</v>
      </c>
      <c r="Q140" s="25">
        <f t="shared" si="320"/>
        <v>0.3396018772717877</v>
      </c>
      <c r="R140" s="25">
        <f t="shared" ref="R140:R171" si="370">F140/zakup_domyslny_wartosc-1</f>
        <v>0.30659512105713271</v>
      </c>
      <c r="S140" s="25">
        <f t="shared" ref="S140:S171" si="371">G140/zakup_domyslny_wartosc-1</f>
        <v>0.32195181571520015</v>
      </c>
      <c r="T140" s="25">
        <f t="shared" ref="T140:T171" si="372">H140/zakup_domyslny_wartosc-1</f>
        <v>0.32589355118067553</v>
      </c>
      <c r="U140" s="25">
        <f t="shared" ref="U140:U171" si="373">I140/zakup_domyslny_wartosc-1</f>
        <v>0.36410689369051363</v>
      </c>
      <c r="V140" s="25">
        <f t="shared" ref="V140:V171" si="374">J140/zakup_domyslny_wartosc-1</f>
        <v>0.29544039225955765</v>
      </c>
      <c r="W140" s="25">
        <f t="shared" ref="W140:W171" si="375">K140/zakup_domyslny_wartosc-1</f>
        <v>0.20892581961462953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121134.36712538588</v>
      </c>
      <c r="AC140" s="124">
        <f t="shared" si="322"/>
        <v>97</v>
      </c>
      <c r="AD140" s="130">
        <f t="shared" si="323"/>
        <v>0.04</v>
      </c>
      <c r="AE140" s="127">
        <f t="shared" si="324"/>
        <v>1339</v>
      </c>
      <c r="AF140" s="128">
        <f t="shared" si="325"/>
        <v>133770.5</v>
      </c>
      <c r="AG140" s="128">
        <f t="shared" si="348"/>
        <v>133900</v>
      </c>
      <c r="AH140" s="128">
        <f t="shared" si="357"/>
        <v>133900</v>
      </c>
      <c r="AI140" s="130">
        <f t="shared" ref="AI140:AI171" si="377">IF(AND(MOD($AA140,zapadalnosc_ROR)&lt;=zmiana_oprocentowania_co_ile_mc_ROR,MOD($AA140,zapadalnosc_ROR)&lt;&gt;0),proc_I_okres_ROR,(marza_ROR+AD140))</f>
        <v>4.2500000000000003E-2</v>
      </c>
      <c r="AJ140" s="128">
        <f t="shared" ref="AJ140:AJ171" si="378">AH140*(1+AI140*IF(MOD($AA140,wyplata_odsetek_ROR)&lt;&gt;0,MOD($AA140,wyplata_odsetek_ROR),wyplata_odsetek_ROR)/12)</f>
        <v>134374.22916666669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474.22916666668607</v>
      </c>
      <c r="AM140" s="128">
        <f t="shared" si="361"/>
        <v>133900</v>
      </c>
      <c r="AN140" s="128">
        <f t="shared" ref="AN140:AN171" si="381">IF(MOD($AA140,wyplata_odsetek_ROR)=0, (AJ140-AG140)*(1-podatek_Belki),0)
+IF(AK140="tak",ROUNDDOWN(AJ140/zamiana_ROR,0)*(100-zamiana_ROR),0)</f>
        <v>384.12562500001576</v>
      </c>
      <c r="AO140" s="130">
        <f t="shared" ref="AO140:AO171" si="382">INDEX(scenariusz_I_konto,MATCH(ROUNDUP($AA140/12,0),scenariusz_I_rok,0))</f>
        <v>0.04</v>
      </c>
      <c r="AP140" s="128">
        <f t="shared" ref="AP140:AP171" si="383">(AP139-IF(AK139="tak",ROUNDDOWN(AP139/100,0)*100,0))*
(1+AO140/12*(1-podatek_Belki))+AN140</f>
        <v>456.2943383635245</v>
      </c>
      <c r="AQ140" s="128">
        <f t="shared" si="362"/>
        <v>138384.0487133635</v>
      </c>
      <c r="AS140" s="124">
        <f t="shared" si="327"/>
        <v>97</v>
      </c>
      <c r="AT140" s="130">
        <f t="shared" si="328"/>
        <v>0.04</v>
      </c>
      <c r="AU140" s="127">
        <f t="shared" si="329"/>
        <v>1330</v>
      </c>
      <c r="AV140" s="128">
        <f t="shared" si="330"/>
        <v>132875.79999999999</v>
      </c>
      <c r="AW140" s="128">
        <f t="shared" si="363"/>
        <v>133000</v>
      </c>
      <c r="AX140" s="128">
        <f t="shared" si="358"/>
        <v>133000</v>
      </c>
      <c r="AY140" s="130">
        <f t="shared" ref="AY140:AY171" si="384">IF(AND(MOD($AA140,zapadalnosc_DOR)&lt;=zmiana_oprocentowania_co_ile_mc_DOR,MOD($AA140,zapadalnosc_DOR)&lt;&gt;0),proc_I_okres_DOR,(marza_DOR+AT140))</f>
        <v>4.3999999999999997E-2</v>
      </c>
      <c r="AZ140" s="128">
        <f t="shared" ref="AZ140:AZ171" si="385">AX140*(1+AY140*IF(MOD($AA140,wyplata_odsetek_DOR)&lt;&gt;0,MOD($AA140,wyplata_odsetek_DOR),wyplata_odsetek_DOR)/12)</f>
        <v>133487.66666666669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487.66666666668607</v>
      </c>
      <c r="BC140" s="128">
        <f t="shared" si="367"/>
        <v>133000</v>
      </c>
      <c r="BD140" s="128">
        <f t="shared" ref="BD140:BD171" si="388">IF(MOD($AA140,wyplata_odsetek_DOR)=0, (AZ140-AW140)*(1-podatek_Belki),0)
+IF(BA140="tak",ROUNDDOWN(AZ140/zamiana_DOR,0)*(100-zamiana_DOR),0)</f>
        <v>395.01000000001574</v>
      </c>
      <c r="BE140" s="130">
        <f t="shared" si="264"/>
        <v>0.04</v>
      </c>
      <c r="BF140" s="128">
        <f t="shared" ref="BF140:BF171" si="389">(BF139-IF(BA139="tak",ROUNDDOWN(BF139/100,0)*100,0))*
(1+BE140/12*(1-podatek_Belki))+BD140</f>
        <v>395.03428624305178</v>
      </c>
      <c r="BG140" s="128">
        <f t="shared" si="368"/>
        <v>141823.78428624303</v>
      </c>
      <c r="BI140" s="124">
        <f t="shared" si="332"/>
        <v>97</v>
      </c>
      <c r="BJ140" s="130">
        <f t="shared" si="354"/>
        <v>3.8100000000000002E-2</v>
      </c>
      <c r="BK140" s="127">
        <f t="shared" si="333"/>
        <v>1252</v>
      </c>
      <c r="BL140" s="128">
        <f t="shared" si="334"/>
        <v>125074.8</v>
      </c>
      <c r="BM140" s="128">
        <f t="shared" si="349"/>
        <v>125200</v>
      </c>
      <c r="BN140" s="128">
        <f t="shared" si="335"/>
        <v>137114.3137</v>
      </c>
      <c r="BO140" s="130">
        <f t="shared" ref="BO140:BO171" si="390">IF(AND(MOD($AA140,zapadalnosc_TOS)&lt;=12,MOD($AA140,zapadalnosc_TOS)&lt;&gt;0),proc_I_okres_TOS,(marza_TOS+proc_I_okres_TOS))</f>
        <v>4.65E-2</v>
      </c>
      <c r="BP140" s="128">
        <f t="shared" ref="BP140:BP171" si="391">BN140*(1+BO140*IF(MOD($AA140,12)&lt;&gt;0,MOD($AA140,12),12)/12)</f>
        <v>137645.63166558751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1252</v>
      </c>
      <c r="BS140" s="128">
        <f t="shared" si="364"/>
        <v>134266.84164912588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0.04</v>
      </c>
      <c r="BV140" s="128">
        <f t="shared" si="271"/>
        <v>124.04765698024424</v>
      </c>
      <c r="BW140" s="128">
        <f t="shared" si="365"/>
        <v>134390.88930610614</v>
      </c>
      <c r="BY140" s="130">
        <f t="shared" si="360"/>
        <v>2.4E-2</v>
      </c>
      <c r="BZ140" s="127">
        <f t="shared" si="337"/>
        <v>1307</v>
      </c>
      <c r="CA140" s="128">
        <f t="shared" si="338"/>
        <v>130582</v>
      </c>
      <c r="CB140" s="128">
        <f t="shared" si="366"/>
        <v>130700</v>
      </c>
      <c r="CC140" s="128">
        <f t="shared" si="359"/>
        <v>130700</v>
      </c>
      <c r="CD140" s="130">
        <f t="shared" ref="CD140:CD171" si="395">IF(AND(MOD($AA140,zapadalnosc_COI)&lt;=zmiana_oprocentowania_co_ile_mc_COI,MOD($AA140,zapadalnosc_COI)&lt;&gt;0),proc_I_okres_COI,(marza_COI+BY140))</f>
        <v>0.05</v>
      </c>
      <c r="CE140" s="128">
        <f t="shared" ref="CE140:CE171" si="396">CC140*(1+CD140*IF(MOD($AA140,wyplata_odsetek_COI)&lt;&gt;0,MOD($AA140,wyplata_odsetek_COI),wyplata_odsetek_COI)/12)</f>
        <v>131244.58333333334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544.58333333334303</v>
      </c>
      <c r="CH140" s="128">
        <f t="shared" si="369"/>
        <v>130700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0.04</v>
      </c>
      <c r="CK140" s="128">
        <f t="shared" ref="CK140:CK171" si="400">(CK139-IF(CF139="tak",ROUNDDOWN(CK139/100,0)*100,0))*
(1+CJ140/12*(1-podatek_Belki))+CI140</f>
        <v>77.721388398693193</v>
      </c>
      <c r="CL140" s="128">
        <f t="shared" ref="CL140:CL171" si="401">(CK139-IF(MOD($AA139,zapadalnosc_COI)=0,ROUNDDOWN(CK139/100,0)*100,0))*(1+CJ140/12*(1-podatek_Belki))+CH140</f>
        <v>130777.7213883987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142747.13774261731</v>
      </c>
      <c r="CR140" s="130">
        <f t="shared" ref="CR140:CR171" si="402">IF(AND(MOD($AA140,zapadalnosc_EDO)&lt;=12,MOD($AA140,zapadalnosc_EDO)&lt;&gt;0),proc_I_okres_EDO,(marza_EDO+$BY140))</f>
        <v>4.3999999999999997E-2</v>
      </c>
      <c r="CS140" s="128">
        <f t="shared" ref="CS140:CS171" si="403">CQ140*(1+CR140*IF(MOD($AA140,12)&lt;&gt;0,MOD($AA140,12),12)/12)</f>
        <v>143270.54391434026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132619.14057061562</v>
      </c>
      <c r="CW140" s="128">
        <f t="shared" si="285"/>
        <v>0</v>
      </c>
      <c r="CX140" s="130">
        <f t="shared" ref="CX140:CX171" si="407">INDEX(scenariusz_I_konto,MATCH(ROUNDUP($AA140/12,0),scenariusz_I_rok,0))</f>
        <v>0.04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132619.14057061562</v>
      </c>
      <c r="DA140" s="20"/>
      <c r="DB140" s="127">
        <f t="shared" si="350"/>
        <v>1246</v>
      </c>
      <c r="DC140" s="128">
        <f t="shared" si="351"/>
        <v>124600</v>
      </c>
      <c r="DD140" s="128">
        <f t="shared" si="344"/>
        <v>124600</v>
      </c>
      <c r="DE140" s="128">
        <f t="shared" si="345"/>
        <v>136846.68480000002</v>
      </c>
      <c r="DF140" s="130">
        <f t="shared" ref="DF140:DF171" si="410">IF(AND(MOD($AA140,zapadalnosc_ROS)&lt;=12,MOD($AA140,zapadalnosc_ROS)&lt;&gt;0),proc_I_okres_ROS,(marza_ROS+$BY140))</f>
        <v>4.3999999999999997E-2</v>
      </c>
      <c r="DG140" s="128">
        <f t="shared" ref="DG140:DG171" si="411">DE140*(1+DF140*IF(MOD($AA140,12)&lt;&gt;0,MOD($AA140,12),12)/12)</f>
        <v>137348.45597760001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2492</v>
      </c>
      <c r="DJ140" s="128">
        <f t="shared" si="355"/>
        <v>132907.729341856</v>
      </c>
      <c r="DK140" s="128">
        <f t="shared" si="294"/>
        <v>0</v>
      </c>
      <c r="DL140" s="130">
        <f t="shared" ref="DL140:DL171" si="414">INDEX(scenariusz_I_konto,MATCH(ROUNDUP($AA140/12,0),scenariusz_I_rok,0))</f>
        <v>0.04</v>
      </c>
      <c r="DM140" s="128">
        <f t="shared" ref="DM140:DM171" si="415">DM139*(1+DL140/12*(1-podatek_Belki))+DK140</f>
        <v>88.298193228719256</v>
      </c>
      <c r="DN140" s="128">
        <f t="shared" ref="DN140:DN171" si="416">DM139*(1+DL140/12*(1-podatek_Belki))+DJ140</f>
        <v>132996.02753508472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147951.46835685355</v>
      </c>
      <c r="DT140" s="130">
        <f t="shared" ref="DT140:DT171" si="417">IF(AND(MOD($AA140,zapadalnosc_ROD)&lt;=12,MOD($AA140,zapadalnosc_ROD)&lt;&gt;0),proc_I_okres_ROD,(marza_ROD+$BY140))</f>
        <v>4.9000000000000002E-2</v>
      </c>
      <c r="DU140" s="128">
        <f t="shared" ref="DU140:DU171" si="418">DS140*(1+DT140*IF(MOD($AA140,12)&lt;&gt;0,MOD($AA140,12),12)/12)</f>
        <v>148555.60351931071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136900.03885064166</v>
      </c>
      <c r="DY140" s="128">
        <f t="shared" si="303"/>
        <v>0</v>
      </c>
      <c r="DZ140" s="130">
        <f t="shared" ref="DZ140:DZ171" si="421">INDEX(scenariusz_I_konto,MATCH(ROUNDUP($AA140/12,0),scenariusz_I_rok,0))</f>
        <v>0.04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136900.03885064166</v>
      </c>
    </row>
    <row r="141" spans="1:132">
      <c r="A141" s="224">
        <f>ROUNDUP(B152/12,0)</f>
        <v>9</v>
      </c>
      <c r="B141" s="188">
        <f t="shared" ref="B141:B172" si="424">AA140</f>
        <v>97</v>
      </c>
      <c r="C141" s="128">
        <f t="shared" ref="C141:C172" si="425">AQ140</f>
        <v>138384.0487133635</v>
      </c>
      <c r="D141" s="128">
        <f t="shared" ref="D141:D172" si="426">BG140</f>
        <v>141823.78428624303</v>
      </c>
      <c r="E141" s="128">
        <f t="shared" ref="E141:E172" si="427">BW140</f>
        <v>134390.88930610614</v>
      </c>
      <c r="F141" s="128">
        <f t="shared" ref="F141:F172" si="428">CL140</f>
        <v>130777.7213883987</v>
      </c>
      <c r="G141" s="128">
        <f t="shared" ref="G141:G172" si="429">CZ140</f>
        <v>132619.14057061562</v>
      </c>
      <c r="H141" s="128">
        <f t="shared" ref="H141:H172" si="430">DN140</f>
        <v>132996.02753508472</v>
      </c>
      <c r="I141" s="128">
        <f t="shared" ref="I141:I172" si="431">EB140</f>
        <v>136900.03885064166</v>
      </c>
      <c r="J141" s="128">
        <f t="shared" ref="J141:J172" si="432">FV(INDEX(scenariusz_I_konto,MATCH(ROUNDUP(B141/12,0),scenariusz_I_rok,0))/12*(1-podatek_Belki),1,0,-J140,1)</f>
        <v>129893.80813186582</v>
      </c>
      <c r="K141" s="128">
        <f t="shared" ref="K141:K172" si="433">AB140</f>
        <v>121134.36712538588</v>
      </c>
      <c r="M141" s="36"/>
      <c r="N141" s="32">
        <f t="shared" ref="N141:N172" si="434">B141</f>
        <v>97</v>
      </c>
      <c r="O141" s="25">
        <f t="shared" si="318"/>
        <v>0.38384048713363494</v>
      </c>
      <c r="P141" s="25">
        <f t="shared" si="319"/>
        <v>0.41823784286243026</v>
      </c>
      <c r="Q141" s="25">
        <f t="shared" si="320"/>
        <v>0.34390889306106143</v>
      </c>
      <c r="R141" s="25">
        <f t="shared" si="370"/>
        <v>0.30777721388398693</v>
      </c>
      <c r="S141" s="25">
        <f t="shared" si="371"/>
        <v>0.32619140570615612</v>
      </c>
      <c r="T141" s="25">
        <f t="shared" si="372"/>
        <v>0.32996027535084727</v>
      </c>
      <c r="U141" s="25">
        <f t="shared" si="373"/>
        <v>0.36900038850641659</v>
      </c>
      <c r="V141" s="25">
        <f t="shared" si="374"/>
        <v>0.29893808131865818</v>
      </c>
      <c r="W141" s="25">
        <f t="shared" si="375"/>
        <v>0.21134367125385878</v>
      </c>
      <c r="X141" s="36"/>
      <c r="Y141" s="36"/>
      <c r="AA141" s="124">
        <f t="shared" si="321"/>
        <v>98</v>
      </c>
      <c r="AB141" s="128">
        <f t="shared" si="376"/>
        <v>121376.15228930881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0.04</v>
      </c>
      <c r="AE141" s="127">
        <f t="shared" ref="AE141:AE172" si="436">IF(AK140="tak",
ROUNDDOWN(AM140/zamiana_ROR,0)+ROUNDDOWN(AP140/100,0),
AE140)</f>
        <v>1339</v>
      </c>
      <c r="AF141" s="128">
        <f t="shared" ref="AF141:AF172" si="437">IF(AK140="tak",
ROUNDDOWN(AM140/zamiana_ROR,0)*zamiana_ROR+ROUNDDOWN(AP140/100,0)*100,
AF140)</f>
        <v>133770.5</v>
      </c>
      <c r="AG141" s="128">
        <f t="shared" si="348"/>
        <v>133900</v>
      </c>
      <c r="AH141" s="128">
        <f t="shared" si="357"/>
        <v>133900</v>
      </c>
      <c r="AI141" s="130">
        <f t="shared" si="377"/>
        <v>0.04</v>
      </c>
      <c r="AJ141" s="128">
        <f t="shared" si="378"/>
        <v>134346.33333333334</v>
      </c>
      <c r="AK141" s="128" t="str">
        <f t="shared" si="379"/>
        <v>nie</v>
      </c>
      <c r="AL141" s="128">
        <f t="shared" si="380"/>
        <v>669.5</v>
      </c>
      <c r="AM141" s="128">
        <f t="shared" si="361"/>
        <v>133719.23500000002</v>
      </c>
      <c r="AN141" s="128">
        <f t="shared" si="381"/>
        <v>361.53000000000787</v>
      </c>
      <c r="AO141" s="130">
        <f t="shared" si="382"/>
        <v>0.04</v>
      </c>
      <c r="AP141" s="128">
        <f t="shared" si="383"/>
        <v>819.05633307711378</v>
      </c>
      <c r="AQ141" s="128">
        <f t="shared" si="362"/>
        <v>134176.76133307713</v>
      </c>
      <c r="AS141" s="124">
        <f t="shared" si="327"/>
        <v>98</v>
      </c>
      <c r="AT141" s="130">
        <f t="shared" si="328"/>
        <v>0.04</v>
      </c>
      <c r="AU141" s="127">
        <f t="shared" ref="AU141:AU172" si="438">IF(BA140="tak",
ROUNDDOWN(BC140/zamiana_DOR,0)+ROUNDDOWN(BF140/100,0),
AU140)</f>
        <v>1330</v>
      </c>
      <c r="AV141" s="128">
        <f t="shared" ref="AV141:AV172" si="439">IF(BA140="tak",
ROUNDDOWN(BC140/zamiana_DOR,0)*zamiana_DOR+ROUNDDOWN(BF140/100,0)*100,
AV140)</f>
        <v>132875.79999999999</v>
      </c>
      <c r="AW141" s="128">
        <f t="shared" si="363"/>
        <v>133000</v>
      </c>
      <c r="AX141" s="128">
        <f t="shared" si="358"/>
        <v>133000</v>
      </c>
      <c r="AY141" s="130">
        <f t="shared" si="384"/>
        <v>4.1500000000000002E-2</v>
      </c>
      <c r="AZ141" s="128">
        <f t="shared" si="385"/>
        <v>133459.95833333334</v>
      </c>
      <c r="BA141" s="128" t="str">
        <f t="shared" si="386"/>
        <v>nie</v>
      </c>
      <c r="BB141" s="128">
        <f t="shared" si="387"/>
        <v>930.99999999999989</v>
      </c>
      <c r="BC141" s="128">
        <f t="shared" si="367"/>
        <v>132618.45625000002</v>
      </c>
      <c r="BD141" s="128">
        <f t="shared" si="388"/>
        <v>372.56625000000787</v>
      </c>
      <c r="BE141" s="130">
        <f t="shared" si="264"/>
        <v>0.04</v>
      </c>
      <c r="BF141" s="128">
        <f t="shared" si="389"/>
        <v>768.66712881591593</v>
      </c>
      <c r="BG141" s="128">
        <f t="shared" si="368"/>
        <v>133014.55712881591</v>
      </c>
      <c r="BI141" s="124">
        <f t="shared" si="332"/>
        <v>98</v>
      </c>
      <c r="BJ141" s="130">
        <f t="shared" si="354"/>
        <v>3.8100000000000002E-2</v>
      </c>
      <c r="BK141" s="127">
        <f t="shared" ref="BK141:BK172" si="440">IF(BQ140="tak",
ROUNDDOWN(BS140/zamiana_TOS,0),
BK140)</f>
        <v>1252</v>
      </c>
      <c r="BL141" s="128">
        <f t="shared" ref="BL141:BL172" si="441">IF(BQ140="tak",
BK141*zamiana_TOS,
BL140)</f>
        <v>125074.8</v>
      </c>
      <c r="BM141" s="128">
        <f t="shared" si="349"/>
        <v>125200</v>
      </c>
      <c r="BN141" s="128">
        <f t="shared" ref="BN141:BN172" si="442">IF(BQ140="tak",
 BM141,
IF(MOD($AA141,kapitalizacja_odsetek_mc_ROS)&lt;&gt;1,BN140,BP140))</f>
        <v>137114.3137</v>
      </c>
      <c r="BO141" s="130">
        <f t="shared" si="390"/>
        <v>4.65E-2</v>
      </c>
      <c r="BP141" s="128">
        <f t="shared" si="391"/>
        <v>138176.949631175</v>
      </c>
      <c r="BQ141" s="128" t="str">
        <f t="shared" si="392"/>
        <v>nie</v>
      </c>
      <c r="BR141" s="128">
        <f t="shared" si="393"/>
        <v>1252</v>
      </c>
      <c r="BS141" s="128">
        <f t="shared" si="364"/>
        <v>134697.20920125174</v>
      </c>
      <c r="BT141" s="128">
        <f t="shared" ref="BT141:BT165" si="443">IF(AND(BQ141="tak",BL142&lt;&gt;""),
 BS141-BL142,
0)</f>
        <v>0</v>
      </c>
      <c r="BU141" s="130">
        <f t="shared" si="394"/>
        <v>0.04</v>
      </c>
      <c r="BV141" s="128">
        <f t="shared" si="271"/>
        <v>124.38258565409089</v>
      </c>
      <c r="BW141" s="128">
        <f t="shared" si="365"/>
        <v>134821.59178690583</v>
      </c>
      <c r="BY141" s="130">
        <f t="shared" si="360"/>
        <v>2.4E-2</v>
      </c>
      <c r="BZ141" s="127">
        <f t="shared" ref="BZ141:BZ172" si="444">IF(CF140="tak",
ROUNDDOWN(CH140/zamiana_COI,0)+ROUNDDOWN(CK140/100,0),
BZ140)</f>
        <v>1307</v>
      </c>
      <c r="CA141" s="128">
        <f t="shared" ref="CA141:CA172" si="445">IF(CF140="tak",
ROUNDDOWN(CH140/zamiana_COI,0)*zamiana_COI+ROUNDDOWN(CK140/100,0)*100,
CA140)</f>
        <v>130582</v>
      </c>
      <c r="CB141" s="128">
        <f t="shared" si="366"/>
        <v>130700</v>
      </c>
      <c r="CC141" s="128">
        <f t="shared" si="359"/>
        <v>130700</v>
      </c>
      <c r="CD141" s="130">
        <f t="shared" si="395"/>
        <v>0.05</v>
      </c>
      <c r="CE141" s="128">
        <f t="shared" si="396"/>
        <v>131789.16666666666</v>
      </c>
      <c r="CF141" s="128" t="str">
        <f t="shared" si="397"/>
        <v>nie</v>
      </c>
      <c r="CG141" s="128">
        <f t="shared" si="398"/>
        <v>1089.166666666657</v>
      </c>
      <c r="CH141" s="128">
        <f t="shared" si="369"/>
        <v>130700</v>
      </c>
      <c r="CI141" s="128">
        <f t="shared" si="399"/>
        <v>0</v>
      </c>
      <c r="CJ141" s="130">
        <f t="shared" si="277"/>
        <v>0.04</v>
      </c>
      <c r="CK141" s="128">
        <f t="shared" si="400"/>
        <v>77.93123614736966</v>
      </c>
      <c r="CL141" s="128">
        <f t="shared" si="401"/>
        <v>130777.93123614737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142747.13774261731</v>
      </c>
      <c r="CR141" s="130">
        <f t="shared" si="402"/>
        <v>4.3999999999999997E-2</v>
      </c>
      <c r="CS141" s="128">
        <f t="shared" si="403"/>
        <v>143793.95008606318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133043.09956971116</v>
      </c>
      <c r="CW141" s="128">
        <f t="shared" si="285"/>
        <v>0</v>
      </c>
      <c r="CX141" s="130">
        <f t="shared" si="407"/>
        <v>0.04</v>
      </c>
      <c r="CY141" s="128">
        <f t="shared" si="408"/>
        <v>0</v>
      </c>
      <c r="CZ141" s="128">
        <f t="shared" si="409"/>
        <v>133043.09956971116</v>
      </c>
      <c r="DA141" s="20"/>
      <c r="DB141" s="127">
        <f t="shared" si="350"/>
        <v>1246</v>
      </c>
      <c r="DC141" s="128">
        <f t="shared" si="351"/>
        <v>124600</v>
      </c>
      <c r="DD141" s="128">
        <f t="shared" si="344"/>
        <v>124600</v>
      </c>
      <c r="DE141" s="128">
        <f t="shared" ref="DE141:DE172" si="449">IF(DH140="tak",
 DD141,
IF(MOD($AA141,kapitalizacja_odsetek_mc_ROS)&lt;&gt;1,DE140,DG140))</f>
        <v>136846.68480000002</v>
      </c>
      <c r="DF141" s="130">
        <f t="shared" si="410"/>
        <v>4.3999999999999997E-2</v>
      </c>
      <c r="DG141" s="128">
        <f t="shared" si="411"/>
        <v>137850.22715520003</v>
      </c>
      <c r="DH141" s="128" t="str">
        <f t="shared" si="412"/>
        <v>nie</v>
      </c>
      <c r="DI141" s="128">
        <f t="shared" si="413"/>
        <v>2492</v>
      </c>
      <c r="DJ141" s="128">
        <f t="shared" si="355"/>
        <v>133314.16399571204</v>
      </c>
      <c r="DK141" s="128">
        <f t="shared" si="294"/>
        <v>0</v>
      </c>
      <c r="DL141" s="130">
        <f t="shared" si="414"/>
        <v>0.04</v>
      </c>
      <c r="DM141" s="128">
        <f t="shared" si="415"/>
        <v>88.53659835043679</v>
      </c>
      <c r="DN141" s="128">
        <f t="shared" si="416"/>
        <v>133402.70059406248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147951.46835685355</v>
      </c>
      <c r="DT141" s="130">
        <f t="shared" si="417"/>
        <v>4.9000000000000002E-2</v>
      </c>
      <c r="DU141" s="128">
        <f t="shared" si="418"/>
        <v>149159.73868176786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137389.38833223196</v>
      </c>
      <c r="DY141" s="128">
        <f t="shared" si="303"/>
        <v>0</v>
      </c>
      <c r="DZ141" s="130">
        <f t="shared" si="421"/>
        <v>0.04</v>
      </c>
      <c r="EA141" s="128">
        <f t="shared" si="422"/>
        <v>0</v>
      </c>
      <c r="EB141" s="128">
        <f t="shared" si="423"/>
        <v>137389.38833223196</v>
      </c>
    </row>
    <row r="142" spans="1:132">
      <c r="A142" s="224"/>
      <c r="B142" s="188">
        <f t="shared" si="424"/>
        <v>98</v>
      </c>
      <c r="C142" s="128">
        <f t="shared" si="425"/>
        <v>134176.76133307713</v>
      </c>
      <c r="D142" s="128">
        <f t="shared" si="426"/>
        <v>133014.55712881591</v>
      </c>
      <c r="E142" s="128">
        <f t="shared" si="427"/>
        <v>134821.59178690583</v>
      </c>
      <c r="F142" s="128">
        <f t="shared" si="428"/>
        <v>130777.93123614737</v>
      </c>
      <c r="G142" s="128">
        <f t="shared" si="429"/>
        <v>133043.09956971116</v>
      </c>
      <c r="H142" s="128">
        <f t="shared" si="430"/>
        <v>133402.70059406248</v>
      </c>
      <c r="I142" s="128">
        <f t="shared" si="431"/>
        <v>137389.38833223196</v>
      </c>
      <c r="J142" s="128">
        <f t="shared" si="432"/>
        <v>130244.52141382184</v>
      </c>
      <c r="K142" s="128">
        <f t="shared" si="433"/>
        <v>121376.15228930881</v>
      </c>
      <c r="M142" s="36"/>
      <c r="N142" s="32">
        <f t="shared" si="434"/>
        <v>98</v>
      </c>
      <c r="O142" s="25">
        <f t="shared" si="318"/>
        <v>0.34176761333077121</v>
      </c>
      <c r="P142" s="25">
        <f t="shared" si="319"/>
        <v>0.33014557128815913</v>
      </c>
      <c r="Q142" s="25">
        <f t="shared" si="320"/>
        <v>0.34821591786905826</v>
      </c>
      <c r="R142" s="25">
        <f t="shared" si="370"/>
        <v>0.30777931236147382</v>
      </c>
      <c r="S142" s="25">
        <f t="shared" si="371"/>
        <v>0.33043099569711165</v>
      </c>
      <c r="T142" s="25">
        <f t="shared" si="372"/>
        <v>0.33402700594062473</v>
      </c>
      <c r="U142" s="25">
        <f t="shared" si="373"/>
        <v>0.37389388332231954</v>
      </c>
      <c r="V142" s="25">
        <f t="shared" si="374"/>
        <v>0.30244521413821834</v>
      </c>
      <c r="W142" s="25">
        <f t="shared" si="375"/>
        <v>0.21376152289308803</v>
      </c>
      <c r="X142" s="36"/>
      <c r="Y142" s="36"/>
      <c r="AA142" s="124">
        <f t="shared" si="321"/>
        <v>99</v>
      </c>
      <c r="AB142" s="128">
        <f t="shared" si="376"/>
        <v>121617.93745323173</v>
      </c>
      <c r="AC142" s="124">
        <f t="shared" si="322"/>
        <v>99</v>
      </c>
      <c r="AD142" s="130">
        <f t="shared" si="435"/>
        <v>0.04</v>
      </c>
      <c r="AE142" s="127">
        <f t="shared" si="436"/>
        <v>1339</v>
      </c>
      <c r="AF142" s="128">
        <f t="shared" si="437"/>
        <v>133770.5</v>
      </c>
      <c r="AG142" s="128">
        <f t="shared" si="348"/>
        <v>133900</v>
      </c>
      <c r="AH142" s="128">
        <f t="shared" si="357"/>
        <v>133900</v>
      </c>
      <c r="AI142" s="130">
        <f t="shared" si="377"/>
        <v>0.04</v>
      </c>
      <c r="AJ142" s="128">
        <f t="shared" si="378"/>
        <v>134346.33333333334</v>
      </c>
      <c r="AK142" s="128" t="str">
        <f t="shared" si="379"/>
        <v>nie</v>
      </c>
      <c r="AL142" s="128">
        <f t="shared" si="380"/>
        <v>669.5</v>
      </c>
      <c r="AM142" s="128">
        <f t="shared" si="361"/>
        <v>133719.23500000002</v>
      </c>
      <c r="AN142" s="128">
        <f t="shared" si="381"/>
        <v>361.53000000000787</v>
      </c>
      <c r="AO142" s="130">
        <f t="shared" si="382"/>
        <v>0.04</v>
      </c>
      <c r="AP142" s="128">
        <f t="shared" si="383"/>
        <v>1182.7977851764299</v>
      </c>
      <c r="AQ142" s="128">
        <f t="shared" si="362"/>
        <v>134540.50278517645</v>
      </c>
      <c r="AS142" s="124">
        <f t="shared" si="327"/>
        <v>99</v>
      </c>
      <c r="AT142" s="130">
        <f t="shared" si="328"/>
        <v>0.04</v>
      </c>
      <c r="AU142" s="127">
        <f t="shared" si="438"/>
        <v>1330</v>
      </c>
      <c r="AV142" s="128">
        <f t="shared" si="439"/>
        <v>132875.79999999999</v>
      </c>
      <c r="AW142" s="128">
        <f t="shared" si="363"/>
        <v>133000</v>
      </c>
      <c r="AX142" s="128">
        <f t="shared" si="358"/>
        <v>133000</v>
      </c>
      <c r="AY142" s="130">
        <f t="shared" si="384"/>
        <v>4.1500000000000002E-2</v>
      </c>
      <c r="AZ142" s="128">
        <f t="shared" si="385"/>
        <v>133459.95833333334</v>
      </c>
      <c r="BA142" s="128" t="str">
        <f t="shared" si="386"/>
        <v>nie</v>
      </c>
      <c r="BB142" s="128">
        <f t="shared" si="387"/>
        <v>930.99999999999989</v>
      </c>
      <c r="BC142" s="128">
        <f t="shared" si="367"/>
        <v>132618.45625000002</v>
      </c>
      <c r="BD142" s="128">
        <f t="shared" si="388"/>
        <v>372.56625000000787</v>
      </c>
      <c r="BE142" s="130">
        <f t="shared" si="264"/>
        <v>0.04</v>
      </c>
      <c r="BF142" s="128">
        <f t="shared" si="389"/>
        <v>1143.3087800637268</v>
      </c>
      <c r="BG142" s="128">
        <f t="shared" si="368"/>
        <v>133389.19878006374</v>
      </c>
      <c r="BI142" s="124">
        <f t="shared" si="332"/>
        <v>99</v>
      </c>
      <c r="BJ142" s="130">
        <f t="shared" si="354"/>
        <v>3.8100000000000002E-2</v>
      </c>
      <c r="BK142" s="127">
        <f t="shared" si="440"/>
        <v>1252</v>
      </c>
      <c r="BL142" s="128">
        <f t="shared" si="441"/>
        <v>125074.8</v>
      </c>
      <c r="BM142" s="128">
        <f t="shared" si="349"/>
        <v>125200</v>
      </c>
      <c r="BN142" s="128">
        <f t="shared" si="442"/>
        <v>137114.3137</v>
      </c>
      <c r="BO142" s="130">
        <f t="shared" si="390"/>
        <v>4.65E-2</v>
      </c>
      <c r="BP142" s="128">
        <f t="shared" si="391"/>
        <v>138708.26759676251</v>
      </c>
      <c r="BQ142" s="128" t="str">
        <f t="shared" si="392"/>
        <v>nie</v>
      </c>
      <c r="BR142" s="128">
        <f t="shared" si="393"/>
        <v>1252</v>
      </c>
      <c r="BS142" s="128">
        <f t="shared" si="364"/>
        <v>135127.57675337762</v>
      </c>
      <c r="BT142" s="128">
        <f t="shared" si="443"/>
        <v>0</v>
      </c>
      <c r="BU142" s="130">
        <f t="shared" si="394"/>
        <v>0.04</v>
      </c>
      <c r="BV142" s="128">
        <f t="shared" si="271"/>
        <v>124.71841863535693</v>
      </c>
      <c r="BW142" s="128">
        <f t="shared" si="365"/>
        <v>135252.29517201299</v>
      </c>
      <c r="BY142" s="130">
        <f t="shared" si="360"/>
        <v>2.4E-2</v>
      </c>
      <c r="BZ142" s="127">
        <f t="shared" si="444"/>
        <v>1307</v>
      </c>
      <c r="CA142" s="128">
        <f t="shared" si="445"/>
        <v>130582</v>
      </c>
      <c r="CB142" s="128">
        <f t="shared" si="366"/>
        <v>130700</v>
      </c>
      <c r="CC142" s="128">
        <f t="shared" si="359"/>
        <v>130700</v>
      </c>
      <c r="CD142" s="130">
        <f t="shared" si="395"/>
        <v>0.05</v>
      </c>
      <c r="CE142" s="128">
        <f t="shared" si="396"/>
        <v>132333.75</v>
      </c>
      <c r="CF142" s="128" t="str">
        <f t="shared" si="397"/>
        <v>nie</v>
      </c>
      <c r="CG142" s="128">
        <f t="shared" si="398"/>
        <v>1633.75</v>
      </c>
      <c r="CH142" s="128">
        <f t="shared" si="369"/>
        <v>130700</v>
      </c>
      <c r="CI142" s="128">
        <f t="shared" si="399"/>
        <v>0</v>
      </c>
      <c r="CJ142" s="130">
        <f t="shared" si="277"/>
        <v>0.04</v>
      </c>
      <c r="CK142" s="128">
        <f t="shared" si="400"/>
        <v>78.141650484967556</v>
      </c>
      <c r="CL142" s="128">
        <f t="shared" si="401"/>
        <v>130778.14165048496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142747.13774261731</v>
      </c>
      <c r="CR142" s="130">
        <f t="shared" si="402"/>
        <v>4.3999999999999997E-2</v>
      </c>
      <c r="CS142" s="128">
        <f t="shared" si="403"/>
        <v>144317.3562577861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133467.05856880674</v>
      </c>
      <c r="CW142" s="128">
        <f t="shared" si="285"/>
        <v>0</v>
      </c>
      <c r="CX142" s="130">
        <f t="shared" si="407"/>
        <v>0.04</v>
      </c>
      <c r="CY142" s="128">
        <f t="shared" si="408"/>
        <v>0</v>
      </c>
      <c r="CZ142" s="128">
        <f t="shared" si="409"/>
        <v>133467.05856880674</v>
      </c>
      <c r="DA142" s="20"/>
      <c r="DB142" s="127">
        <f t="shared" si="350"/>
        <v>1246</v>
      </c>
      <c r="DC142" s="128">
        <f t="shared" si="351"/>
        <v>124600</v>
      </c>
      <c r="DD142" s="128">
        <f t="shared" si="344"/>
        <v>124600</v>
      </c>
      <c r="DE142" s="128">
        <f t="shared" si="449"/>
        <v>136846.68480000002</v>
      </c>
      <c r="DF142" s="130">
        <f t="shared" si="410"/>
        <v>4.3999999999999997E-2</v>
      </c>
      <c r="DG142" s="128">
        <f t="shared" si="411"/>
        <v>138351.99833279999</v>
      </c>
      <c r="DH142" s="128" t="str">
        <f t="shared" si="412"/>
        <v>nie</v>
      </c>
      <c r="DI142" s="128">
        <f t="shared" si="413"/>
        <v>2492</v>
      </c>
      <c r="DJ142" s="128">
        <f t="shared" si="355"/>
        <v>133720.59864956798</v>
      </c>
      <c r="DK142" s="128">
        <f t="shared" si="294"/>
        <v>0</v>
      </c>
      <c r="DL142" s="130">
        <f t="shared" si="414"/>
        <v>0.04</v>
      </c>
      <c r="DM142" s="128">
        <f t="shared" si="415"/>
        <v>88.77564716598296</v>
      </c>
      <c r="DN142" s="128">
        <f t="shared" si="416"/>
        <v>133809.37429673396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147951.46835685355</v>
      </c>
      <c r="DT142" s="130">
        <f t="shared" si="417"/>
        <v>4.9000000000000002E-2</v>
      </c>
      <c r="DU142" s="128">
        <f t="shared" si="418"/>
        <v>149763.87384422502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137878.73781382226</v>
      </c>
      <c r="DY142" s="128">
        <f t="shared" si="303"/>
        <v>0</v>
      </c>
      <c r="DZ142" s="130">
        <f t="shared" si="421"/>
        <v>0.04</v>
      </c>
      <c r="EA142" s="128">
        <f t="shared" si="422"/>
        <v>0</v>
      </c>
      <c r="EB142" s="128">
        <f t="shared" si="423"/>
        <v>137878.73781382226</v>
      </c>
    </row>
    <row r="143" spans="1:132">
      <c r="A143" s="224"/>
      <c r="B143" s="188">
        <f t="shared" si="424"/>
        <v>99</v>
      </c>
      <c r="C143" s="128">
        <f t="shared" si="425"/>
        <v>134540.50278517645</v>
      </c>
      <c r="D143" s="128">
        <f t="shared" si="426"/>
        <v>133389.19878006374</v>
      </c>
      <c r="E143" s="128">
        <f t="shared" si="427"/>
        <v>135252.29517201299</v>
      </c>
      <c r="F143" s="128">
        <f t="shared" si="428"/>
        <v>130778.14165048496</v>
      </c>
      <c r="G143" s="128">
        <f t="shared" si="429"/>
        <v>133467.05856880674</v>
      </c>
      <c r="H143" s="128">
        <f t="shared" si="430"/>
        <v>133809.37429673396</v>
      </c>
      <c r="I143" s="128">
        <f t="shared" si="431"/>
        <v>137878.73781382226</v>
      </c>
      <c r="J143" s="128">
        <f t="shared" si="432"/>
        <v>130596.18162163916</v>
      </c>
      <c r="K143" s="128">
        <f t="shared" si="433"/>
        <v>121617.93745323173</v>
      </c>
      <c r="M143" s="36"/>
      <c r="N143" s="32">
        <f t="shared" si="434"/>
        <v>99</v>
      </c>
      <c r="O143" s="25">
        <f t="shared" si="318"/>
        <v>0.34540502785176441</v>
      </c>
      <c r="P143" s="25">
        <f t="shared" si="319"/>
        <v>0.33389198780063745</v>
      </c>
      <c r="Q143" s="25">
        <f t="shared" si="320"/>
        <v>0.35252295172013004</v>
      </c>
      <c r="R143" s="25">
        <f t="shared" si="370"/>
        <v>0.30778141650484958</v>
      </c>
      <c r="S143" s="25">
        <f t="shared" si="371"/>
        <v>0.3346705856880674</v>
      </c>
      <c r="T143" s="25">
        <f t="shared" si="372"/>
        <v>0.33809374296733963</v>
      </c>
      <c r="U143" s="25">
        <f t="shared" si="373"/>
        <v>0.3787873781382225</v>
      </c>
      <c r="V143" s="25">
        <f t="shared" si="374"/>
        <v>0.30596181621639151</v>
      </c>
      <c r="W143" s="25">
        <f t="shared" si="375"/>
        <v>0.21617937453231728</v>
      </c>
      <c r="X143" s="36"/>
      <c r="Y143" s="36"/>
      <c r="AA143" s="124">
        <f t="shared" si="321"/>
        <v>100</v>
      </c>
      <c r="AB143" s="128">
        <f t="shared" si="376"/>
        <v>121859.72261715466</v>
      </c>
      <c r="AC143" s="124">
        <f t="shared" si="322"/>
        <v>100</v>
      </c>
      <c r="AD143" s="130">
        <f t="shared" si="435"/>
        <v>0.04</v>
      </c>
      <c r="AE143" s="127">
        <f t="shared" si="436"/>
        <v>1339</v>
      </c>
      <c r="AF143" s="128">
        <f t="shared" si="437"/>
        <v>133770.5</v>
      </c>
      <c r="AG143" s="128">
        <f t="shared" si="348"/>
        <v>133900</v>
      </c>
      <c r="AH143" s="128">
        <f t="shared" si="357"/>
        <v>133900</v>
      </c>
      <c r="AI143" s="130">
        <f t="shared" si="377"/>
        <v>0.04</v>
      </c>
      <c r="AJ143" s="128">
        <f t="shared" si="378"/>
        <v>134346.33333333334</v>
      </c>
      <c r="AK143" s="128" t="str">
        <f t="shared" si="379"/>
        <v>nie</v>
      </c>
      <c r="AL143" s="128">
        <f t="shared" si="380"/>
        <v>669.5</v>
      </c>
      <c r="AM143" s="128">
        <f t="shared" si="361"/>
        <v>133719.23500000002</v>
      </c>
      <c r="AN143" s="128">
        <f t="shared" si="381"/>
        <v>361.53000000000787</v>
      </c>
      <c r="AO143" s="130">
        <f t="shared" si="382"/>
        <v>0.04</v>
      </c>
      <c r="AP143" s="128">
        <f t="shared" si="383"/>
        <v>1547.5213391964141</v>
      </c>
      <c r="AQ143" s="128">
        <f t="shared" si="362"/>
        <v>134905.22633919641</v>
      </c>
      <c r="AS143" s="124">
        <f t="shared" si="327"/>
        <v>100</v>
      </c>
      <c r="AT143" s="130">
        <f t="shared" si="328"/>
        <v>0.04</v>
      </c>
      <c r="AU143" s="127">
        <f t="shared" si="438"/>
        <v>1330</v>
      </c>
      <c r="AV143" s="128">
        <f t="shared" si="439"/>
        <v>132875.79999999999</v>
      </c>
      <c r="AW143" s="128">
        <f t="shared" si="363"/>
        <v>133000</v>
      </c>
      <c r="AX143" s="128">
        <f t="shared" si="358"/>
        <v>133000</v>
      </c>
      <c r="AY143" s="130">
        <f t="shared" si="384"/>
        <v>4.1500000000000002E-2</v>
      </c>
      <c r="AZ143" s="128">
        <f t="shared" si="385"/>
        <v>133459.95833333334</v>
      </c>
      <c r="BA143" s="128" t="str">
        <f t="shared" si="386"/>
        <v>nie</v>
      </c>
      <c r="BB143" s="128">
        <f t="shared" si="387"/>
        <v>930.99999999999989</v>
      </c>
      <c r="BC143" s="128">
        <f t="shared" si="367"/>
        <v>132618.45625000002</v>
      </c>
      <c r="BD143" s="128">
        <f t="shared" si="388"/>
        <v>372.56625000000787</v>
      </c>
      <c r="BE143" s="130">
        <f t="shared" si="264"/>
        <v>0.04</v>
      </c>
      <c r="BF143" s="128">
        <f t="shared" si="389"/>
        <v>1518.9619637699066</v>
      </c>
      <c r="BG143" s="128">
        <f t="shared" si="368"/>
        <v>133764.85196376991</v>
      </c>
      <c r="BI143" s="124">
        <f t="shared" si="332"/>
        <v>100</v>
      </c>
      <c r="BJ143" s="130">
        <f t="shared" si="354"/>
        <v>3.8100000000000002E-2</v>
      </c>
      <c r="BK143" s="127">
        <f t="shared" si="440"/>
        <v>1252</v>
      </c>
      <c r="BL143" s="128">
        <f t="shared" si="441"/>
        <v>125074.8</v>
      </c>
      <c r="BM143" s="128">
        <f t="shared" si="349"/>
        <v>125200</v>
      </c>
      <c r="BN143" s="128">
        <f t="shared" si="442"/>
        <v>137114.3137</v>
      </c>
      <c r="BO143" s="130">
        <f t="shared" si="390"/>
        <v>4.65E-2</v>
      </c>
      <c r="BP143" s="128">
        <f t="shared" si="391"/>
        <v>139239.58556235</v>
      </c>
      <c r="BQ143" s="128" t="str">
        <f t="shared" si="392"/>
        <v>nie</v>
      </c>
      <c r="BR143" s="128">
        <f t="shared" si="393"/>
        <v>1252</v>
      </c>
      <c r="BS143" s="128">
        <f t="shared" si="364"/>
        <v>135557.94430550351</v>
      </c>
      <c r="BT143" s="128">
        <f t="shared" si="443"/>
        <v>0</v>
      </c>
      <c r="BU143" s="130">
        <f t="shared" si="394"/>
        <v>0.04</v>
      </c>
      <c r="BV143" s="128">
        <f t="shared" si="271"/>
        <v>125.05515836567238</v>
      </c>
      <c r="BW143" s="128">
        <f t="shared" si="365"/>
        <v>135682.99946386917</v>
      </c>
      <c r="BY143" s="130">
        <f t="shared" si="360"/>
        <v>2.4E-2</v>
      </c>
      <c r="BZ143" s="127">
        <f t="shared" si="444"/>
        <v>1307</v>
      </c>
      <c r="CA143" s="128">
        <f t="shared" si="445"/>
        <v>130582</v>
      </c>
      <c r="CB143" s="128">
        <f t="shared" si="366"/>
        <v>130700</v>
      </c>
      <c r="CC143" s="128">
        <f t="shared" si="359"/>
        <v>130700</v>
      </c>
      <c r="CD143" s="130">
        <f t="shared" si="395"/>
        <v>0.05</v>
      </c>
      <c r="CE143" s="128">
        <f t="shared" si="396"/>
        <v>132878.33333333331</v>
      </c>
      <c r="CF143" s="128" t="str">
        <f t="shared" si="397"/>
        <v>nie</v>
      </c>
      <c r="CG143" s="128">
        <f t="shared" si="398"/>
        <v>2178.3333333333139</v>
      </c>
      <c r="CH143" s="128">
        <f t="shared" si="369"/>
        <v>130700</v>
      </c>
      <c r="CI143" s="128">
        <f t="shared" si="399"/>
        <v>0</v>
      </c>
      <c r="CJ143" s="130">
        <f t="shared" si="277"/>
        <v>0.04</v>
      </c>
      <c r="CK143" s="128">
        <f t="shared" si="400"/>
        <v>78.352632941276966</v>
      </c>
      <c r="CL143" s="128">
        <f t="shared" si="401"/>
        <v>130778.35263294127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142747.13774261731</v>
      </c>
      <c r="CR143" s="130">
        <f t="shared" si="402"/>
        <v>4.3999999999999997E-2</v>
      </c>
      <c r="CS143" s="128">
        <f t="shared" si="403"/>
        <v>144840.76242950902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133891.01756790231</v>
      </c>
      <c r="CW143" s="128">
        <f t="shared" si="285"/>
        <v>0</v>
      </c>
      <c r="CX143" s="130">
        <f t="shared" si="407"/>
        <v>0.04</v>
      </c>
      <c r="CY143" s="128">
        <f t="shared" si="408"/>
        <v>0</v>
      </c>
      <c r="CZ143" s="128">
        <f t="shared" si="409"/>
        <v>133891.01756790231</v>
      </c>
      <c r="DA143" s="20"/>
      <c r="DB143" s="127">
        <f t="shared" si="350"/>
        <v>1246</v>
      </c>
      <c r="DC143" s="128">
        <f t="shared" si="351"/>
        <v>124600</v>
      </c>
      <c r="DD143" s="128">
        <f t="shared" si="344"/>
        <v>124600</v>
      </c>
      <c r="DE143" s="128">
        <f t="shared" si="449"/>
        <v>136846.68480000002</v>
      </c>
      <c r="DF143" s="130">
        <f t="shared" si="410"/>
        <v>4.3999999999999997E-2</v>
      </c>
      <c r="DG143" s="128">
        <f t="shared" si="411"/>
        <v>138853.76951040002</v>
      </c>
      <c r="DH143" s="128" t="str">
        <f t="shared" si="412"/>
        <v>nie</v>
      </c>
      <c r="DI143" s="128">
        <f t="shared" si="413"/>
        <v>2492</v>
      </c>
      <c r="DJ143" s="128">
        <f t="shared" si="355"/>
        <v>134127.03330342402</v>
      </c>
      <c r="DK143" s="128">
        <f t="shared" si="294"/>
        <v>0</v>
      </c>
      <c r="DL143" s="130">
        <f t="shared" si="414"/>
        <v>0.04</v>
      </c>
      <c r="DM143" s="128">
        <f t="shared" si="415"/>
        <v>89.0153414133311</v>
      </c>
      <c r="DN143" s="128">
        <f t="shared" si="416"/>
        <v>134216.04864483734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147951.46835685355</v>
      </c>
      <c r="DT143" s="130">
        <f t="shared" si="417"/>
        <v>4.9000000000000002E-2</v>
      </c>
      <c r="DU143" s="128">
        <f t="shared" si="418"/>
        <v>150368.00900668217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138368.08729541255</v>
      </c>
      <c r="DY143" s="128">
        <f t="shared" si="303"/>
        <v>0</v>
      </c>
      <c r="DZ143" s="130">
        <f t="shared" si="421"/>
        <v>0.04</v>
      </c>
      <c r="EA143" s="128">
        <f t="shared" si="422"/>
        <v>0</v>
      </c>
      <c r="EB143" s="128">
        <f t="shared" si="423"/>
        <v>138368.08729541255</v>
      </c>
    </row>
    <row r="144" spans="1:132">
      <c r="A144" s="224"/>
      <c r="B144" s="188">
        <f t="shared" si="424"/>
        <v>100</v>
      </c>
      <c r="C144" s="128">
        <f t="shared" si="425"/>
        <v>134905.22633919641</v>
      </c>
      <c r="D144" s="128">
        <f t="shared" si="426"/>
        <v>133764.85196376991</v>
      </c>
      <c r="E144" s="128">
        <f t="shared" si="427"/>
        <v>135682.99946386917</v>
      </c>
      <c r="F144" s="128">
        <f t="shared" si="428"/>
        <v>130778.35263294127</v>
      </c>
      <c r="G144" s="128">
        <f t="shared" si="429"/>
        <v>133891.01756790231</v>
      </c>
      <c r="H144" s="128">
        <f t="shared" si="430"/>
        <v>134216.04864483734</v>
      </c>
      <c r="I144" s="128">
        <f t="shared" si="431"/>
        <v>138368.08729541255</v>
      </c>
      <c r="J144" s="128">
        <f t="shared" si="432"/>
        <v>130948.79131201758</v>
      </c>
      <c r="K144" s="128">
        <f t="shared" si="433"/>
        <v>121859.72261715466</v>
      </c>
      <c r="M144" s="36"/>
      <c r="N144" s="32">
        <f t="shared" si="434"/>
        <v>100</v>
      </c>
      <c r="O144" s="25">
        <f t="shared" si="318"/>
        <v>0.34905226339196416</v>
      </c>
      <c r="P144" s="25">
        <f t="shared" si="319"/>
        <v>0.33764851963769904</v>
      </c>
      <c r="Q144" s="25">
        <f t="shared" si="320"/>
        <v>0.35682999463869169</v>
      </c>
      <c r="R144" s="25">
        <f t="shared" si="370"/>
        <v>0.30778352632941264</v>
      </c>
      <c r="S144" s="25">
        <f t="shared" si="371"/>
        <v>0.33891017567902315</v>
      </c>
      <c r="T144" s="25">
        <f t="shared" si="372"/>
        <v>0.34216048644837338</v>
      </c>
      <c r="U144" s="25">
        <f t="shared" si="373"/>
        <v>0.38368087295412545</v>
      </c>
      <c r="V144" s="25">
        <f t="shared" si="374"/>
        <v>0.30948791312017576</v>
      </c>
      <c r="W144" s="25">
        <f t="shared" si="375"/>
        <v>0.21859722617154675</v>
      </c>
      <c r="X144" s="36"/>
      <c r="Y144" s="36"/>
      <c r="AA144" s="124">
        <f t="shared" si="321"/>
        <v>101</v>
      </c>
      <c r="AB144" s="128">
        <f t="shared" si="376"/>
        <v>122101.50778107758</v>
      </c>
      <c r="AC144" s="124">
        <f t="shared" si="322"/>
        <v>101</v>
      </c>
      <c r="AD144" s="130">
        <f t="shared" si="435"/>
        <v>0.04</v>
      </c>
      <c r="AE144" s="127">
        <f t="shared" si="436"/>
        <v>1339</v>
      </c>
      <c r="AF144" s="128">
        <f t="shared" si="437"/>
        <v>133770.5</v>
      </c>
      <c r="AG144" s="128">
        <f t="shared" si="348"/>
        <v>133900</v>
      </c>
      <c r="AH144" s="128">
        <f t="shared" si="357"/>
        <v>133900</v>
      </c>
      <c r="AI144" s="130">
        <f t="shared" si="377"/>
        <v>0.04</v>
      </c>
      <c r="AJ144" s="128">
        <f t="shared" si="378"/>
        <v>134346.33333333334</v>
      </c>
      <c r="AK144" s="128" t="str">
        <f t="shared" si="379"/>
        <v>nie</v>
      </c>
      <c r="AL144" s="128">
        <f t="shared" si="380"/>
        <v>669.5</v>
      </c>
      <c r="AM144" s="128">
        <f t="shared" si="361"/>
        <v>133719.23500000002</v>
      </c>
      <c r="AN144" s="128">
        <f t="shared" si="381"/>
        <v>361.53000000000787</v>
      </c>
      <c r="AO144" s="130">
        <f t="shared" si="382"/>
        <v>0.04</v>
      </c>
      <c r="AP144" s="128">
        <f t="shared" si="383"/>
        <v>1913.2296468122522</v>
      </c>
      <c r="AQ144" s="128">
        <f t="shared" si="362"/>
        <v>135270.93464681227</v>
      </c>
      <c r="AS144" s="124">
        <f t="shared" si="327"/>
        <v>101</v>
      </c>
      <c r="AT144" s="130">
        <f t="shared" si="328"/>
        <v>0.04</v>
      </c>
      <c r="AU144" s="127">
        <f t="shared" si="438"/>
        <v>1330</v>
      </c>
      <c r="AV144" s="128">
        <f t="shared" si="439"/>
        <v>132875.79999999999</v>
      </c>
      <c r="AW144" s="128">
        <f t="shared" si="363"/>
        <v>133000</v>
      </c>
      <c r="AX144" s="128">
        <f t="shared" si="358"/>
        <v>133000</v>
      </c>
      <c r="AY144" s="130">
        <f t="shared" si="384"/>
        <v>4.1500000000000002E-2</v>
      </c>
      <c r="AZ144" s="128">
        <f t="shared" si="385"/>
        <v>133459.95833333334</v>
      </c>
      <c r="BA144" s="128" t="str">
        <f t="shared" si="386"/>
        <v>nie</v>
      </c>
      <c r="BB144" s="128">
        <f t="shared" si="387"/>
        <v>930.99999999999989</v>
      </c>
      <c r="BC144" s="128">
        <f t="shared" si="367"/>
        <v>132618.45625000002</v>
      </c>
      <c r="BD144" s="128">
        <f t="shared" si="388"/>
        <v>372.56625000000787</v>
      </c>
      <c r="BE144" s="130">
        <f t="shared" si="264"/>
        <v>0.04</v>
      </c>
      <c r="BF144" s="128">
        <f t="shared" si="389"/>
        <v>1895.629411072093</v>
      </c>
      <c r="BG144" s="128">
        <f t="shared" si="368"/>
        <v>134141.51941107211</v>
      </c>
      <c r="BI144" s="124">
        <f t="shared" si="332"/>
        <v>101</v>
      </c>
      <c r="BJ144" s="130">
        <f t="shared" si="354"/>
        <v>3.8100000000000002E-2</v>
      </c>
      <c r="BK144" s="127">
        <f t="shared" si="440"/>
        <v>1252</v>
      </c>
      <c r="BL144" s="128">
        <f t="shared" si="441"/>
        <v>125074.8</v>
      </c>
      <c r="BM144" s="128">
        <f t="shared" si="349"/>
        <v>125200</v>
      </c>
      <c r="BN144" s="128">
        <f t="shared" si="442"/>
        <v>137114.3137</v>
      </c>
      <c r="BO144" s="130">
        <f t="shared" si="390"/>
        <v>4.65E-2</v>
      </c>
      <c r="BP144" s="128">
        <f t="shared" si="391"/>
        <v>139770.90352793748</v>
      </c>
      <c r="BQ144" s="128" t="str">
        <f t="shared" si="392"/>
        <v>nie</v>
      </c>
      <c r="BR144" s="128">
        <f t="shared" si="393"/>
        <v>1252</v>
      </c>
      <c r="BS144" s="128">
        <f t="shared" si="364"/>
        <v>135988.31185762936</v>
      </c>
      <c r="BT144" s="128">
        <f t="shared" si="443"/>
        <v>0</v>
      </c>
      <c r="BU144" s="130">
        <f t="shared" si="394"/>
        <v>0.04</v>
      </c>
      <c r="BV144" s="128">
        <f t="shared" si="271"/>
        <v>125.39280729325969</v>
      </c>
      <c r="BW144" s="128">
        <f t="shared" si="365"/>
        <v>136113.70466492261</v>
      </c>
      <c r="BY144" s="130">
        <f t="shared" si="360"/>
        <v>2.4E-2</v>
      </c>
      <c r="BZ144" s="127">
        <f t="shared" si="444"/>
        <v>1307</v>
      </c>
      <c r="CA144" s="128">
        <f t="shared" si="445"/>
        <v>130582</v>
      </c>
      <c r="CB144" s="128">
        <f t="shared" si="366"/>
        <v>130700</v>
      </c>
      <c r="CC144" s="128">
        <f t="shared" si="359"/>
        <v>130700</v>
      </c>
      <c r="CD144" s="130">
        <f t="shared" si="395"/>
        <v>0.05</v>
      </c>
      <c r="CE144" s="128">
        <f t="shared" si="396"/>
        <v>133422.91666666666</v>
      </c>
      <c r="CF144" s="128" t="str">
        <f t="shared" si="397"/>
        <v>nie</v>
      </c>
      <c r="CG144" s="128">
        <f t="shared" si="398"/>
        <v>2614</v>
      </c>
      <c r="CH144" s="128">
        <f t="shared" si="369"/>
        <v>130788.22249999999</v>
      </c>
      <c r="CI144" s="128">
        <f t="shared" si="399"/>
        <v>0</v>
      </c>
      <c r="CJ144" s="130">
        <f t="shared" si="277"/>
        <v>0.04</v>
      </c>
      <c r="CK144" s="128">
        <f t="shared" si="400"/>
        <v>78.564185050218413</v>
      </c>
      <c r="CL144" s="128">
        <f t="shared" si="401"/>
        <v>130866.7866850502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142747.13774261731</v>
      </c>
      <c r="CR144" s="130">
        <f t="shared" si="402"/>
        <v>4.3999999999999997E-2</v>
      </c>
      <c r="CS144" s="128">
        <f t="shared" si="403"/>
        <v>145364.16860123197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134314.97656699788</v>
      </c>
      <c r="CW144" s="128">
        <f t="shared" si="285"/>
        <v>0</v>
      </c>
      <c r="CX144" s="130">
        <f t="shared" si="407"/>
        <v>0.04</v>
      </c>
      <c r="CY144" s="128">
        <f t="shared" si="408"/>
        <v>0</v>
      </c>
      <c r="CZ144" s="128">
        <f t="shared" si="409"/>
        <v>134314.97656699788</v>
      </c>
      <c r="DA144" s="20"/>
      <c r="DB144" s="127">
        <f t="shared" si="350"/>
        <v>1246</v>
      </c>
      <c r="DC144" s="128">
        <f t="shared" si="351"/>
        <v>124600</v>
      </c>
      <c r="DD144" s="128">
        <f t="shared" si="344"/>
        <v>124600</v>
      </c>
      <c r="DE144" s="128">
        <f t="shared" si="449"/>
        <v>136846.68480000002</v>
      </c>
      <c r="DF144" s="130">
        <f t="shared" si="410"/>
        <v>4.3999999999999997E-2</v>
      </c>
      <c r="DG144" s="128">
        <f t="shared" si="411"/>
        <v>139355.54068800001</v>
      </c>
      <c r="DH144" s="128" t="str">
        <f t="shared" si="412"/>
        <v>nie</v>
      </c>
      <c r="DI144" s="128">
        <f t="shared" si="413"/>
        <v>2492</v>
      </c>
      <c r="DJ144" s="128">
        <f t="shared" si="355"/>
        <v>134533.46795727999</v>
      </c>
      <c r="DK144" s="128">
        <f t="shared" si="294"/>
        <v>0</v>
      </c>
      <c r="DL144" s="130">
        <f t="shared" si="414"/>
        <v>0.04</v>
      </c>
      <c r="DM144" s="128">
        <f t="shared" si="415"/>
        <v>89.255682835147084</v>
      </c>
      <c r="DN144" s="128">
        <f t="shared" si="416"/>
        <v>134622.72364011515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147951.46835685355</v>
      </c>
      <c r="DT144" s="130">
        <f t="shared" si="417"/>
        <v>4.9000000000000002E-2</v>
      </c>
      <c r="DU144" s="128">
        <f t="shared" si="418"/>
        <v>150972.14416913933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138857.43677700285</v>
      </c>
      <c r="DY144" s="128">
        <f t="shared" si="303"/>
        <v>0</v>
      </c>
      <c r="DZ144" s="130">
        <f t="shared" si="421"/>
        <v>0.04</v>
      </c>
      <c r="EA144" s="128">
        <f t="shared" si="422"/>
        <v>0</v>
      </c>
      <c r="EB144" s="128">
        <f t="shared" si="423"/>
        <v>138857.43677700285</v>
      </c>
    </row>
    <row r="145" spans="1:132">
      <c r="A145" s="224"/>
      <c r="B145" s="188">
        <f t="shared" si="424"/>
        <v>101</v>
      </c>
      <c r="C145" s="128">
        <f t="shared" si="425"/>
        <v>135270.93464681227</v>
      </c>
      <c r="D145" s="128">
        <f t="shared" si="426"/>
        <v>134141.51941107211</v>
      </c>
      <c r="E145" s="128">
        <f t="shared" si="427"/>
        <v>136113.70466492261</v>
      </c>
      <c r="F145" s="128">
        <f t="shared" si="428"/>
        <v>130866.7866850502</v>
      </c>
      <c r="G145" s="128">
        <f t="shared" si="429"/>
        <v>134314.97656699788</v>
      </c>
      <c r="H145" s="128">
        <f t="shared" si="430"/>
        <v>134622.72364011515</v>
      </c>
      <c r="I145" s="128">
        <f t="shared" si="431"/>
        <v>138857.43677700285</v>
      </c>
      <c r="J145" s="128">
        <f t="shared" si="432"/>
        <v>131302.35304856001</v>
      </c>
      <c r="K145" s="128">
        <f t="shared" si="433"/>
        <v>122101.50778107758</v>
      </c>
      <c r="M145" s="36"/>
      <c r="N145" s="32">
        <f t="shared" si="434"/>
        <v>101</v>
      </c>
      <c r="O145" s="25">
        <f t="shared" si="318"/>
        <v>0.35270934646812258</v>
      </c>
      <c r="P145" s="25">
        <f t="shared" si="319"/>
        <v>0.34141519411072108</v>
      </c>
      <c r="Q145" s="25">
        <f t="shared" si="320"/>
        <v>0.36113704664922608</v>
      </c>
      <c r="R145" s="25">
        <f t="shared" si="370"/>
        <v>0.30866786685050207</v>
      </c>
      <c r="S145" s="25">
        <f t="shared" si="371"/>
        <v>0.3431497656699789</v>
      </c>
      <c r="T145" s="25">
        <f t="shared" si="372"/>
        <v>0.34622723640115138</v>
      </c>
      <c r="U145" s="25">
        <f t="shared" si="373"/>
        <v>0.38857436777002841</v>
      </c>
      <c r="V145" s="25">
        <f t="shared" si="374"/>
        <v>0.31302353048560017</v>
      </c>
      <c r="W145" s="25">
        <f t="shared" si="375"/>
        <v>0.22101507781077578</v>
      </c>
      <c r="X145" s="36"/>
      <c r="Y145" s="36"/>
      <c r="AA145" s="124">
        <f t="shared" si="321"/>
        <v>102</v>
      </c>
      <c r="AB145" s="128">
        <f t="shared" si="376"/>
        <v>122343.29294500052</v>
      </c>
      <c r="AC145" s="124">
        <f t="shared" si="322"/>
        <v>102</v>
      </c>
      <c r="AD145" s="130">
        <f t="shared" si="435"/>
        <v>0.04</v>
      </c>
      <c r="AE145" s="127">
        <f t="shared" si="436"/>
        <v>1339</v>
      </c>
      <c r="AF145" s="128">
        <f t="shared" si="437"/>
        <v>133770.5</v>
      </c>
      <c r="AG145" s="128">
        <f t="shared" si="348"/>
        <v>133900</v>
      </c>
      <c r="AH145" s="128">
        <f t="shared" si="357"/>
        <v>133900</v>
      </c>
      <c r="AI145" s="130">
        <f t="shared" si="377"/>
        <v>0.04</v>
      </c>
      <c r="AJ145" s="128">
        <f t="shared" si="378"/>
        <v>134346.33333333334</v>
      </c>
      <c r="AK145" s="128" t="str">
        <f t="shared" si="379"/>
        <v>nie</v>
      </c>
      <c r="AL145" s="128">
        <f t="shared" si="380"/>
        <v>669.5</v>
      </c>
      <c r="AM145" s="128">
        <f t="shared" si="361"/>
        <v>133719.23500000002</v>
      </c>
      <c r="AN145" s="128">
        <f t="shared" si="381"/>
        <v>361.53000000000787</v>
      </c>
      <c r="AO145" s="130">
        <f t="shared" si="382"/>
        <v>0.04</v>
      </c>
      <c r="AP145" s="128">
        <f t="shared" si="383"/>
        <v>2279.925366858653</v>
      </c>
      <c r="AQ145" s="128">
        <f t="shared" si="362"/>
        <v>135637.63036685865</v>
      </c>
      <c r="AS145" s="124">
        <f t="shared" si="327"/>
        <v>102</v>
      </c>
      <c r="AT145" s="130">
        <f t="shared" si="328"/>
        <v>0.04</v>
      </c>
      <c r="AU145" s="127">
        <f t="shared" si="438"/>
        <v>1330</v>
      </c>
      <c r="AV145" s="128">
        <f t="shared" si="439"/>
        <v>132875.79999999999</v>
      </c>
      <c r="AW145" s="128">
        <f t="shared" si="363"/>
        <v>133000</v>
      </c>
      <c r="AX145" s="128">
        <f t="shared" si="358"/>
        <v>133000</v>
      </c>
      <c r="AY145" s="130">
        <f t="shared" si="384"/>
        <v>4.1500000000000002E-2</v>
      </c>
      <c r="AZ145" s="128">
        <f t="shared" si="385"/>
        <v>133459.95833333334</v>
      </c>
      <c r="BA145" s="128" t="str">
        <f t="shared" si="386"/>
        <v>nie</v>
      </c>
      <c r="BB145" s="128">
        <f t="shared" si="387"/>
        <v>930.99999999999989</v>
      </c>
      <c r="BC145" s="128">
        <f t="shared" si="367"/>
        <v>132618.45625000002</v>
      </c>
      <c r="BD145" s="128">
        <f t="shared" si="388"/>
        <v>372.56625000000787</v>
      </c>
      <c r="BE145" s="130">
        <f t="shared" si="264"/>
        <v>0.04</v>
      </c>
      <c r="BF145" s="128">
        <f t="shared" si="389"/>
        <v>2273.3138604819956</v>
      </c>
      <c r="BG145" s="128">
        <f t="shared" si="368"/>
        <v>134519.203860482</v>
      </c>
      <c r="BI145" s="124">
        <f t="shared" si="332"/>
        <v>102</v>
      </c>
      <c r="BJ145" s="130">
        <f t="shared" si="354"/>
        <v>3.8100000000000002E-2</v>
      </c>
      <c r="BK145" s="127">
        <f t="shared" si="440"/>
        <v>1252</v>
      </c>
      <c r="BL145" s="128">
        <f t="shared" si="441"/>
        <v>125074.8</v>
      </c>
      <c r="BM145" s="128">
        <f t="shared" si="349"/>
        <v>125200</v>
      </c>
      <c r="BN145" s="128">
        <f t="shared" si="442"/>
        <v>137114.3137</v>
      </c>
      <c r="BO145" s="130">
        <f t="shared" si="390"/>
        <v>4.65E-2</v>
      </c>
      <c r="BP145" s="128">
        <f t="shared" si="391"/>
        <v>140302.22149352499</v>
      </c>
      <c r="BQ145" s="128" t="str">
        <f t="shared" si="392"/>
        <v>nie</v>
      </c>
      <c r="BR145" s="128">
        <f t="shared" si="393"/>
        <v>1252</v>
      </c>
      <c r="BS145" s="128">
        <f t="shared" si="364"/>
        <v>136418.67940975525</v>
      </c>
      <c r="BT145" s="128">
        <f t="shared" si="443"/>
        <v>0</v>
      </c>
      <c r="BU145" s="130">
        <f t="shared" si="394"/>
        <v>0.04</v>
      </c>
      <c r="BV145" s="128">
        <f t="shared" si="271"/>
        <v>125.73136787295148</v>
      </c>
      <c r="BW145" s="128">
        <f t="shared" si="365"/>
        <v>136544.41077762819</v>
      </c>
      <c r="BY145" s="130">
        <f t="shared" si="360"/>
        <v>2.4E-2</v>
      </c>
      <c r="BZ145" s="127">
        <f t="shared" si="444"/>
        <v>1307</v>
      </c>
      <c r="CA145" s="128">
        <f t="shared" si="445"/>
        <v>130582</v>
      </c>
      <c r="CB145" s="128">
        <f t="shared" si="366"/>
        <v>130700</v>
      </c>
      <c r="CC145" s="128">
        <f t="shared" si="359"/>
        <v>130700</v>
      </c>
      <c r="CD145" s="130">
        <f t="shared" si="395"/>
        <v>0.05</v>
      </c>
      <c r="CE145" s="128">
        <f t="shared" si="396"/>
        <v>133967.5</v>
      </c>
      <c r="CF145" s="128" t="str">
        <f t="shared" si="397"/>
        <v>nie</v>
      </c>
      <c r="CG145" s="128">
        <f t="shared" si="398"/>
        <v>2614</v>
      </c>
      <c r="CH145" s="128">
        <f t="shared" si="369"/>
        <v>131229.33499999999</v>
      </c>
      <c r="CI145" s="128">
        <f t="shared" si="399"/>
        <v>0</v>
      </c>
      <c r="CJ145" s="130">
        <f t="shared" si="277"/>
        <v>0.04</v>
      </c>
      <c r="CK145" s="128">
        <f t="shared" si="400"/>
        <v>78.776308349853991</v>
      </c>
      <c r="CL145" s="128">
        <f t="shared" si="401"/>
        <v>131308.11130834985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142747.13774261731</v>
      </c>
      <c r="CR145" s="130">
        <f t="shared" si="402"/>
        <v>4.3999999999999997E-2</v>
      </c>
      <c r="CS145" s="128">
        <f t="shared" si="403"/>
        <v>145887.57477295489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134738.93556609345</v>
      </c>
      <c r="CW145" s="128">
        <f t="shared" si="285"/>
        <v>0</v>
      </c>
      <c r="CX145" s="130">
        <f t="shared" si="407"/>
        <v>0.04</v>
      </c>
      <c r="CY145" s="128">
        <f t="shared" si="408"/>
        <v>0</v>
      </c>
      <c r="CZ145" s="128">
        <f t="shared" si="409"/>
        <v>134738.93556609345</v>
      </c>
      <c r="DA145" s="20"/>
      <c r="DB145" s="127">
        <f t="shared" si="350"/>
        <v>1246</v>
      </c>
      <c r="DC145" s="128">
        <f t="shared" si="351"/>
        <v>124600</v>
      </c>
      <c r="DD145" s="128">
        <f t="shared" si="344"/>
        <v>124600</v>
      </c>
      <c r="DE145" s="128">
        <f t="shared" si="449"/>
        <v>136846.68480000002</v>
      </c>
      <c r="DF145" s="130">
        <f t="shared" si="410"/>
        <v>4.3999999999999997E-2</v>
      </c>
      <c r="DG145" s="128">
        <f t="shared" si="411"/>
        <v>139857.31186560003</v>
      </c>
      <c r="DH145" s="128" t="str">
        <f t="shared" si="412"/>
        <v>nie</v>
      </c>
      <c r="DI145" s="128">
        <f t="shared" si="413"/>
        <v>2492</v>
      </c>
      <c r="DJ145" s="128">
        <f t="shared" si="355"/>
        <v>134939.90261113603</v>
      </c>
      <c r="DK145" s="128">
        <f t="shared" si="294"/>
        <v>0</v>
      </c>
      <c r="DL145" s="130">
        <f t="shared" si="414"/>
        <v>0.04</v>
      </c>
      <c r="DM145" s="128">
        <f t="shared" si="415"/>
        <v>89.49667317880197</v>
      </c>
      <c r="DN145" s="128">
        <f t="shared" si="416"/>
        <v>135029.39928431483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147951.46835685355</v>
      </c>
      <c r="DT145" s="130">
        <f t="shared" si="417"/>
        <v>4.9000000000000002E-2</v>
      </c>
      <c r="DU145" s="128">
        <f t="shared" si="418"/>
        <v>151576.27933159645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139346.78625859311</v>
      </c>
      <c r="DY145" s="128">
        <f t="shared" si="303"/>
        <v>0</v>
      </c>
      <c r="DZ145" s="130">
        <f t="shared" si="421"/>
        <v>0.04</v>
      </c>
      <c r="EA145" s="128">
        <f t="shared" si="422"/>
        <v>0</v>
      </c>
      <c r="EB145" s="128">
        <f t="shared" si="423"/>
        <v>139346.78625859311</v>
      </c>
    </row>
    <row r="146" spans="1:132">
      <c r="A146" s="224"/>
      <c r="B146" s="188">
        <f t="shared" si="424"/>
        <v>102</v>
      </c>
      <c r="C146" s="128">
        <f t="shared" si="425"/>
        <v>135637.63036685865</v>
      </c>
      <c r="D146" s="128">
        <f t="shared" si="426"/>
        <v>134519.203860482</v>
      </c>
      <c r="E146" s="128">
        <f t="shared" si="427"/>
        <v>136544.41077762819</v>
      </c>
      <c r="F146" s="128">
        <f t="shared" si="428"/>
        <v>131308.11130834985</v>
      </c>
      <c r="G146" s="128">
        <f t="shared" si="429"/>
        <v>134738.93556609345</v>
      </c>
      <c r="H146" s="128">
        <f t="shared" si="430"/>
        <v>135029.39928431483</v>
      </c>
      <c r="I146" s="128">
        <f t="shared" si="431"/>
        <v>139346.78625859311</v>
      </c>
      <c r="J146" s="128">
        <f t="shared" si="432"/>
        <v>131656.8694017911</v>
      </c>
      <c r="K146" s="128">
        <f t="shared" si="433"/>
        <v>122343.29294500052</v>
      </c>
      <c r="M146" s="36"/>
      <c r="N146" s="32">
        <f t="shared" si="434"/>
        <v>102</v>
      </c>
      <c r="O146" s="25">
        <f t="shared" si="318"/>
        <v>0.35637630366858652</v>
      </c>
      <c r="P146" s="25">
        <f t="shared" si="319"/>
        <v>0.34519203860481995</v>
      </c>
      <c r="Q146" s="25">
        <f t="shared" si="320"/>
        <v>0.36544410777628178</v>
      </c>
      <c r="R146" s="25">
        <f t="shared" si="370"/>
        <v>0.31308111308349851</v>
      </c>
      <c r="S146" s="25">
        <f t="shared" si="371"/>
        <v>0.34738935566093443</v>
      </c>
      <c r="T146" s="25">
        <f t="shared" si="372"/>
        <v>0.35029399284314833</v>
      </c>
      <c r="U146" s="25">
        <f t="shared" si="373"/>
        <v>0.39346786258593114</v>
      </c>
      <c r="V146" s="25">
        <f t="shared" si="374"/>
        <v>0.3165686940179111</v>
      </c>
      <c r="W146" s="25">
        <f t="shared" si="375"/>
        <v>0.22343292945000526</v>
      </c>
      <c r="X146" s="36"/>
      <c r="Y146" s="36"/>
      <c r="AA146" s="124">
        <f t="shared" si="321"/>
        <v>103</v>
      </c>
      <c r="AB146" s="128">
        <f t="shared" si="376"/>
        <v>122585.07810892344</v>
      </c>
      <c r="AC146" s="124">
        <f t="shared" si="322"/>
        <v>103</v>
      </c>
      <c r="AD146" s="130">
        <f t="shared" si="435"/>
        <v>0.04</v>
      </c>
      <c r="AE146" s="127">
        <f t="shared" si="436"/>
        <v>1339</v>
      </c>
      <c r="AF146" s="128">
        <f t="shared" si="437"/>
        <v>133770.5</v>
      </c>
      <c r="AG146" s="128">
        <f t="shared" si="348"/>
        <v>133900</v>
      </c>
      <c r="AH146" s="128">
        <f t="shared" si="357"/>
        <v>133900</v>
      </c>
      <c r="AI146" s="130">
        <f t="shared" si="377"/>
        <v>0.04</v>
      </c>
      <c r="AJ146" s="128">
        <f t="shared" si="378"/>
        <v>134346.33333333334</v>
      </c>
      <c r="AK146" s="128" t="str">
        <f t="shared" si="379"/>
        <v>nie</v>
      </c>
      <c r="AL146" s="128">
        <f t="shared" si="380"/>
        <v>669.5</v>
      </c>
      <c r="AM146" s="128">
        <f t="shared" si="361"/>
        <v>133719.23500000002</v>
      </c>
      <c r="AN146" s="128">
        <f t="shared" si="381"/>
        <v>361.53000000000787</v>
      </c>
      <c r="AO146" s="130">
        <f t="shared" si="382"/>
        <v>0.04</v>
      </c>
      <c r="AP146" s="128">
        <f t="shared" si="383"/>
        <v>2647.6111653491789</v>
      </c>
      <c r="AQ146" s="128">
        <f t="shared" si="362"/>
        <v>136005.31616534918</v>
      </c>
      <c r="AS146" s="124">
        <f t="shared" si="327"/>
        <v>103</v>
      </c>
      <c r="AT146" s="130">
        <f t="shared" si="328"/>
        <v>0.04</v>
      </c>
      <c r="AU146" s="127">
        <f t="shared" si="438"/>
        <v>1330</v>
      </c>
      <c r="AV146" s="128">
        <f t="shared" si="439"/>
        <v>132875.79999999999</v>
      </c>
      <c r="AW146" s="128">
        <f t="shared" si="363"/>
        <v>133000</v>
      </c>
      <c r="AX146" s="128">
        <f t="shared" si="358"/>
        <v>133000</v>
      </c>
      <c r="AY146" s="130">
        <f t="shared" si="384"/>
        <v>4.1500000000000002E-2</v>
      </c>
      <c r="AZ146" s="128">
        <f t="shared" si="385"/>
        <v>133459.95833333334</v>
      </c>
      <c r="BA146" s="128" t="str">
        <f t="shared" si="386"/>
        <v>nie</v>
      </c>
      <c r="BB146" s="128">
        <f t="shared" si="387"/>
        <v>930.99999999999989</v>
      </c>
      <c r="BC146" s="128">
        <f t="shared" si="367"/>
        <v>132618.45625000002</v>
      </c>
      <c r="BD146" s="128">
        <f t="shared" si="388"/>
        <v>372.56625000000787</v>
      </c>
      <c r="BE146" s="130">
        <f t="shared" si="264"/>
        <v>0.04</v>
      </c>
      <c r="BF146" s="128">
        <f t="shared" si="389"/>
        <v>2652.0180579053049</v>
      </c>
      <c r="BG146" s="128">
        <f t="shared" si="368"/>
        <v>134897.90805790533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3.8100000000000002E-2</v>
      </c>
      <c r="BK146" s="127">
        <f t="shared" si="440"/>
        <v>1252</v>
      </c>
      <c r="BL146" s="128">
        <f t="shared" si="441"/>
        <v>125074.8</v>
      </c>
      <c r="BM146" s="128">
        <f t="shared" si="349"/>
        <v>125200</v>
      </c>
      <c r="BN146" s="128">
        <f t="shared" si="442"/>
        <v>137114.3137</v>
      </c>
      <c r="BO146" s="130">
        <f t="shared" si="390"/>
        <v>4.65E-2</v>
      </c>
      <c r="BP146" s="128">
        <f t="shared" si="391"/>
        <v>140833.53945911251</v>
      </c>
      <c r="BQ146" s="128" t="str">
        <f t="shared" si="392"/>
        <v>nie</v>
      </c>
      <c r="BR146" s="128">
        <f t="shared" si="393"/>
        <v>1252</v>
      </c>
      <c r="BS146" s="128">
        <f t="shared" si="364"/>
        <v>136849.04696188113</v>
      </c>
      <c r="BT146" s="128">
        <f t="shared" si="443"/>
        <v>0</v>
      </c>
      <c r="BU146" s="130">
        <f t="shared" si="394"/>
        <v>0.04</v>
      </c>
      <c r="BV146" s="128">
        <f t="shared" si="271"/>
        <v>126.07084256620844</v>
      </c>
      <c r="BW146" s="128">
        <f t="shared" si="365"/>
        <v>136975.11780444733</v>
      </c>
      <c r="BY146" s="130">
        <f t="shared" si="360"/>
        <v>2.4E-2</v>
      </c>
      <c r="BZ146" s="127">
        <f t="shared" si="444"/>
        <v>1307</v>
      </c>
      <c r="CA146" s="128">
        <f t="shared" si="445"/>
        <v>130582</v>
      </c>
      <c r="CB146" s="128">
        <f t="shared" si="366"/>
        <v>130700</v>
      </c>
      <c r="CC146" s="128">
        <f t="shared" si="359"/>
        <v>130700</v>
      </c>
      <c r="CD146" s="130">
        <f t="shared" si="395"/>
        <v>0.05</v>
      </c>
      <c r="CE146" s="128">
        <f t="shared" si="396"/>
        <v>134512.08333333331</v>
      </c>
      <c r="CF146" s="128" t="str">
        <f t="shared" si="397"/>
        <v>nie</v>
      </c>
      <c r="CG146" s="128">
        <f t="shared" si="398"/>
        <v>2614</v>
      </c>
      <c r="CH146" s="128">
        <f t="shared" si="369"/>
        <v>131670.44749999998</v>
      </c>
      <c r="CI146" s="128">
        <f t="shared" si="399"/>
        <v>0</v>
      </c>
      <c r="CJ146" s="130">
        <f t="shared" si="277"/>
        <v>0.04</v>
      </c>
      <c r="CK146" s="128">
        <f t="shared" si="400"/>
        <v>78.989004382398591</v>
      </c>
      <c r="CL146" s="128">
        <f t="shared" si="401"/>
        <v>131749.43650438238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142747.13774261731</v>
      </c>
      <c r="CR146" s="130">
        <f t="shared" si="402"/>
        <v>4.3999999999999997E-2</v>
      </c>
      <c r="CS146" s="128">
        <f t="shared" si="403"/>
        <v>146410.98094467784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135162.89456518905</v>
      </c>
      <c r="CW146" s="128">
        <f t="shared" si="285"/>
        <v>0</v>
      </c>
      <c r="CX146" s="130">
        <f t="shared" si="407"/>
        <v>0.04</v>
      </c>
      <c r="CY146" s="128">
        <f t="shared" si="408"/>
        <v>0</v>
      </c>
      <c r="CZ146" s="128">
        <f t="shared" si="409"/>
        <v>135162.89456518905</v>
      </c>
      <c r="DA146" s="20"/>
      <c r="DB146" s="127">
        <f t="shared" si="350"/>
        <v>1246</v>
      </c>
      <c r="DC146" s="128">
        <f t="shared" si="351"/>
        <v>124600</v>
      </c>
      <c r="DD146" s="128">
        <f t="shared" si="344"/>
        <v>124600</v>
      </c>
      <c r="DE146" s="128">
        <f t="shared" si="449"/>
        <v>136846.68480000002</v>
      </c>
      <c r="DF146" s="130">
        <f t="shared" si="410"/>
        <v>4.3999999999999997E-2</v>
      </c>
      <c r="DG146" s="128">
        <f t="shared" si="411"/>
        <v>140359.08304320002</v>
      </c>
      <c r="DH146" s="128" t="str">
        <f t="shared" si="412"/>
        <v>nie</v>
      </c>
      <c r="DI146" s="128">
        <f t="shared" si="413"/>
        <v>2492</v>
      </c>
      <c r="DJ146" s="128">
        <f t="shared" si="355"/>
        <v>135346.33726499201</v>
      </c>
      <c r="DK146" s="128">
        <f t="shared" si="294"/>
        <v>0</v>
      </c>
      <c r="DL146" s="130">
        <f t="shared" si="414"/>
        <v>0.04</v>
      </c>
      <c r="DM146" s="128">
        <f t="shared" si="415"/>
        <v>89.738314196384735</v>
      </c>
      <c r="DN146" s="128">
        <f t="shared" si="416"/>
        <v>135436.07557918839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147951.46835685355</v>
      </c>
      <c r="DT146" s="130">
        <f t="shared" si="417"/>
        <v>4.9000000000000002E-2</v>
      </c>
      <c r="DU146" s="128">
        <f t="shared" si="418"/>
        <v>152180.41449405364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139836.13574018344</v>
      </c>
      <c r="DY146" s="128">
        <f t="shared" si="303"/>
        <v>0</v>
      </c>
      <c r="DZ146" s="130">
        <f t="shared" si="421"/>
        <v>0.04</v>
      </c>
      <c r="EA146" s="128">
        <f t="shared" si="422"/>
        <v>0</v>
      </c>
      <c r="EB146" s="128">
        <f t="shared" si="423"/>
        <v>139836.13574018344</v>
      </c>
    </row>
    <row r="147" spans="1:132">
      <c r="A147" s="224"/>
      <c r="B147" s="188">
        <f t="shared" si="424"/>
        <v>103</v>
      </c>
      <c r="C147" s="128">
        <f t="shared" si="425"/>
        <v>136005.31616534918</v>
      </c>
      <c r="D147" s="128">
        <f t="shared" si="426"/>
        <v>134897.90805790533</v>
      </c>
      <c r="E147" s="128">
        <f t="shared" si="427"/>
        <v>136975.11780444733</v>
      </c>
      <c r="F147" s="128">
        <f t="shared" si="428"/>
        <v>131749.43650438238</v>
      </c>
      <c r="G147" s="128">
        <f t="shared" si="429"/>
        <v>135162.89456518905</v>
      </c>
      <c r="H147" s="128">
        <f t="shared" si="430"/>
        <v>135436.07557918839</v>
      </c>
      <c r="I147" s="128">
        <f t="shared" si="431"/>
        <v>139836.13574018344</v>
      </c>
      <c r="J147" s="128">
        <f t="shared" si="432"/>
        <v>132012.34294917592</v>
      </c>
      <c r="K147" s="128">
        <f t="shared" si="433"/>
        <v>122585.07810892344</v>
      </c>
      <c r="M147" s="36"/>
      <c r="N147" s="32">
        <f t="shared" si="434"/>
        <v>103</v>
      </c>
      <c r="O147" s="25">
        <f t="shared" si="318"/>
        <v>0.36005316165349188</v>
      </c>
      <c r="P147" s="25">
        <f t="shared" si="319"/>
        <v>0.34897908057905336</v>
      </c>
      <c r="Q147" s="25">
        <f t="shared" si="320"/>
        <v>0.36975117804447333</v>
      </c>
      <c r="R147" s="25">
        <f t="shared" si="370"/>
        <v>0.31749436504382378</v>
      </c>
      <c r="S147" s="25">
        <f t="shared" si="371"/>
        <v>0.35162894565189062</v>
      </c>
      <c r="T147" s="25">
        <f t="shared" si="372"/>
        <v>0.35436075579188375</v>
      </c>
      <c r="U147" s="25">
        <f t="shared" si="373"/>
        <v>0.39836135740183432</v>
      </c>
      <c r="V147" s="25">
        <f t="shared" si="374"/>
        <v>0.3201234294917592</v>
      </c>
      <c r="W147" s="25">
        <f t="shared" si="375"/>
        <v>0.22585078108923429</v>
      </c>
      <c r="X147" s="36"/>
      <c r="Y147" s="36"/>
      <c r="AA147" s="124">
        <f t="shared" si="321"/>
        <v>104</v>
      </c>
      <c r="AB147" s="128">
        <f t="shared" si="376"/>
        <v>122826.86327284637</v>
      </c>
      <c r="AC147" s="124">
        <f t="shared" si="322"/>
        <v>104</v>
      </c>
      <c r="AD147" s="130">
        <f t="shared" si="435"/>
        <v>0.04</v>
      </c>
      <c r="AE147" s="127">
        <f t="shared" si="436"/>
        <v>1339</v>
      </c>
      <c r="AF147" s="128">
        <f t="shared" si="437"/>
        <v>133770.5</v>
      </c>
      <c r="AG147" s="128">
        <f t="shared" si="348"/>
        <v>133900</v>
      </c>
      <c r="AH147" s="128">
        <f t="shared" si="357"/>
        <v>133900</v>
      </c>
      <c r="AI147" s="130">
        <f t="shared" si="377"/>
        <v>0.04</v>
      </c>
      <c r="AJ147" s="128">
        <f t="shared" si="378"/>
        <v>134346.33333333334</v>
      </c>
      <c r="AK147" s="128" t="str">
        <f t="shared" si="379"/>
        <v>nie</v>
      </c>
      <c r="AL147" s="128">
        <f t="shared" si="380"/>
        <v>669.5</v>
      </c>
      <c r="AM147" s="128">
        <f t="shared" si="361"/>
        <v>133719.23500000002</v>
      </c>
      <c r="AN147" s="128">
        <f t="shared" si="381"/>
        <v>361.53000000000787</v>
      </c>
      <c r="AO147" s="130">
        <f t="shared" si="382"/>
        <v>0.04</v>
      </c>
      <c r="AP147" s="128">
        <f t="shared" si="383"/>
        <v>3016.2897154956295</v>
      </c>
      <c r="AQ147" s="128">
        <f t="shared" si="362"/>
        <v>136373.99471549565</v>
      </c>
      <c r="AS147" s="124">
        <f t="shared" si="327"/>
        <v>104</v>
      </c>
      <c r="AT147" s="130">
        <f t="shared" si="328"/>
        <v>0.04</v>
      </c>
      <c r="AU147" s="127">
        <f t="shared" si="438"/>
        <v>1330</v>
      </c>
      <c r="AV147" s="128">
        <f t="shared" si="439"/>
        <v>132875.79999999999</v>
      </c>
      <c r="AW147" s="128">
        <f t="shared" si="363"/>
        <v>133000</v>
      </c>
      <c r="AX147" s="128">
        <f t="shared" si="358"/>
        <v>133000</v>
      </c>
      <c r="AY147" s="130">
        <f t="shared" si="384"/>
        <v>4.1500000000000002E-2</v>
      </c>
      <c r="AZ147" s="128">
        <f t="shared" si="385"/>
        <v>133459.95833333334</v>
      </c>
      <c r="BA147" s="128" t="str">
        <f t="shared" si="386"/>
        <v>nie</v>
      </c>
      <c r="BB147" s="128">
        <f t="shared" si="387"/>
        <v>930.99999999999989</v>
      </c>
      <c r="BC147" s="128">
        <f t="shared" si="367"/>
        <v>132618.45625000002</v>
      </c>
      <c r="BD147" s="128">
        <f t="shared" si="388"/>
        <v>372.56625000000787</v>
      </c>
      <c r="BE147" s="130">
        <f t="shared" si="264"/>
        <v>0.04</v>
      </c>
      <c r="BF147" s="128">
        <f t="shared" si="389"/>
        <v>3031.744756661657</v>
      </c>
      <c r="BG147" s="128">
        <f t="shared" si="368"/>
        <v>135277.63475666166</v>
      </c>
      <c r="BI147" s="124">
        <f t="shared" si="332"/>
        <v>104</v>
      </c>
      <c r="BJ147" s="130">
        <f t="shared" si="451"/>
        <v>3.8100000000000002E-2</v>
      </c>
      <c r="BK147" s="127">
        <f t="shared" si="440"/>
        <v>1252</v>
      </c>
      <c r="BL147" s="128">
        <f t="shared" si="441"/>
        <v>125074.8</v>
      </c>
      <c r="BM147" s="128">
        <f t="shared" si="349"/>
        <v>125200</v>
      </c>
      <c r="BN147" s="128">
        <f t="shared" si="442"/>
        <v>137114.3137</v>
      </c>
      <c r="BO147" s="130">
        <f t="shared" si="390"/>
        <v>4.65E-2</v>
      </c>
      <c r="BP147" s="128">
        <f t="shared" si="391"/>
        <v>141364.85742469999</v>
      </c>
      <c r="BQ147" s="128" t="str">
        <f t="shared" si="392"/>
        <v>nie</v>
      </c>
      <c r="BR147" s="128">
        <f t="shared" si="393"/>
        <v>1252</v>
      </c>
      <c r="BS147" s="128">
        <f t="shared" si="364"/>
        <v>137279.41451400699</v>
      </c>
      <c r="BT147" s="128">
        <f t="shared" si="443"/>
        <v>0</v>
      </c>
      <c r="BU147" s="130">
        <f t="shared" si="394"/>
        <v>0.04</v>
      </c>
      <c r="BV147" s="128">
        <f t="shared" si="271"/>
        <v>126.41123384113719</v>
      </c>
      <c r="BW147" s="128">
        <f t="shared" si="365"/>
        <v>137405.82574784814</v>
      </c>
      <c r="BY147" s="130">
        <f t="shared" si="360"/>
        <v>2.4E-2</v>
      </c>
      <c r="BZ147" s="127">
        <f t="shared" si="444"/>
        <v>1307</v>
      </c>
      <c r="CA147" s="128">
        <f t="shared" si="445"/>
        <v>130582</v>
      </c>
      <c r="CB147" s="128">
        <f t="shared" si="366"/>
        <v>130700</v>
      </c>
      <c r="CC147" s="128">
        <f t="shared" si="359"/>
        <v>130700</v>
      </c>
      <c r="CD147" s="130">
        <f t="shared" si="395"/>
        <v>0.05</v>
      </c>
      <c r="CE147" s="128">
        <f t="shared" si="396"/>
        <v>135056.66666666669</v>
      </c>
      <c r="CF147" s="128" t="str">
        <f t="shared" si="397"/>
        <v>nie</v>
      </c>
      <c r="CG147" s="128">
        <f t="shared" si="398"/>
        <v>2614</v>
      </c>
      <c r="CH147" s="128">
        <f t="shared" si="369"/>
        <v>132111.56000000003</v>
      </c>
      <c r="CI147" s="128">
        <f t="shared" si="399"/>
        <v>0</v>
      </c>
      <c r="CJ147" s="130">
        <f t="shared" si="277"/>
        <v>0.04</v>
      </c>
      <c r="CK147" s="128">
        <f t="shared" si="400"/>
        <v>79.202274694231065</v>
      </c>
      <c r="CL147" s="128">
        <f t="shared" si="401"/>
        <v>132190.76227469425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142747.13774261731</v>
      </c>
      <c r="CR147" s="130">
        <f t="shared" si="402"/>
        <v>4.3999999999999997E-2</v>
      </c>
      <c r="CS147" s="128">
        <f t="shared" si="403"/>
        <v>146934.38711640076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135586.85356428463</v>
      </c>
      <c r="CW147" s="128">
        <f t="shared" si="285"/>
        <v>0</v>
      </c>
      <c r="CX147" s="130">
        <f t="shared" si="407"/>
        <v>0.04</v>
      </c>
      <c r="CY147" s="128">
        <f t="shared" si="408"/>
        <v>0</v>
      </c>
      <c r="CZ147" s="128">
        <f t="shared" si="409"/>
        <v>135586.85356428463</v>
      </c>
      <c r="DA147" s="20"/>
      <c r="DB147" s="127">
        <f t="shared" si="350"/>
        <v>1246</v>
      </c>
      <c r="DC147" s="128">
        <f t="shared" si="351"/>
        <v>124600</v>
      </c>
      <c r="DD147" s="128">
        <f t="shared" si="344"/>
        <v>124600</v>
      </c>
      <c r="DE147" s="128">
        <f t="shared" si="449"/>
        <v>136846.68480000002</v>
      </c>
      <c r="DF147" s="130">
        <f t="shared" si="410"/>
        <v>4.3999999999999997E-2</v>
      </c>
      <c r="DG147" s="128">
        <f t="shared" si="411"/>
        <v>140860.85422080004</v>
      </c>
      <c r="DH147" s="128" t="str">
        <f t="shared" si="412"/>
        <v>nie</v>
      </c>
      <c r="DI147" s="128">
        <f t="shared" si="413"/>
        <v>2492</v>
      </c>
      <c r="DJ147" s="128">
        <f t="shared" si="355"/>
        <v>135752.77191884804</v>
      </c>
      <c r="DK147" s="128">
        <f t="shared" si="294"/>
        <v>0</v>
      </c>
      <c r="DL147" s="130">
        <f t="shared" si="414"/>
        <v>0.04</v>
      </c>
      <c r="DM147" s="128">
        <f t="shared" si="415"/>
        <v>89.980607644714965</v>
      </c>
      <c r="DN147" s="128">
        <f t="shared" si="416"/>
        <v>135842.75252649275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147951.46835685355</v>
      </c>
      <c r="DT147" s="130">
        <f t="shared" si="417"/>
        <v>4.9000000000000002E-2</v>
      </c>
      <c r="DU147" s="128">
        <f t="shared" si="418"/>
        <v>152784.54965651076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140325.48522177371</v>
      </c>
      <c r="DY147" s="128">
        <f t="shared" si="303"/>
        <v>0</v>
      </c>
      <c r="DZ147" s="130">
        <f t="shared" si="421"/>
        <v>0.04</v>
      </c>
      <c r="EA147" s="128">
        <f t="shared" si="422"/>
        <v>0</v>
      </c>
      <c r="EB147" s="128">
        <f t="shared" si="423"/>
        <v>140325.48522177371</v>
      </c>
    </row>
    <row r="148" spans="1:132">
      <c r="A148" s="224"/>
      <c r="B148" s="188">
        <f t="shared" si="424"/>
        <v>104</v>
      </c>
      <c r="C148" s="128">
        <f t="shared" si="425"/>
        <v>136373.99471549565</v>
      </c>
      <c r="D148" s="128">
        <f t="shared" si="426"/>
        <v>135277.63475666166</v>
      </c>
      <c r="E148" s="128">
        <f t="shared" si="427"/>
        <v>137405.82574784814</v>
      </c>
      <c r="F148" s="128">
        <f t="shared" si="428"/>
        <v>132190.76227469425</v>
      </c>
      <c r="G148" s="128">
        <f t="shared" si="429"/>
        <v>135586.85356428463</v>
      </c>
      <c r="H148" s="128">
        <f t="shared" si="430"/>
        <v>135842.75252649275</v>
      </c>
      <c r="I148" s="128">
        <f t="shared" si="431"/>
        <v>140325.48522177371</v>
      </c>
      <c r="J148" s="128">
        <f t="shared" si="432"/>
        <v>132368.77627513869</v>
      </c>
      <c r="K148" s="128">
        <f t="shared" si="433"/>
        <v>122826.86327284637</v>
      </c>
      <c r="M148" s="36"/>
      <c r="N148" s="32">
        <f t="shared" si="434"/>
        <v>104</v>
      </c>
      <c r="O148" s="25">
        <f t="shared" si="318"/>
        <v>0.3637399471549565</v>
      </c>
      <c r="P148" s="25">
        <f t="shared" si="319"/>
        <v>0.35277634756661658</v>
      </c>
      <c r="Q148" s="25">
        <f t="shared" si="320"/>
        <v>0.37405825747848143</v>
      </c>
      <c r="R148" s="25">
        <f t="shared" si="370"/>
        <v>0.3219076227469424</v>
      </c>
      <c r="S148" s="25">
        <f t="shared" si="371"/>
        <v>0.35586853564284615</v>
      </c>
      <c r="T148" s="25">
        <f t="shared" si="372"/>
        <v>0.3584275252649276</v>
      </c>
      <c r="U148" s="25">
        <f t="shared" si="373"/>
        <v>0.40325485221773705</v>
      </c>
      <c r="V148" s="25">
        <f t="shared" si="374"/>
        <v>0.323687762751387</v>
      </c>
      <c r="W148" s="25">
        <f t="shared" si="375"/>
        <v>0.22826863272846376</v>
      </c>
      <c r="X148" s="36"/>
      <c r="Y148" s="36"/>
      <c r="AA148" s="124">
        <f t="shared" si="321"/>
        <v>105</v>
      </c>
      <c r="AB148" s="128">
        <f t="shared" si="376"/>
        <v>123068.64843676929</v>
      </c>
      <c r="AC148" s="124">
        <f t="shared" si="322"/>
        <v>105</v>
      </c>
      <c r="AD148" s="130">
        <f t="shared" si="435"/>
        <v>0.04</v>
      </c>
      <c r="AE148" s="127">
        <f t="shared" si="436"/>
        <v>1339</v>
      </c>
      <c r="AF148" s="128">
        <f t="shared" si="437"/>
        <v>133770.5</v>
      </c>
      <c r="AG148" s="128">
        <f t="shared" si="348"/>
        <v>133900</v>
      </c>
      <c r="AH148" s="128">
        <f t="shared" si="357"/>
        <v>133900</v>
      </c>
      <c r="AI148" s="130">
        <f t="shared" si="377"/>
        <v>0.04</v>
      </c>
      <c r="AJ148" s="128">
        <f t="shared" si="378"/>
        <v>134346.33333333334</v>
      </c>
      <c r="AK148" s="128" t="str">
        <f t="shared" si="379"/>
        <v>nie</v>
      </c>
      <c r="AL148" s="128">
        <f t="shared" si="380"/>
        <v>669.5</v>
      </c>
      <c r="AM148" s="128">
        <f t="shared" si="361"/>
        <v>133719.23500000002</v>
      </c>
      <c r="AN148" s="128">
        <f t="shared" si="381"/>
        <v>361.53000000000787</v>
      </c>
      <c r="AO148" s="130">
        <f t="shared" si="382"/>
        <v>0.04</v>
      </c>
      <c r="AP148" s="128">
        <f t="shared" si="383"/>
        <v>3385.9636977274754</v>
      </c>
      <c r="AQ148" s="128">
        <f t="shared" si="362"/>
        <v>136743.66869772749</v>
      </c>
      <c r="AS148" s="124">
        <f t="shared" si="327"/>
        <v>105</v>
      </c>
      <c r="AT148" s="130">
        <f t="shared" si="328"/>
        <v>0.04</v>
      </c>
      <c r="AU148" s="127">
        <f t="shared" si="438"/>
        <v>1330</v>
      </c>
      <c r="AV148" s="128">
        <f t="shared" si="439"/>
        <v>132875.79999999999</v>
      </c>
      <c r="AW148" s="128">
        <f t="shared" si="363"/>
        <v>133000</v>
      </c>
      <c r="AX148" s="128">
        <f t="shared" si="358"/>
        <v>133000</v>
      </c>
      <c r="AY148" s="130">
        <f t="shared" si="384"/>
        <v>4.1500000000000002E-2</v>
      </c>
      <c r="AZ148" s="128">
        <f t="shared" si="385"/>
        <v>133459.95833333334</v>
      </c>
      <c r="BA148" s="128" t="str">
        <f t="shared" si="386"/>
        <v>nie</v>
      </c>
      <c r="BB148" s="128">
        <f t="shared" si="387"/>
        <v>930.99999999999989</v>
      </c>
      <c r="BC148" s="128">
        <f t="shared" si="367"/>
        <v>132618.45625000002</v>
      </c>
      <c r="BD148" s="128">
        <f t="shared" si="388"/>
        <v>372.56625000000787</v>
      </c>
      <c r="BE148" s="130">
        <f t="shared" si="264"/>
        <v>0.04</v>
      </c>
      <c r="BF148" s="128">
        <f t="shared" si="389"/>
        <v>3412.4967175046513</v>
      </c>
      <c r="BG148" s="128">
        <f t="shared" si="368"/>
        <v>135658.38671750465</v>
      </c>
      <c r="BI148" s="124">
        <f t="shared" si="332"/>
        <v>105</v>
      </c>
      <c r="BJ148" s="130">
        <f t="shared" si="451"/>
        <v>3.8100000000000002E-2</v>
      </c>
      <c r="BK148" s="127">
        <f t="shared" si="440"/>
        <v>1252</v>
      </c>
      <c r="BL148" s="128">
        <f t="shared" si="441"/>
        <v>125074.8</v>
      </c>
      <c r="BM148" s="128">
        <f t="shared" si="349"/>
        <v>125200</v>
      </c>
      <c r="BN148" s="128">
        <f t="shared" si="442"/>
        <v>137114.3137</v>
      </c>
      <c r="BO148" s="130">
        <f t="shared" si="390"/>
        <v>4.65E-2</v>
      </c>
      <c r="BP148" s="128">
        <f t="shared" si="391"/>
        <v>141896.17539028751</v>
      </c>
      <c r="BQ148" s="128" t="str">
        <f t="shared" si="392"/>
        <v>nie</v>
      </c>
      <c r="BR148" s="128">
        <f t="shared" si="393"/>
        <v>1252</v>
      </c>
      <c r="BS148" s="128">
        <f t="shared" si="364"/>
        <v>137709.78206613287</v>
      </c>
      <c r="BT148" s="128">
        <f t="shared" si="443"/>
        <v>0</v>
      </c>
      <c r="BU148" s="130">
        <f t="shared" si="394"/>
        <v>0.04</v>
      </c>
      <c r="BV148" s="128">
        <f t="shared" si="271"/>
        <v>126.75254417250825</v>
      </c>
      <c r="BW148" s="128">
        <f t="shared" si="365"/>
        <v>137836.53461030539</v>
      </c>
      <c r="BY148" s="130">
        <f t="shared" si="360"/>
        <v>2.4E-2</v>
      </c>
      <c r="BZ148" s="127">
        <f t="shared" si="444"/>
        <v>1307</v>
      </c>
      <c r="CA148" s="128">
        <f t="shared" si="445"/>
        <v>130582</v>
      </c>
      <c r="CB148" s="128">
        <f t="shared" si="366"/>
        <v>130700</v>
      </c>
      <c r="CC148" s="128">
        <f t="shared" si="359"/>
        <v>130700</v>
      </c>
      <c r="CD148" s="130">
        <f t="shared" si="395"/>
        <v>0.05</v>
      </c>
      <c r="CE148" s="128">
        <f t="shared" si="396"/>
        <v>135601.25</v>
      </c>
      <c r="CF148" s="128" t="str">
        <f t="shared" si="397"/>
        <v>nie</v>
      </c>
      <c r="CG148" s="128">
        <f t="shared" si="398"/>
        <v>2614</v>
      </c>
      <c r="CH148" s="128">
        <f t="shared" si="369"/>
        <v>132552.67249999999</v>
      </c>
      <c r="CI148" s="128">
        <f t="shared" si="399"/>
        <v>0</v>
      </c>
      <c r="CJ148" s="130">
        <f t="shared" si="277"/>
        <v>0.04</v>
      </c>
      <c r="CK148" s="128">
        <f t="shared" si="400"/>
        <v>79.416120835905488</v>
      </c>
      <c r="CL148" s="128">
        <f t="shared" si="401"/>
        <v>132632.08862083589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142747.13774261731</v>
      </c>
      <c r="CR148" s="130">
        <f t="shared" si="402"/>
        <v>4.3999999999999997E-2</v>
      </c>
      <c r="CS148" s="128">
        <f t="shared" si="403"/>
        <v>147457.79328812368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136010.81256338017</v>
      </c>
      <c r="CW148" s="128">
        <f t="shared" si="285"/>
        <v>0</v>
      </c>
      <c r="CX148" s="130">
        <f t="shared" si="407"/>
        <v>0.04</v>
      </c>
      <c r="CY148" s="128">
        <f t="shared" si="408"/>
        <v>0</v>
      </c>
      <c r="CZ148" s="128">
        <f t="shared" si="409"/>
        <v>136010.81256338017</v>
      </c>
      <c r="DA148" s="20"/>
      <c r="DB148" s="127">
        <f t="shared" si="350"/>
        <v>1246</v>
      </c>
      <c r="DC148" s="128">
        <f t="shared" si="351"/>
        <v>124600</v>
      </c>
      <c r="DD148" s="128">
        <f t="shared" si="344"/>
        <v>124600</v>
      </c>
      <c r="DE148" s="128">
        <f t="shared" si="449"/>
        <v>136846.68480000002</v>
      </c>
      <c r="DF148" s="130">
        <f t="shared" si="410"/>
        <v>4.3999999999999997E-2</v>
      </c>
      <c r="DG148" s="128">
        <f t="shared" si="411"/>
        <v>141362.62539840001</v>
      </c>
      <c r="DH148" s="128" t="str">
        <f t="shared" si="412"/>
        <v>nie</v>
      </c>
      <c r="DI148" s="128">
        <f t="shared" si="413"/>
        <v>2492</v>
      </c>
      <c r="DJ148" s="128">
        <f t="shared" si="355"/>
        <v>136159.20657270402</v>
      </c>
      <c r="DK148" s="128">
        <f t="shared" si="294"/>
        <v>0</v>
      </c>
      <c r="DL148" s="130">
        <f t="shared" si="414"/>
        <v>0.04</v>
      </c>
      <c r="DM148" s="128">
        <f t="shared" si="415"/>
        <v>90.223555285355687</v>
      </c>
      <c r="DN148" s="128">
        <f t="shared" si="416"/>
        <v>136249.43012798938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147951.46835685355</v>
      </c>
      <c r="DT148" s="130">
        <f t="shared" si="417"/>
        <v>4.9000000000000002E-2</v>
      </c>
      <c r="DU148" s="128">
        <f t="shared" si="418"/>
        <v>153388.68481896794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140814.83470336403</v>
      </c>
      <c r="DY148" s="128">
        <f t="shared" si="303"/>
        <v>0</v>
      </c>
      <c r="DZ148" s="130">
        <f t="shared" si="421"/>
        <v>0.04</v>
      </c>
      <c r="EA148" s="128">
        <f t="shared" si="422"/>
        <v>0</v>
      </c>
      <c r="EB148" s="128">
        <f t="shared" si="423"/>
        <v>140814.83470336403</v>
      </c>
    </row>
    <row r="149" spans="1:132">
      <c r="A149" s="224"/>
      <c r="B149" s="188">
        <f t="shared" si="424"/>
        <v>105</v>
      </c>
      <c r="C149" s="128">
        <f t="shared" si="425"/>
        <v>136743.66869772749</v>
      </c>
      <c r="D149" s="128">
        <f t="shared" si="426"/>
        <v>135658.38671750465</v>
      </c>
      <c r="E149" s="128">
        <f t="shared" si="427"/>
        <v>137836.53461030539</v>
      </c>
      <c r="F149" s="128">
        <f t="shared" si="428"/>
        <v>132632.08862083589</v>
      </c>
      <c r="G149" s="128">
        <f t="shared" si="429"/>
        <v>136010.81256338017</v>
      </c>
      <c r="H149" s="128">
        <f t="shared" si="430"/>
        <v>136249.43012798938</v>
      </c>
      <c r="I149" s="128">
        <f t="shared" si="431"/>
        <v>140814.83470336403</v>
      </c>
      <c r="J149" s="128">
        <f t="shared" si="432"/>
        <v>132726.17197108155</v>
      </c>
      <c r="K149" s="128">
        <f t="shared" si="433"/>
        <v>123068.64843676929</v>
      </c>
      <c r="M149" s="36"/>
      <c r="N149" s="32">
        <f t="shared" si="434"/>
        <v>105</v>
      </c>
      <c r="O149" s="25">
        <f t="shared" si="318"/>
        <v>0.36743668697727494</v>
      </c>
      <c r="P149" s="25">
        <f t="shared" si="319"/>
        <v>0.35658386717504653</v>
      </c>
      <c r="Q149" s="25">
        <f t="shared" si="320"/>
        <v>0.37836534610305383</v>
      </c>
      <c r="R149" s="25">
        <f t="shared" si="370"/>
        <v>0.32632088620835886</v>
      </c>
      <c r="S149" s="25">
        <f t="shared" si="371"/>
        <v>0.36010812563380168</v>
      </c>
      <c r="T149" s="25">
        <f t="shared" si="372"/>
        <v>0.36249430127989379</v>
      </c>
      <c r="U149" s="25">
        <f t="shared" si="373"/>
        <v>0.40814834703364022</v>
      </c>
      <c r="V149" s="25">
        <f t="shared" si="374"/>
        <v>0.32726171971081541</v>
      </c>
      <c r="W149" s="25">
        <f t="shared" si="375"/>
        <v>0.23068648436769301</v>
      </c>
      <c r="X149" s="36"/>
      <c r="Y149" s="36"/>
      <c r="AA149" s="124">
        <f t="shared" si="321"/>
        <v>106</v>
      </c>
      <c r="AB149" s="128">
        <f t="shared" si="376"/>
        <v>123310.43360069222</v>
      </c>
      <c r="AC149" s="124">
        <f t="shared" si="322"/>
        <v>106</v>
      </c>
      <c r="AD149" s="130">
        <f t="shared" si="435"/>
        <v>0.04</v>
      </c>
      <c r="AE149" s="127">
        <f t="shared" si="436"/>
        <v>1339</v>
      </c>
      <c r="AF149" s="128">
        <f t="shared" si="437"/>
        <v>133770.5</v>
      </c>
      <c r="AG149" s="128">
        <f t="shared" si="348"/>
        <v>133900</v>
      </c>
      <c r="AH149" s="128">
        <f t="shared" si="357"/>
        <v>133900</v>
      </c>
      <c r="AI149" s="130">
        <f t="shared" si="377"/>
        <v>0.04</v>
      </c>
      <c r="AJ149" s="128">
        <f t="shared" si="378"/>
        <v>134346.33333333334</v>
      </c>
      <c r="AK149" s="128" t="str">
        <f t="shared" si="379"/>
        <v>nie</v>
      </c>
      <c r="AL149" s="128">
        <f t="shared" si="380"/>
        <v>669.5</v>
      </c>
      <c r="AM149" s="128">
        <f t="shared" si="361"/>
        <v>133719.23500000002</v>
      </c>
      <c r="AN149" s="128">
        <f t="shared" si="381"/>
        <v>361.53000000000787</v>
      </c>
      <c r="AO149" s="130">
        <f t="shared" si="382"/>
        <v>0.04</v>
      </c>
      <c r="AP149" s="128">
        <f t="shared" si="383"/>
        <v>3756.6357997113473</v>
      </c>
      <c r="AQ149" s="128">
        <f t="shared" si="362"/>
        <v>137114.34079971135</v>
      </c>
      <c r="AS149" s="124">
        <f t="shared" si="327"/>
        <v>106</v>
      </c>
      <c r="AT149" s="130">
        <f t="shared" si="328"/>
        <v>0.04</v>
      </c>
      <c r="AU149" s="127">
        <f t="shared" si="438"/>
        <v>1330</v>
      </c>
      <c r="AV149" s="128">
        <f t="shared" si="439"/>
        <v>132875.79999999999</v>
      </c>
      <c r="AW149" s="128">
        <f t="shared" si="363"/>
        <v>133000</v>
      </c>
      <c r="AX149" s="128">
        <f t="shared" si="358"/>
        <v>133000</v>
      </c>
      <c r="AY149" s="130">
        <f t="shared" si="384"/>
        <v>4.1500000000000002E-2</v>
      </c>
      <c r="AZ149" s="128">
        <f t="shared" si="385"/>
        <v>133459.95833333334</v>
      </c>
      <c r="BA149" s="128" t="str">
        <f t="shared" si="386"/>
        <v>nie</v>
      </c>
      <c r="BB149" s="128">
        <f t="shared" si="387"/>
        <v>930.99999999999989</v>
      </c>
      <c r="BC149" s="128">
        <f t="shared" si="367"/>
        <v>132618.45625000002</v>
      </c>
      <c r="BD149" s="128">
        <f t="shared" si="388"/>
        <v>372.56625000000787</v>
      </c>
      <c r="BE149" s="130">
        <f t="shared" si="264"/>
        <v>0.04</v>
      </c>
      <c r="BF149" s="128">
        <f t="shared" si="389"/>
        <v>3794.2767086419217</v>
      </c>
      <c r="BG149" s="128">
        <f t="shared" si="368"/>
        <v>136040.16670864192</v>
      </c>
      <c r="BI149" s="124">
        <f t="shared" si="332"/>
        <v>106</v>
      </c>
      <c r="BJ149" s="130">
        <f t="shared" si="451"/>
        <v>3.8100000000000002E-2</v>
      </c>
      <c r="BK149" s="127">
        <f t="shared" si="440"/>
        <v>1252</v>
      </c>
      <c r="BL149" s="128">
        <f t="shared" si="441"/>
        <v>125074.8</v>
      </c>
      <c r="BM149" s="128">
        <f t="shared" si="349"/>
        <v>125200</v>
      </c>
      <c r="BN149" s="128">
        <f t="shared" si="442"/>
        <v>137114.3137</v>
      </c>
      <c r="BO149" s="130">
        <f t="shared" si="390"/>
        <v>4.65E-2</v>
      </c>
      <c r="BP149" s="128">
        <f t="shared" si="391"/>
        <v>142427.49335587502</v>
      </c>
      <c r="BQ149" s="128" t="str">
        <f t="shared" si="392"/>
        <v>nie</v>
      </c>
      <c r="BR149" s="128">
        <f t="shared" si="393"/>
        <v>1252</v>
      </c>
      <c r="BS149" s="128">
        <f t="shared" si="364"/>
        <v>138140.14961825876</v>
      </c>
      <c r="BT149" s="128">
        <f t="shared" si="443"/>
        <v>0</v>
      </c>
      <c r="BU149" s="130">
        <f t="shared" si="394"/>
        <v>0.04</v>
      </c>
      <c r="BV149" s="128">
        <f t="shared" si="271"/>
        <v>127.09477604177401</v>
      </c>
      <c r="BW149" s="128">
        <f t="shared" si="365"/>
        <v>138267.24439430053</v>
      </c>
      <c r="BY149" s="130">
        <f t="shared" si="360"/>
        <v>2.4E-2</v>
      </c>
      <c r="BZ149" s="127">
        <f t="shared" si="444"/>
        <v>1307</v>
      </c>
      <c r="CA149" s="128">
        <f t="shared" si="445"/>
        <v>130582</v>
      </c>
      <c r="CB149" s="128">
        <f t="shared" si="366"/>
        <v>130700</v>
      </c>
      <c r="CC149" s="128">
        <f t="shared" si="359"/>
        <v>130700</v>
      </c>
      <c r="CD149" s="130">
        <f t="shared" si="395"/>
        <v>0.05</v>
      </c>
      <c r="CE149" s="128">
        <f t="shared" si="396"/>
        <v>136145.83333333334</v>
      </c>
      <c r="CF149" s="128" t="str">
        <f t="shared" si="397"/>
        <v>nie</v>
      </c>
      <c r="CG149" s="128">
        <f t="shared" si="398"/>
        <v>2614</v>
      </c>
      <c r="CH149" s="128">
        <f t="shared" si="369"/>
        <v>132993.785</v>
      </c>
      <c r="CI149" s="128">
        <f t="shared" si="399"/>
        <v>0</v>
      </c>
      <c r="CJ149" s="130">
        <f t="shared" si="277"/>
        <v>0.04</v>
      </c>
      <c r="CK149" s="128">
        <f t="shared" si="400"/>
        <v>79.630544362162425</v>
      </c>
      <c r="CL149" s="128">
        <f t="shared" si="401"/>
        <v>133073.41554436216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142747.13774261731</v>
      </c>
      <c r="CR149" s="130">
        <f t="shared" si="402"/>
        <v>4.3999999999999997E-2</v>
      </c>
      <c r="CS149" s="128">
        <f t="shared" si="403"/>
        <v>147981.1994598466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136434.77156247574</v>
      </c>
      <c r="CW149" s="128">
        <f t="shared" si="285"/>
        <v>0</v>
      </c>
      <c r="CX149" s="130">
        <f t="shared" si="407"/>
        <v>0.04</v>
      </c>
      <c r="CY149" s="128">
        <f t="shared" si="408"/>
        <v>0</v>
      </c>
      <c r="CZ149" s="128">
        <f t="shared" si="409"/>
        <v>136434.77156247574</v>
      </c>
      <c r="DA149" s="20"/>
      <c r="DB149" s="127">
        <f t="shared" si="350"/>
        <v>1246</v>
      </c>
      <c r="DC149" s="128">
        <f t="shared" si="351"/>
        <v>124600</v>
      </c>
      <c r="DD149" s="128">
        <f t="shared" si="344"/>
        <v>124600</v>
      </c>
      <c r="DE149" s="128">
        <f t="shared" si="449"/>
        <v>136846.68480000002</v>
      </c>
      <c r="DF149" s="130">
        <f t="shared" si="410"/>
        <v>4.3999999999999997E-2</v>
      </c>
      <c r="DG149" s="128">
        <f t="shared" si="411"/>
        <v>141864.396576</v>
      </c>
      <c r="DH149" s="128" t="str">
        <f t="shared" si="412"/>
        <v>nie</v>
      </c>
      <c r="DI149" s="128">
        <f t="shared" si="413"/>
        <v>2492</v>
      </c>
      <c r="DJ149" s="128">
        <f t="shared" si="355"/>
        <v>136565.64122655999</v>
      </c>
      <c r="DK149" s="128">
        <f t="shared" si="294"/>
        <v>0</v>
      </c>
      <c r="DL149" s="130">
        <f t="shared" si="414"/>
        <v>0.04</v>
      </c>
      <c r="DM149" s="128">
        <f t="shared" si="415"/>
        <v>90.467158884626144</v>
      </c>
      <c r="DN149" s="128">
        <f t="shared" si="416"/>
        <v>136656.10838544462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147951.46835685355</v>
      </c>
      <c r="DT149" s="130">
        <f t="shared" si="417"/>
        <v>4.9000000000000002E-2</v>
      </c>
      <c r="DU149" s="128">
        <f t="shared" si="418"/>
        <v>153992.81998142507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141304.1841849543</v>
      </c>
      <c r="DY149" s="128">
        <f t="shared" si="303"/>
        <v>0</v>
      </c>
      <c r="DZ149" s="130">
        <f t="shared" si="421"/>
        <v>0.04</v>
      </c>
      <c r="EA149" s="128">
        <f t="shared" si="422"/>
        <v>0</v>
      </c>
      <c r="EB149" s="128">
        <f t="shared" si="423"/>
        <v>141304.1841849543</v>
      </c>
    </row>
    <row r="150" spans="1:132">
      <c r="A150" s="224"/>
      <c r="B150" s="188">
        <f t="shared" si="424"/>
        <v>106</v>
      </c>
      <c r="C150" s="128">
        <f t="shared" si="425"/>
        <v>137114.34079971135</v>
      </c>
      <c r="D150" s="128">
        <f t="shared" si="426"/>
        <v>136040.16670864192</v>
      </c>
      <c r="E150" s="128">
        <f t="shared" si="427"/>
        <v>138267.24439430053</v>
      </c>
      <c r="F150" s="128">
        <f t="shared" si="428"/>
        <v>133073.41554436216</v>
      </c>
      <c r="G150" s="128">
        <f t="shared" si="429"/>
        <v>136434.77156247574</v>
      </c>
      <c r="H150" s="128">
        <f t="shared" si="430"/>
        <v>136656.10838544462</v>
      </c>
      <c r="I150" s="128">
        <f t="shared" si="431"/>
        <v>141304.1841849543</v>
      </c>
      <c r="J150" s="128">
        <f t="shared" si="432"/>
        <v>133084.53263540348</v>
      </c>
      <c r="K150" s="128">
        <f t="shared" si="433"/>
        <v>123310.43360069222</v>
      </c>
      <c r="M150" s="36"/>
      <c r="N150" s="32">
        <f t="shared" si="434"/>
        <v>106</v>
      </c>
      <c r="O150" s="25">
        <f t="shared" si="318"/>
        <v>0.37114340799711343</v>
      </c>
      <c r="P150" s="25">
        <f t="shared" si="319"/>
        <v>0.36040166708641919</v>
      </c>
      <c r="Q150" s="25">
        <f t="shared" si="320"/>
        <v>0.38267244394300537</v>
      </c>
      <c r="R150" s="25">
        <f t="shared" si="370"/>
        <v>0.33073415544362161</v>
      </c>
      <c r="S150" s="25">
        <f t="shared" si="371"/>
        <v>0.36434771562475743</v>
      </c>
      <c r="T150" s="25">
        <f t="shared" si="372"/>
        <v>0.36656108385444619</v>
      </c>
      <c r="U150" s="25">
        <f t="shared" si="373"/>
        <v>0.41304184184954296</v>
      </c>
      <c r="V150" s="25">
        <f t="shared" si="374"/>
        <v>0.33084532635403474</v>
      </c>
      <c r="W150" s="25">
        <f t="shared" si="375"/>
        <v>0.23310433600692226</v>
      </c>
      <c r="X150" s="36"/>
      <c r="Y150" s="36"/>
      <c r="AA150" s="124">
        <f t="shared" si="321"/>
        <v>107</v>
      </c>
      <c r="AB150" s="128">
        <f t="shared" si="376"/>
        <v>123552.21876461514</v>
      </c>
      <c r="AC150" s="124">
        <f t="shared" si="322"/>
        <v>107</v>
      </c>
      <c r="AD150" s="130">
        <f t="shared" si="435"/>
        <v>0.04</v>
      </c>
      <c r="AE150" s="127">
        <f t="shared" si="436"/>
        <v>1339</v>
      </c>
      <c r="AF150" s="128">
        <f t="shared" si="437"/>
        <v>133770.5</v>
      </c>
      <c r="AG150" s="128">
        <f t="shared" si="348"/>
        <v>133900</v>
      </c>
      <c r="AH150" s="128">
        <f t="shared" si="357"/>
        <v>133900</v>
      </c>
      <c r="AI150" s="130">
        <f t="shared" si="377"/>
        <v>0.04</v>
      </c>
      <c r="AJ150" s="128">
        <f t="shared" si="378"/>
        <v>134346.33333333334</v>
      </c>
      <c r="AK150" s="128" t="str">
        <f t="shared" si="379"/>
        <v>nie</v>
      </c>
      <c r="AL150" s="128">
        <f t="shared" si="380"/>
        <v>669.5</v>
      </c>
      <c r="AM150" s="128">
        <f t="shared" si="361"/>
        <v>133719.23500000002</v>
      </c>
      <c r="AN150" s="128">
        <f t="shared" si="381"/>
        <v>361.53000000000787</v>
      </c>
      <c r="AO150" s="130">
        <f t="shared" si="382"/>
        <v>0.04</v>
      </c>
      <c r="AP150" s="128">
        <f t="shared" si="383"/>
        <v>4128.308716370575</v>
      </c>
      <c r="AQ150" s="128">
        <f t="shared" si="362"/>
        <v>137486.01371637059</v>
      </c>
      <c r="AS150" s="124">
        <f t="shared" si="327"/>
        <v>107</v>
      </c>
      <c r="AT150" s="130">
        <f t="shared" si="328"/>
        <v>0.04</v>
      </c>
      <c r="AU150" s="127">
        <f t="shared" si="438"/>
        <v>1330</v>
      </c>
      <c r="AV150" s="128">
        <f t="shared" si="439"/>
        <v>132875.79999999999</v>
      </c>
      <c r="AW150" s="128">
        <f t="shared" si="363"/>
        <v>133000</v>
      </c>
      <c r="AX150" s="128">
        <f t="shared" si="358"/>
        <v>133000</v>
      </c>
      <c r="AY150" s="130">
        <f t="shared" si="384"/>
        <v>4.1500000000000002E-2</v>
      </c>
      <c r="AZ150" s="128">
        <f t="shared" si="385"/>
        <v>133459.95833333334</v>
      </c>
      <c r="BA150" s="128" t="str">
        <f t="shared" si="386"/>
        <v>nie</v>
      </c>
      <c r="BB150" s="128">
        <f t="shared" si="387"/>
        <v>930.99999999999989</v>
      </c>
      <c r="BC150" s="128">
        <f t="shared" si="367"/>
        <v>132618.45625000002</v>
      </c>
      <c r="BD150" s="128">
        <f t="shared" si="388"/>
        <v>372.56625000000787</v>
      </c>
      <c r="BE150" s="130">
        <f t="shared" si="264"/>
        <v>0.04</v>
      </c>
      <c r="BF150" s="128">
        <f t="shared" si="389"/>
        <v>4177.0875057552621</v>
      </c>
      <c r="BG150" s="128">
        <f t="shared" si="368"/>
        <v>136422.97750575526</v>
      </c>
      <c r="BI150" s="124">
        <f t="shared" si="332"/>
        <v>107</v>
      </c>
      <c r="BJ150" s="130">
        <f t="shared" si="451"/>
        <v>3.8100000000000002E-2</v>
      </c>
      <c r="BK150" s="127">
        <f t="shared" si="440"/>
        <v>1252</v>
      </c>
      <c r="BL150" s="128">
        <f t="shared" si="441"/>
        <v>125074.8</v>
      </c>
      <c r="BM150" s="128">
        <f t="shared" si="349"/>
        <v>125200</v>
      </c>
      <c r="BN150" s="128">
        <f t="shared" si="442"/>
        <v>137114.3137</v>
      </c>
      <c r="BO150" s="130">
        <f t="shared" si="390"/>
        <v>4.65E-2</v>
      </c>
      <c r="BP150" s="128">
        <f t="shared" si="391"/>
        <v>142958.81132146248</v>
      </c>
      <c r="BQ150" s="128" t="str">
        <f t="shared" si="392"/>
        <v>nie</v>
      </c>
      <c r="BR150" s="128">
        <f t="shared" si="393"/>
        <v>1252</v>
      </c>
      <c r="BS150" s="128">
        <f t="shared" si="364"/>
        <v>138570.51717038461</v>
      </c>
      <c r="BT150" s="128">
        <f t="shared" si="443"/>
        <v>0</v>
      </c>
      <c r="BU150" s="130">
        <f t="shared" si="394"/>
        <v>0.04</v>
      </c>
      <c r="BV150" s="128">
        <f t="shared" si="271"/>
        <v>127.43793193708679</v>
      </c>
      <c r="BW150" s="128">
        <f t="shared" si="365"/>
        <v>138697.95510232169</v>
      </c>
      <c r="BY150" s="130">
        <f t="shared" si="360"/>
        <v>2.4E-2</v>
      </c>
      <c r="BZ150" s="127">
        <f t="shared" si="444"/>
        <v>1307</v>
      </c>
      <c r="CA150" s="128">
        <f t="shared" si="445"/>
        <v>130582</v>
      </c>
      <c r="CB150" s="128">
        <f t="shared" si="366"/>
        <v>130700</v>
      </c>
      <c r="CC150" s="128">
        <f t="shared" si="359"/>
        <v>130700</v>
      </c>
      <c r="CD150" s="130">
        <f t="shared" si="395"/>
        <v>0.05</v>
      </c>
      <c r="CE150" s="128">
        <f t="shared" si="396"/>
        <v>136690.41666666669</v>
      </c>
      <c r="CF150" s="128" t="str">
        <f t="shared" si="397"/>
        <v>nie</v>
      </c>
      <c r="CG150" s="128">
        <f t="shared" si="398"/>
        <v>2614</v>
      </c>
      <c r="CH150" s="128">
        <f t="shared" si="369"/>
        <v>133434.89750000002</v>
      </c>
      <c r="CI150" s="128">
        <f t="shared" si="399"/>
        <v>0</v>
      </c>
      <c r="CJ150" s="130">
        <f t="shared" si="277"/>
        <v>0.04</v>
      </c>
      <c r="CK150" s="128">
        <f t="shared" si="400"/>
        <v>79.845546831940254</v>
      </c>
      <c r="CL150" s="128">
        <f t="shared" si="401"/>
        <v>133514.74304683195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142747.13774261731</v>
      </c>
      <c r="CR150" s="130">
        <f t="shared" si="402"/>
        <v>4.3999999999999997E-2</v>
      </c>
      <c r="CS150" s="128">
        <f t="shared" si="403"/>
        <v>148504.60563156955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136858.73056157134</v>
      </c>
      <c r="CW150" s="128">
        <f t="shared" si="285"/>
        <v>0</v>
      </c>
      <c r="CX150" s="130">
        <f t="shared" si="407"/>
        <v>0.04</v>
      </c>
      <c r="CY150" s="128">
        <f t="shared" si="408"/>
        <v>0</v>
      </c>
      <c r="CZ150" s="128">
        <f t="shared" si="409"/>
        <v>136858.73056157134</v>
      </c>
      <c r="DA150" s="20"/>
      <c r="DB150" s="127">
        <f t="shared" si="350"/>
        <v>1246</v>
      </c>
      <c r="DC150" s="128">
        <f t="shared" si="351"/>
        <v>124600</v>
      </c>
      <c r="DD150" s="128">
        <f t="shared" si="344"/>
        <v>124600</v>
      </c>
      <c r="DE150" s="128">
        <f t="shared" si="449"/>
        <v>136846.68480000002</v>
      </c>
      <c r="DF150" s="130">
        <f t="shared" si="410"/>
        <v>4.3999999999999997E-2</v>
      </c>
      <c r="DG150" s="128">
        <f t="shared" si="411"/>
        <v>142366.16775360002</v>
      </c>
      <c r="DH150" s="128" t="str">
        <f t="shared" si="412"/>
        <v>nie</v>
      </c>
      <c r="DI150" s="128">
        <f t="shared" si="413"/>
        <v>2492</v>
      </c>
      <c r="DJ150" s="128">
        <f t="shared" si="355"/>
        <v>136972.07588041603</v>
      </c>
      <c r="DK150" s="128">
        <f t="shared" si="294"/>
        <v>0</v>
      </c>
      <c r="DL150" s="130">
        <f t="shared" si="414"/>
        <v>0.04</v>
      </c>
      <c r="DM150" s="128">
        <f t="shared" si="415"/>
        <v>90.71142021361463</v>
      </c>
      <c r="DN150" s="128">
        <f t="shared" si="416"/>
        <v>137062.78730062966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147951.46835685355</v>
      </c>
      <c r="DT150" s="130">
        <f t="shared" si="417"/>
        <v>4.9000000000000002E-2</v>
      </c>
      <c r="DU150" s="128">
        <f t="shared" si="418"/>
        <v>154596.95514388222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141793.53366654459</v>
      </c>
      <c r="DY150" s="128">
        <f t="shared" si="303"/>
        <v>0</v>
      </c>
      <c r="DZ150" s="130">
        <f t="shared" si="421"/>
        <v>0.04</v>
      </c>
      <c r="EA150" s="128">
        <f t="shared" si="422"/>
        <v>0</v>
      </c>
      <c r="EB150" s="128">
        <f t="shared" si="423"/>
        <v>141793.53366654459</v>
      </c>
    </row>
    <row r="151" spans="1:132" ht="14.25" customHeight="1">
      <c r="A151" s="224"/>
      <c r="B151" s="188">
        <f t="shared" si="424"/>
        <v>107</v>
      </c>
      <c r="C151" s="128">
        <f t="shared" si="425"/>
        <v>137486.01371637059</v>
      </c>
      <c r="D151" s="128">
        <f t="shared" si="426"/>
        <v>136422.97750575526</v>
      </c>
      <c r="E151" s="128">
        <f t="shared" si="427"/>
        <v>138697.95510232169</v>
      </c>
      <c r="F151" s="128">
        <f t="shared" si="428"/>
        <v>133514.74304683195</v>
      </c>
      <c r="G151" s="128">
        <f t="shared" si="429"/>
        <v>136858.73056157134</v>
      </c>
      <c r="H151" s="128">
        <f t="shared" si="430"/>
        <v>137062.78730062966</v>
      </c>
      <c r="I151" s="128">
        <f t="shared" si="431"/>
        <v>141793.53366654459</v>
      </c>
      <c r="J151" s="128">
        <f t="shared" si="432"/>
        <v>133443.86087351906</v>
      </c>
      <c r="K151" s="128">
        <f t="shared" si="433"/>
        <v>123552.21876461514</v>
      </c>
      <c r="M151" s="36"/>
      <c r="N151" s="32">
        <f t="shared" si="434"/>
        <v>107</v>
      </c>
      <c r="O151" s="25">
        <f t="shared" si="318"/>
        <v>0.37486013716370592</v>
      </c>
      <c r="P151" s="25">
        <f t="shared" si="319"/>
        <v>0.36422977505755272</v>
      </c>
      <c r="Q151" s="25">
        <f t="shared" si="320"/>
        <v>0.38697955102321702</v>
      </c>
      <c r="R151" s="25">
        <f t="shared" si="370"/>
        <v>0.33514743046831952</v>
      </c>
      <c r="S151" s="25">
        <f t="shared" si="371"/>
        <v>0.3685873056157134</v>
      </c>
      <c r="T151" s="25">
        <f t="shared" si="372"/>
        <v>0.37062787300629663</v>
      </c>
      <c r="U151" s="25">
        <f t="shared" si="373"/>
        <v>0.41793533666544591</v>
      </c>
      <c r="V151" s="25">
        <f t="shared" si="374"/>
        <v>0.33443860873519071</v>
      </c>
      <c r="W151" s="25">
        <f t="shared" si="375"/>
        <v>0.23552218764615152</v>
      </c>
      <c r="X151" s="36"/>
      <c r="Y151" s="36"/>
      <c r="AA151" s="124">
        <f t="shared" si="321"/>
        <v>108</v>
      </c>
      <c r="AB151" s="128">
        <f t="shared" si="376"/>
        <v>123794.00392853808</v>
      </c>
      <c r="AC151" s="124">
        <f t="shared" si="322"/>
        <v>108</v>
      </c>
      <c r="AD151" s="130">
        <f t="shared" si="435"/>
        <v>0.04</v>
      </c>
      <c r="AE151" s="127">
        <f t="shared" si="436"/>
        <v>1339</v>
      </c>
      <c r="AF151" s="128">
        <f t="shared" si="437"/>
        <v>133770.5</v>
      </c>
      <c r="AG151" s="128">
        <f t="shared" si="348"/>
        <v>133900</v>
      </c>
      <c r="AH151" s="128">
        <f t="shared" si="357"/>
        <v>133900</v>
      </c>
      <c r="AI151" s="130">
        <f t="shared" si="377"/>
        <v>0.04</v>
      </c>
      <c r="AJ151" s="128">
        <f t="shared" si="378"/>
        <v>134346.33333333334</v>
      </c>
      <c r="AK151" s="128" t="str">
        <f t="shared" si="379"/>
        <v>tak</v>
      </c>
      <c r="AL151" s="128">
        <f t="shared" si="380"/>
        <v>0</v>
      </c>
      <c r="AM151" s="128">
        <f t="shared" si="361"/>
        <v>134261.53</v>
      </c>
      <c r="AN151" s="128">
        <f t="shared" si="381"/>
        <v>495.93000000000023</v>
      </c>
      <c r="AO151" s="130">
        <f t="shared" si="382"/>
        <v>0.04</v>
      </c>
      <c r="AP151" s="128">
        <f t="shared" si="383"/>
        <v>4635.385149904776</v>
      </c>
      <c r="AQ151" s="128">
        <f t="shared" si="362"/>
        <v>138400.98514990477</v>
      </c>
      <c r="AS151" s="124">
        <f t="shared" si="327"/>
        <v>108</v>
      </c>
      <c r="AT151" s="130">
        <f t="shared" si="328"/>
        <v>0.04</v>
      </c>
      <c r="AU151" s="127">
        <f t="shared" si="438"/>
        <v>1330</v>
      </c>
      <c r="AV151" s="128">
        <f t="shared" si="439"/>
        <v>132875.79999999999</v>
      </c>
      <c r="AW151" s="128">
        <f t="shared" si="363"/>
        <v>133000</v>
      </c>
      <c r="AX151" s="128">
        <f t="shared" si="358"/>
        <v>133000</v>
      </c>
      <c r="AY151" s="130">
        <f t="shared" si="384"/>
        <v>4.1500000000000002E-2</v>
      </c>
      <c r="AZ151" s="128">
        <f t="shared" si="385"/>
        <v>133459.95833333334</v>
      </c>
      <c r="BA151" s="128" t="str">
        <f t="shared" si="386"/>
        <v>nie</v>
      </c>
      <c r="BB151" s="128">
        <f t="shared" si="387"/>
        <v>930.99999999999989</v>
      </c>
      <c r="BC151" s="128">
        <f t="shared" si="367"/>
        <v>132618.45625000002</v>
      </c>
      <c r="BD151" s="128">
        <f t="shared" si="388"/>
        <v>372.56625000000787</v>
      </c>
      <c r="BE151" s="130">
        <f t="shared" si="264"/>
        <v>0.04</v>
      </c>
      <c r="BF151" s="128">
        <f t="shared" si="389"/>
        <v>4560.9318920208088</v>
      </c>
      <c r="BG151" s="128">
        <f t="shared" si="368"/>
        <v>136806.82189202082</v>
      </c>
      <c r="BI151" s="124">
        <f t="shared" si="332"/>
        <v>108</v>
      </c>
      <c r="BJ151" s="130">
        <f t="shared" si="451"/>
        <v>3.8100000000000002E-2</v>
      </c>
      <c r="BK151" s="127">
        <f t="shared" si="440"/>
        <v>1252</v>
      </c>
      <c r="BL151" s="128">
        <f t="shared" si="441"/>
        <v>125074.8</v>
      </c>
      <c r="BM151" s="128">
        <f t="shared" si="349"/>
        <v>125200</v>
      </c>
      <c r="BN151" s="128">
        <f t="shared" si="442"/>
        <v>137114.3137</v>
      </c>
      <c r="BO151" s="130">
        <f t="shared" si="390"/>
        <v>4.65E-2</v>
      </c>
      <c r="BP151" s="128">
        <f t="shared" si="391"/>
        <v>143490.12928704999</v>
      </c>
      <c r="BQ151" s="128" t="str">
        <f t="shared" si="392"/>
        <v>tak</v>
      </c>
      <c r="BR151" s="128">
        <f t="shared" si="393"/>
        <v>0</v>
      </c>
      <c r="BS151" s="128">
        <f t="shared" si="364"/>
        <v>140015.00472251049</v>
      </c>
      <c r="BT151" s="128">
        <f t="shared" si="443"/>
        <v>55.104722510499414</v>
      </c>
      <c r="BU151" s="130">
        <f t="shared" si="394"/>
        <v>0.04</v>
      </c>
      <c r="BV151" s="128">
        <f t="shared" si="271"/>
        <v>182.88673686381634</v>
      </c>
      <c r="BW151" s="128">
        <f t="shared" si="365"/>
        <v>140142.78673686381</v>
      </c>
      <c r="BY151" s="130">
        <f t="shared" si="360"/>
        <v>2.4E-2</v>
      </c>
      <c r="BZ151" s="127">
        <f t="shared" si="444"/>
        <v>1307</v>
      </c>
      <c r="CA151" s="128">
        <f t="shared" si="445"/>
        <v>130582</v>
      </c>
      <c r="CB151" s="128">
        <f t="shared" si="366"/>
        <v>130700</v>
      </c>
      <c r="CC151" s="128">
        <f t="shared" si="359"/>
        <v>130700</v>
      </c>
      <c r="CD151" s="130">
        <f t="shared" si="395"/>
        <v>0.05</v>
      </c>
      <c r="CE151" s="128">
        <f t="shared" si="396"/>
        <v>137235</v>
      </c>
      <c r="CF151" s="128" t="str">
        <f t="shared" si="397"/>
        <v>nie</v>
      </c>
      <c r="CG151" s="128">
        <f t="shared" si="398"/>
        <v>2614</v>
      </c>
      <c r="CH151" s="128">
        <f t="shared" si="369"/>
        <v>133876.01</v>
      </c>
      <c r="CI151" s="128">
        <f t="shared" si="399"/>
        <v>5293.35</v>
      </c>
      <c r="CJ151" s="130">
        <f t="shared" si="277"/>
        <v>0.04</v>
      </c>
      <c r="CK151" s="128">
        <f t="shared" si="400"/>
        <v>5373.4111298083872</v>
      </c>
      <c r="CL151" s="128">
        <f t="shared" si="401"/>
        <v>133956.07112980841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142747.13774261731</v>
      </c>
      <c r="CR151" s="130">
        <f t="shared" si="402"/>
        <v>4.3999999999999997E-2</v>
      </c>
      <c r="CS151" s="128">
        <f t="shared" si="403"/>
        <v>149028.01180329249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137282.68956066691</v>
      </c>
      <c r="CW151" s="128">
        <f t="shared" si="285"/>
        <v>0</v>
      </c>
      <c r="CX151" s="130">
        <f t="shared" si="407"/>
        <v>0.04</v>
      </c>
      <c r="CY151" s="128">
        <f t="shared" si="408"/>
        <v>0</v>
      </c>
      <c r="CZ151" s="128">
        <f t="shared" si="409"/>
        <v>137282.68956066691</v>
      </c>
      <c r="DA151" s="20"/>
      <c r="DB151" s="127">
        <f t="shared" si="350"/>
        <v>1246</v>
      </c>
      <c r="DC151" s="128">
        <f t="shared" si="351"/>
        <v>124600</v>
      </c>
      <c r="DD151" s="128">
        <f t="shared" si="344"/>
        <v>124600</v>
      </c>
      <c r="DE151" s="128">
        <f t="shared" si="449"/>
        <v>136846.68480000002</v>
      </c>
      <c r="DF151" s="130">
        <f t="shared" si="410"/>
        <v>4.3999999999999997E-2</v>
      </c>
      <c r="DG151" s="128">
        <f t="shared" si="411"/>
        <v>142867.93893120001</v>
      </c>
      <c r="DH151" s="128" t="str">
        <f t="shared" si="412"/>
        <v>nie</v>
      </c>
      <c r="DI151" s="128">
        <f t="shared" si="413"/>
        <v>2492</v>
      </c>
      <c r="DJ151" s="128">
        <f t="shared" si="355"/>
        <v>137378.51053427201</v>
      </c>
      <c r="DK151" s="128">
        <f t="shared" si="294"/>
        <v>0</v>
      </c>
      <c r="DL151" s="130">
        <f t="shared" si="414"/>
        <v>0.04</v>
      </c>
      <c r="DM151" s="128">
        <f t="shared" si="415"/>
        <v>90.956341048191376</v>
      </c>
      <c r="DN151" s="128">
        <f t="shared" si="416"/>
        <v>137469.46687532018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147951.46835685355</v>
      </c>
      <c r="DT151" s="130">
        <f t="shared" si="417"/>
        <v>4.9000000000000002E-2</v>
      </c>
      <c r="DU151" s="128">
        <f t="shared" si="418"/>
        <v>155201.09030633938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142282.88314813489</v>
      </c>
      <c r="DY151" s="128">
        <f t="shared" si="303"/>
        <v>0</v>
      </c>
      <c r="DZ151" s="130">
        <f t="shared" si="421"/>
        <v>0.04</v>
      </c>
      <c r="EA151" s="128">
        <f t="shared" si="422"/>
        <v>0</v>
      </c>
      <c r="EB151" s="128">
        <f t="shared" si="423"/>
        <v>142282.88314813489</v>
      </c>
    </row>
    <row r="152" spans="1:132">
      <c r="A152" s="224"/>
      <c r="B152" s="188">
        <f t="shared" si="424"/>
        <v>108</v>
      </c>
      <c r="C152" s="128">
        <f t="shared" si="425"/>
        <v>138400.98514990477</v>
      </c>
      <c r="D152" s="128">
        <f t="shared" si="426"/>
        <v>136806.82189202082</v>
      </c>
      <c r="E152" s="128">
        <f t="shared" si="427"/>
        <v>140142.78673686381</v>
      </c>
      <c r="F152" s="128">
        <f t="shared" si="428"/>
        <v>133956.07112980841</v>
      </c>
      <c r="G152" s="128">
        <f t="shared" si="429"/>
        <v>137282.68956066691</v>
      </c>
      <c r="H152" s="128">
        <f t="shared" si="430"/>
        <v>137469.46687532018</v>
      </c>
      <c r="I152" s="128">
        <f t="shared" si="431"/>
        <v>142282.88314813489</v>
      </c>
      <c r="J152" s="128">
        <f t="shared" si="432"/>
        <v>133804.15929787754</v>
      </c>
      <c r="K152" s="128">
        <f t="shared" si="433"/>
        <v>123794.00392853808</v>
      </c>
      <c r="M152" s="36"/>
      <c r="N152" s="32">
        <f t="shared" si="434"/>
        <v>108</v>
      </c>
      <c r="O152" s="25">
        <f t="shared" si="318"/>
        <v>0.38400985149904776</v>
      </c>
      <c r="P152" s="25">
        <f t="shared" si="319"/>
        <v>0.36806821892020825</v>
      </c>
      <c r="Q152" s="25">
        <f t="shared" si="320"/>
        <v>0.401427867368638</v>
      </c>
      <c r="R152" s="25">
        <f t="shared" si="370"/>
        <v>0.33956071129808407</v>
      </c>
      <c r="S152" s="25">
        <f t="shared" si="371"/>
        <v>0.37282689560666915</v>
      </c>
      <c r="T152" s="25">
        <f t="shared" si="372"/>
        <v>0.37469466875320179</v>
      </c>
      <c r="U152" s="25">
        <f t="shared" si="373"/>
        <v>0.42282883148134887</v>
      </c>
      <c r="V152" s="25">
        <f t="shared" si="374"/>
        <v>0.33804159297877545</v>
      </c>
      <c r="W152" s="25">
        <f t="shared" si="375"/>
        <v>0.23794003928538077</v>
      </c>
      <c r="X152" s="36"/>
      <c r="Y152" s="36"/>
      <c r="AA152" s="124">
        <f t="shared" si="321"/>
        <v>109</v>
      </c>
      <c r="AB152" s="128">
        <f t="shared" si="376"/>
        <v>124041.59193639515</v>
      </c>
      <c r="AC152" s="124">
        <f t="shared" si="322"/>
        <v>109</v>
      </c>
      <c r="AD152" s="130">
        <f t="shared" si="435"/>
        <v>0.04</v>
      </c>
      <c r="AE152" s="127">
        <f t="shared" si="436"/>
        <v>1389</v>
      </c>
      <c r="AF152" s="128">
        <f t="shared" si="437"/>
        <v>138765.70000000001</v>
      </c>
      <c r="AG152" s="128">
        <f t="shared" si="348"/>
        <v>138900</v>
      </c>
      <c r="AH152" s="128">
        <f t="shared" si="357"/>
        <v>138900</v>
      </c>
      <c r="AI152" s="130">
        <f t="shared" si="377"/>
        <v>4.2500000000000003E-2</v>
      </c>
      <c r="AJ152" s="128">
        <f t="shared" si="378"/>
        <v>139391.93750000003</v>
      </c>
      <c r="AK152" s="128" t="str">
        <f t="shared" si="379"/>
        <v>nie</v>
      </c>
      <c r="AL152" s="128">
        <f t="shared" si="380"/>
        <v>491.9375000000291</v>
      </c>
      <c r="AM152" s="128">
        <f t="shared" si="361"/>
        <v>138900</v>
      </c>
      <c r="AN152" s="128">
        <f t="shared" si="381"/>
        <v>398.4693750000236</v>
      </c>
      <c r="AO152" s="130">
        <f t="shared" si="382"/>
        <v>0.04</v>
      </c>
      <c r="AP152" s="128">
        <f t="shared" si="383"/>
        <v>433.95006480954248</v>
      </c>
      <c r="AQ152" s="128">
        <f t="shared" si="362"/>
        <v>143547.90068980952</v>
      </c>
      <c r="AS152" s="124">
        <f t="shared" si="327"/>
        <v>109</v>
      </c>
      <c r="AT152" s="130">
        <f t="shared" si="328"/>
        <v>0.04</v>
      </c>
      <c r="AU152" s="127">
        <f t="shared" si="438"/>
        <v>1330</v>
      </c>
      <c r="AV152" s="128">
        <f t="shared" si="439"/>
        <v>132875.79999999999</v>
      </c>
      <c r="AW152" s="128">
        <f t="shared" si="363"/>
        <v>133000</v>
      </c>
      <c r="AX152" s="128">
        <f t="shared" si="358"/>
        <v>133000</v>
      </c>
      <c r="AY152" s="130">
        <f t="shared" si="384"/>
        <v>4.1500000000000002E-2</v>
      </c>
      <c r="AZ152" s="128">
        <f t="shared" si="385"/>
        <v>133459.95833333334</v>
      </c>
      <c r="BA152" s="128" t="str">
        <f t="shared" si="386"/>
        <v>nie</v>
      </c>
      <c r="BB152" s="128">
        <f t="shared" si="387"/>
        <v>930.99999999999989</v>
      </c>
      <c r="BC152" s="128">
        <f t="shared" si="367"/>
        <v>132618.45625000002</v>
      </c>
      <c r="BD152" s="128">
        <f t="shared" si="388"/>
        <v>372.56625000000787</v>
      </c>
      <c r="BE152" s="130">
        <f t="shared" si="264"/>
        <v>0.04</v>
      </c>
      <c r="BF152" s="128">
        <f t="shared" si="389"/>
        <v>4945.8126581292727</v>
      </c>
      <c r="BG152" s="128">
        <f t="shared" si="368"/>
        <v>137191.70265812927</v>
      </c>
      <c r="BI152" s="124">
        <f t="shared" si="332"/>
        <v>109</v>
      </c>
      <c r="BJ152" s="130">
        <f t="shared" si="451"/>
        <v>3.8100000000000002E-2</v>
      </c>
      <c r="BK152" s="127">
        <f t="shared" si="440"/>
        <v>1401</v>
      </c>
      <c r="BL152" s="128">
        <f t="shared" si="441"/>
        <v>139959.9</v>
      </c>
      <c r="BM152" s="128">
        <f t="shared" si="349"/>
        <v>140100</v>
      </c>
      <c r="BN152" s="128">
        <f t="shared" si="442"/>
        <v>140100</v>
      </c>
      <c r="BO152" s="130">
        <f t="shared" si="390"/>
        <v>4.65E-2</v>
      </c>
      <c r="BP152" s="128">
        <f t="shared" si="391"/>
        <v>140642.88750000001</v>
      </c>
      <c r="BQ152" s="128" t="str">
        <f t="shared" si="392"/>
        <v>nie</v>
      </c>
      <c r="BR152" s="128">
        <f t="shared" si="393"/>
        <v>542.88750000001164</v>
      </c>
      <c r="BS152" s="128">
        <f t="shared" si="364"/>
        <v>140100</v>
      </c>
      <c r="BT152" s="128">
        <f t="shared" si="443"/>
        <v>0</v>
      </c>
      <c r="BU152" s="130">
        <f t="shared" si="394"/>
        <v>0.04</v>
      </c>
      <c r="BV152" s="128">
        <f t="shared" si="271"/>
        <v>183.38053105334862</v>
      </c>
      <c r="BW152" s="128">
        <f t="shared" si="365"/>
        <v>140283.38053105335</v>
      </c>
      <c r="BY152" s="130">
        <f t="shared" ref="BY152:BY187" si="452">MAX(INDEX(scenariusz_I_inflacja,MATCH(ROUNDUP(AA152/12,0)-1,scenariusz_I_rok,0)),0)</f>
        <v>2.4E-2</v>
      </c>
      <c r="BZ152" s="127">
        <f t="shared" si="444"/>
        <v>1307</v>
      </c>
      <c r="CA152" s="128">
        <f t="shared" si="445"/>
        <v>130582</v>
      </c>
      <c r="CB152" s="128">
        <f t="shared" si="366"/>
        <v>130700</v>
      </c>
      <c r="CC152" s="128">
        <f t="shared" si="359"/>
        <v>130700</v>
      </c>
      <c r="CD152" s="130">
        <f t="shared" si="395"/>
        <v>3.9E-2</v>
      </c>
      <c r="CE152" s="128">
        <f t="shared" si="396"/>
        <v>131124.77499999999</v>
      </c>
      <c r="CF152" s="128" t="str">
        <f t="shared" si="397"/>
        <v>nie</v>
      </c>
      <c r="CG152" s="128">
        <f t="shared" si="398"/>
        <v>2614</v>
      </c>
      <c r="CH152" s="128">
        <f t="shared" si="369"/>
        <v>128926.72774999999</v>
      </c>
      <c r="CI152" s="128">
        <f t="shared" si="399"/>
        <v>0</v>
      </c>
      <c r="CJ152" s="130">
        <f t="shared" si="277"/>
        <v>0.04</v>
      </c>
      <c r="CK152" s="128">
        <f t="shared" si="400"/>
        <v>5387.9193398588695</v>
      </c>
      <c r="CL152" s="128">
        <f t="shared" si="401"/>
        <v>134314.64708985886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149028.01180329249</v>
      </c>
      <c r="CR152" s="130">
        <f t="shared" si="402"/>
        <v>4.3999999999999997E-2</v>
      </c>
      <c r="CS152" s="128">
        <f t="shared" si="403"/>
        <v>149574.44784657125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137725.30275572272</v>
      </c>
      <c r="CW152" s="128">
        <f t="shared" si="285"/>
        <v>0</v>
      </c>
      <c r="CX152" s="130">
        <f t="shared" si="407"/>
        <v>0.04</v>
      </c>
      <c r="CY152" s="128">
        <f t="shared" si="408"/>
        <v>0</v>
      </c>
      <c r="CZ152" s="128">
        <f t="shared" si="409"/>
        <v>137725.30275572272</v>
      </c>
      <c r="DA152" s="20"/>
      <c r="DB152" s="127">
        <f t="shared" si="350"/>
        <v>1246</v>
      </c>
      <c r="DC152" s="128">
        <f t="shared" si="351"/>
        <v>124600</v>
      </c>
      <c r="DD152" s="128">
        <f t="shared" si="344"/>
        <v>124600</v>
      </c>
      <c r="DE152" s="128">
        <f t="shared" si="449"/>
        <v>142867.93893120001</v>
      </c>
      <c r="DF152" s="130">
        <f t="shared" si="410"/>
        <v>4.3999999999999997E-2</v>
      </c>
      <c r="DG152" s="128">
        <f t="shared" si="411"/>
        <v>143391.78804061442</v>
      </c>
      <c r="DH152" s="128" t="str">
        <f t="shared" si="412"/>
        <v>nie</v>
      </c>
      <c r="DI152" s="128">
        <f t="shared" si="413"/>
        <v>2492</v>
      </c>
      <c r="DJ152" s="128">
        <f t="shared" si="355"/>
        <v>137802.82831289768</v>
      </c>
      <c r="DK152" s="128">
        <f t="shared" si="294"/>
        <v>0</v>
      </c>
      <c r="DL152" s="130">
        <f t="shared" si="414"/>
        <v>0.04</v>
      </c>
      <c r="DM152" s="128">
        <f t="shared" si="415"/>
        <v>91.201923169021484</v>
      </c>
      <c r="DN152" s="128">
        <f t="shared" si="416"/>
        <v>137894.0302360667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155201.09030633938</v>
      </c>
      <c r="DT152" s="130">
        <f t="shared" si="417"/>
        <v>4.9000000000000002E-2</v>
      </c>
      <c r="DU152" s="128">
        <f t="shared" si="418"/>
        <v>155834.82809175694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142796.21075432311</v>
      </c>
      <c r="DY152" s="128">
        <f t="shared" si="303"/>
        <v>0</v>
      </c>
      <c r="DZ152" s="130">
        <f t="shared" si="421"/>
        <v>0.04</v>
      </c>
      <c r="EA152" s="128">
        <f t="shared" si="422"/>
        <v>0</v>
      </c>
      <c r="EB152" s="128">
        <f t="shared" si="423"/>
        <v>142796.21075432311</v>
      </c>
    </row>
    <row r="153" spans="1:132">
      <c r="A153" s="224">
        <f>ROUNDUP(B164/12,0)</f>
        <v>10</v>
      </c>
      <c r="B153" s="188">
        <f t="shared" si="424"/>
        <v>109</v>
      </c>
      <c r="C153" s="128">
        <f t="shared" si="425"/>
        <v>143547.90068980952</v>
      </c>
      <c r="D153" s="128">
        <f t="shared" si="426"/>
        <v>137191.70265812927</v>
      </c>
      <c r="E153" s="128">
        <f t="shared" si="427"/>
        <v>140283.38053105335</v>
      </c>
      <c r="F153" s="128">
        <f t="shared" si="428"/>
        <v>134314.64708985886</v>
      </c>
      <c r="G153" s="128">
        <f t="shared" si="429"/>
        <v>137725.30275572272</v>
      </c>
      <c r="H153" s="128">
        <f t="shared" si="430"/>
        <v>137894.0302360667</v>
      </c>
      <c r="I153" s="128">
        <f t="shared" si="431"/>
        <v>142796.21075432311</v>
      </c>
      <c r="J153" s="128">
        <f t="shared" si="432"/>
        <v>134165.43052798181</v>
      </c>
      <c r="K153" s="128">
        <f t="shared" si="433"/>
        <v>124041.59193639515</v>
      </c>
      <c r="M153" s="36"/>
      <c r="N153" s="32">
        <f t="shared" si="434"/>
        <v>109</v>
      </c>
      <c r="O153" s="25">
        <f t="shared" si="318"/>
        <v>0.43547900689809516</v>
      </c>
      <c r="P153" s="25">
        <f t="shared" si="319"/>
        <v>0.37191702658129278</v>
      </c>
      <c r="Q153" s="25">
        <f t="shared" si="320"/>
        <v>0.40283380531053359</v>
      </c>
      <c r="R153" s="25">
        <f t="shared" si="370"/>
        <v>0.34314647089858852</v>
      </c>
      <c r="S153" s="25">
        <f t="shared" si="371"/>
        <v>0.37725302755722723</v>
      </c>
      <c r="T153" s="25">
        <f t="shared" si="372"/>
        <v>0.378940302360667</v>
      </c>
      <c r="U153" s="25">
        <f t="shared" si="373"/>
        <v>0.42796210754323116</v>
      </c>
      <c r="V153" s="25">
        <f t="shared" si="374"/>
        <v>0.34165430527981799</v>
      </c>
      <c r="W153" s="25">
        <f t="shared" si="375"/>
        <v>0.24041591936395146</v>
      </c>
      <c r="X153" s="36"/>
      <c r="Y153" s="36"/>
      <c r="AA153" s="124">
        <f t="shared" si="321"/>
        <v>110</v>
      </c>
      <c r="AB153" s="128">
        <f t="shared" si="376"/>
        <v>124289.17994425223</v>
      </c>
      <c r="AC153" s="124">
        <f t="shared" si="322"/>
        <v>110</v>
      </c>
      <c r="AD153" s="130">
        <f t="shared" si="435"/>
        <v>0.04</v>
      </c>
      <c r="AE153" s="127">
        <f t="shared" si="436"/>
        <v>1389</v>
      </c>
      <c r="AF153" s="128">
        <f t="shared" si="437"/>
        <v>138765.70000000001</v>
      </c>
      <c r="AG153" s="128">
        <f t="shared" si="348"/>
        <v>138900</v>
      </c>
      <c r="AH153" s="128">
        <f t="shared" si="357"/>
        <v>138900</v>
      </c>
      <c r="AI153" s="130">
        <f t="shared" si="377"/>
        <v>0.04</v>
      </c>
      <c r="AJ153" s="128">
        <f t="shared" si="378"/>
        <v>139363</v>
      </c>
      <c r="AK153" s="128" t="str">
        <f t="shared" si="379"/>
        <v>nie</v>
      </c>
      <c r="AL153" s="128">
        <f t="shared" si="380"/>
        <v>694.5</v>
      </c>
      <c r="AM153" s="128">
        <f t="shared" si="361"/>
        <v>138712.48499999999</v>
      </c>
      <c r="AN153" s="128">
        <f t="shared" si="381"/>
        <v>375.03000000000003</v>
      </c>
      <c r="AO153" s="130">
        <f t="shared" si="382"/>
        <v>0.04</v>
      </c>
      <c r="AP153" s="128">
        <f t="shared" si="383"/>
        <v>810.15172998452817</v>
      </c>
      <c r="AQ153" s="128">
        <f t="shared" si="362"/>
        <v>139147.60672998452</v>
      </c>
      <c r="AS153" s="124">
        <f t="shared" si="327"/>
        <v>110</v>
      </c>
      <c r="AT153" s="130">
        <f t="shared" si="328"/>
        <v>0.04</v>
      </c>
      <c r="AU153" s="127">
        <f t="shared" si="438"/>
        <v>1330</v>
      </c>
      <c r="AV153" s="128">
        <f t="shared" si="439"/>
        <v>132875.79999999999</v>
      </c>
      <c r="AW153" s="128">
        <f t="shared" si="363"/>
        <v>133000</v>
      </c>
      <c r="AX153" s="128">
        <f t="shared" si="358"/>
        <v>133000</v>
      </c>
      <c r="AY153" s="130">
        <f t="shared" si="384"/>
        <v>4.1500000000000002E-2</v>
      </c>
      <c r="AZ153" s="128">
        <f t="shared" si="385"/>
        <v>133459.95833333334</v>
      </c>
      <c r="BA153" s="128" t="str">
        <f t="shared" si="386"/>
        <v>nie</v>
      </c>
      <c r="BB153" s="128">
        <f t="shared" si="387"/>
        <v>930.99999999999989</v>
      </c>
      <c r="BC153" s="128">
        <f t="shared" si="367"/>
        <v>132618.45625000002</v>
      </c>
      <c r="BD153" s="128">
        <f t="shared" si="388"/>
        <v>372.56625000000787</v>
      </c>
      <c r="BE153" s="130">
        <f t="shared" si="264"/>
        <v>0.04</v>
      </c>
      <c r="BF153" s="128">
        <f t="shared" si="389"/>
        <v>5331.7326023062296</v>
      </c>
      <c r="BG153" s="128">
        <f t="shared" si="368"/>
        <v>137577.62260230625</v>
      </c>
      <c r="BI153" s="124">
        <f t="shared" si="332"/>
        <v>110</v>
      </c>
      <c r="BJ153" s="130">
        <f t="shared" si="451"/>
        <v>3.8100000000000002E-2</v>
      </c>
      <c r="BK153" s="127">
        <f t="shared" si="440"/>
        <v>1401</v>
      </c>
      <c r="BL153" s="128">
        <f t="shared" si="441"/>
        <v>139959.9</v>
      </c>
      <c r="BM153" s="128">
        <f t="shared" si="349"/>
        <v>140100</v>
      </c>
      <c r="BN153" s="128">
        <f t="shared" si="442"/>
        <v>140100</v>
      </c>
      <c r="BO153" s="130">
        <f t="shared" si="390"/>
        <v>4.65E-2</v>
      </c>
      <c r="BP153" s="128">
        <f t="shared" si="391"/>
        <v>141185.77499999999</v>
      </c>
      <c r="BQ153" s="128" t="str">
        <f t="shared" si="392"/>
        <v>nie</v>
      </c>
      <c r="BR153" s="128">
        <f t="shared" si="393"/>
        <v>1085.7749999999942</v>
      </c>
      <c r="BS153" s="128">
        <f t="shared" si="364"/>
        <v>140100</v>
      </c>
      <c r="BT153" s="128">
        <f t="shared" si="443"/>
        <v>0</v>
      </c>
      <c r="BU153" s="130">
        <f t="shared" si="394"/>
        <v>0.04</v>
      </c>
      <c r="BV153" s="128">
        <f t="shared" si="271"/>
        <v>183.87565848719265</v>
      </c>
      <c r="BW153" s="128">
        <f t="shared" si="365"/>
        <v>140283.8756584872</v>
      </c>
      <c r="BY153" s="130">
        <f t="shared" si="452"/>
        <v>2.4E-2</v>
      </c>
      <c r="BZ153" s="127">
        <f t="shared" si="444"/>
        <v>1307</v>
      </c>
      <c r="CA153" s="128">
        <f t="shared" si="445"/>
        <v>130582</v>
      </c>
      <c r="CB153" s="128">
        <f t="shared" si="366"/>
        <v>130700</v>
      </c>
      <c r="CC153" s="128">
        <f t="shared" si="359"/>
        <v>130700</v>
      </c>
      <c r="CD153" s="130">
        <f t="shared" si="395"/>
        <v>3.9E-2</v>
      </c>
      <c r="CE153" s="128">
        <f t="shared" si="396"/>
        <v>131549.54999999999</v>
      </c>
      <c r="CF153" s="128" t="str">
        <f t="shared" si="397"/>
        <v>nie</v>
      </c>
      <c r="CG153" s="128">
        <f t="shared" si="398"/>
        <v>2614</v>
      </c>
      <c r="CH153" s="128">
        <f t="shared" si="369"/>
        <v>129270.79549999999</v>
      </c>
      <c r="CI153" s="128">
        <f t="shared" si="399"/>
        <v>0</v>
      </c>
      <c r="CJ153" s="130">
        <f t="shared" si="277"/>
        <v>0.04</v>
      </c>
      <c r="CK153" s="128">
        <f t="shared" si="400"/>
        <v>5402.4667220764877</v>
      </c>
      <c r="CL153" s="128">
        <f t="shared" si="401"/>
        <v>134673.26222207648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149028.01180329249</v>
      </c>
      <c r="CR153" s="130">
        <f t="shared" si="402"/>
        <v>4.3999999999999997E-2</v>
      </c>
      <c r="CS153" s="128">
        <f t="shared" si="403"/>
        <v>150120.88388985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138167.91595077849</v>
      </c>
      <c r="CW153" s="128">
        <f t="shared" si="285"/>
        <v>0</v>
      </c>
      <c r="CX153" s="130">
        <f t="shared" si="407"/>
        <v>0.04</v>
      </c>
      <c r="CY153" s="128">
        <f t="shared" si="408"/>
        <v>0</v>
      </c>
      <c r="CZ153" s="128">
        <f t="shared" si="409"/>
        <v>138167.91595077849</v>
      </c>
      <c r="DA153" s="20"/>
      <c r="DB153" s="127">
        <f t="shared" si="350"/>
        <v>1246</v>
      </c>
      <c r="DC153" s="128">
        <f t="shared" si="351"/>
        <v>124600</v>
      </c>
      <c r="DD153" s="128">
        <f t="shared" si="344"/>
        <v>124600</v>
      </c>
      <c r="DE153" s="128">
        <f t="shared" si="449"/>
        <v>142867.93893120001</v>
      </c>
      <c r="DF153" s="130">
        <f t="shared" si="410"/>
        <v>4.3999999999999997E-2</v>
      </c>
      <c r="DG153" s="128">
        <f t="shared" si="411"/>
        <v>143915.63715002884</v>
      </c>
      <c r="DH153" s="128" t="str">
        <f t="shared" si="412"/>
        <v>nie</v>
      </c>
      <c r="DI153" s="128">
        <f t="shared" si="413"/>
        <v>2492</v>
      </c>
      <c r="DJ153" s="128">
        <f t="shared" si="355"/>
        <v>138227.14609152335</v>
      </c>
      <c r="DK153" s="128">
        <f t="shared" si="294"/>
        <v>0</v>
      </c>
      <c r="DL153" s="130">
        <f t="shared" si="414"/>
        <v>0.04</v>
      </c>
      <c r="DM153" s="128">
        <f t="shared" si="415"/>
        <v>91.448168361577828</v>
      </c>
      <c r="DN153" s="128">
        <f t="shared" si="416"/>
        <v>138318.59425988494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155201.09030633938</v>
      </c>
      <c r="DT153" s="130">
        <f t="shared" si="417"/>
        <v>4.9000000000000002E-2</v>
      </c>
      <c r="DU153" s="128">
        <f t="shared" si="418"/>
        <v>156468.56587717449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143309.53836051133</v>
      </c>
      <c r="DY153" s="128">
        <f t="shared" si="303"/>
        <v>0</v>
      </c>
      <c r="DZ153" s="130">
        <f t="shared" si="421"/>
        <v>0.04</v>
      </c>
      <c r="EA153" s="128">
        <f t="shared" si="422"/>
        <v>0</v>
      </c>
      <c r="EB153" s="128">
        <f t="shared" si="423"/>
        <v>143309.53836051133</v>
      </c>
    </row>
    <row r="154" spans="1:132">
      <c r="A154" s="224"/>
      <c r="B154" s="188">
        <f t="shared" si="424"/>
        <v>110</v>
      </c>
      <c r="C154" s="128">
        <f t="shared" si="425"/>
        <v>139147.60672998452</v>
      </c>
      <c r="D154" s="128">
        <f t="shared" si="426"/>
        <v>137577.62260230625</v>
      </c>
      <c r="E154" s="128">
        <f t="shared" si="427"/>
        <v>140283.8756584872</v>
      </c>
      <c r="F154" s="128">
        <f t="shared" si="428"/>
        <v>134673.26222207648</v>
      </c>
      <c r="G154" s="128">
        <f t="shared" si="429"/>
        <v>138167.91595077849</v>
      </c>
      <c r="H154" s="128">
        <f t="shared" si="430"/>
        <v>138318.59425988494</v>
      </c>
      <c r="I154" s="128">
        <f t="shared" si="431"/>
        <v>143309.53836051133</v>
      </c>
      <c r="J154" s="128">
        <f t="shared" si="432"/>
        <v>134527.67719040735</v>
      </c>
      <c r="K154" s="128">
        <f t="shared" si="433"/>
        <v>124289.17994425223</v>
      </c>
      <c r="M154" s="36"/>
      <c r="N154" s="32">
        <f t="shared" si="434"/>
        <v>110</v>
      </c>
      <c r="O154" s="25">
        <f t="shared" si="318"/>
        <v>0.39147606729984519</v>
      </c>
      <c r="P154" s="25">
        <f t="shared" si="319"/>
        <v>0.37577622602306238</v>
      </c>
      <c r="Q154" s="25">
        <f t="shared" si="320"/>
        <v>0.40283875658487212</v>
      </c>
      <c r="R154" s="25">
        <f t="shared" si="370"/>
        <v>0.34673262222076473</v>
      </c>
      <c r="S154" s="25">
        <f t="shared" si="371"/>
        <v>0.38167915950778486</v>
      </c>
      <c r="T154" s="25">
        <f t="shared" si="372"/>
        <v>0.38318594259884931</v>
      </c>
      <c r="U154" s="25">
        <f t="shared" si="373"/>
        <v>0.43309538360511324</v>
      </c>
      <c r="V154" s="25">
        <f t="shared" si="374"/>
        <v>0.34527677190407347</v>
      </c>
      <c r="W154" s="25">
        <f t="shared" si="375"/>
        <v>0.24289179944252237</v>
      </c>
      <c r="X154" s="36"/>
      <c r="Y154" s="36"/>
      <c r="AA154" s="124">
        <f t="shared" si="321"/>
        <v>111</v>
      </c>
      <c r="AB154" s="128">
        <f t="shared" si="376"/>
        <v>124536.76795210931</v>
      </c>
      <c r="AC154" s="124">
        <f t="shared" si="322"/>
        <v>111</v>
      </c>
      <c r="AD154" s="130">
        <f t="shared" si="435"/>
        <v>0.04</v>
      </c>
      <c r="AE154" s="127">
        <f t="shared" si="436"/>
        <v>1389</v>
      </c>
      <c r="AF154" s="128">
        <f t="shared" si="437"/>
        <v>138765.70000000001</v>
      </c>
      <c r="AG154" s="128">
        <f t="shared" si="348"/>
        <v>138900</v>
      </c>
      <c r="AH154" s="128">
        <f t="shared" si="357"/>
        <v>138900</v>
      </c>
      <c r="AI154" s="130">
        <f t="shared" si="377"/>
        <v>0.04</v>
      </c>
      <c r="AJ154" s="128">
        <f t="shared" si="378"/>
        <v>139363</v>
      </c>
      <c r="AK154" s="128" t="str">
        <f t="shared" si="379"/>
        <v>nie</v>
      </c>
      <c r="AL154" s="128">
        <f t="shared" si="380"/>
        <v>694.5</v>
      </c>
      <c r="AM154" s="128">
        <f t="shared" si="361"/>
        <v>138712.48499999999</v>
      </c>
      <c r="AN154" s="128">
        <f t="shared" si="381"/>
        <v>375.03000000000003</v>
      </c>
      <c r="AO154" s="130">
        <f t="shared" si="382"/>
        <v>0.04</v>
      </c>
      <c r="AP154" s="128">
        <f t="shared" si="383"/>
        <v>1187.3691396554864</v>
      </c>
      <c r="AQ154" s="128">
        <f t="shared" si="362"/>
        <v>139524.82413965548</v>
      </c>
      <c r="AS154" s="124">
        <f t="shared" si="327"/>
        <v>111</v>
      </c>
      <c r="AT154" s="130">
        <f t="shared" si="328"/>
        <v>0.04</v>
      </c>
      <c r="AU154" s="127">
        <f t="shared" si="438"/>
        <v>1330</v>
      </c>
      <c r="AV154" s="128">
        <f t="shared" si="439"/>
        <v>132875.79999999999</v>
      </c>
      <c r="AW154" s="128">
        <f t="shared" si="363"/>
        <v>133000</v>
      </c>
      <c r="AX154" s="128">
        <f t="shared" si="358"/>
        <v>133000</v>
      </c>
      <c r="AY154" s="130">
        <f t="shared" si="384"/>
        <v>4.1500000000000002E-2</v>
      </c>
      <c r="AZ154" s="128">
        <f t="shared" si="385"/>
        <v>133459.95833333334</v>
      </c>
      <c r="BA154" s="128" t="str">
        <f t="shared" si="386"/>
        <v>nie</v>
      </c>
      <c r="BB154" s="128">
        <f t="shared" si="387"/>
        <v>930.99999999999989</v>
      </c>
      <c r="BC154" s="128">
        <f t="shared" si="367"/>
        <v>132618.45625000002</v>
      </c>
      <c r="BD154" s="128">
        <f t="shared" si="388"/>
        <v>372.56625000000787</v>
      </c>
      <c r="BE154" s="130">
        <f t="shared" si="264"/>
        <v>0.04</v>
      </c>
      <c r="BF154" s="128">
        <f t="shared" si="389"/>
        <v>5718.6945303324637</v>
      </c>
      <c r="BG154" s="128">
        <f t="shared" si="368"/>
        <v>137964.58453033247</v>
      </c>
      <c r="BI154" s="124">
        <f t="shared" si="332"/>
        <v>111</v>
      </c>
      <c r="BJ154" s="130">
        <f t="shared" si="451"/>
        <v>3.8100000000000002E-2</v>
      </c>
      <c r="BK154" s="127">
        <f t="shared" si="440"/>
        <v>1401</v>
      </c>
      <c r="BL154" s="128">
        <f t="shared" si="441"/>
        <v>139959.9</v>
      </c>
      <c r="BM154" s="128">
        <f t="shared" si="349"/>
        <v>140100</v>
      </c>
      <c r="BN154" s="128">
        <f t="shared" si="442"/>
        <v>140100</v>
      </c>
      <c r="BO154" s="130">
        <f t="shared" si="390"/>
        <v>4.65E-2</v>
      </c>
      <c r="BP154" s="128">
        <f t="shared" si="391"/>
        <v>141728.66250000001</v>
      </c>
      <c r="BQ154" s="128" t="str">
        <f t="shared" si="392"/>
        <v>nie</v>
      </c>
      <c r="BR154" s="128">
        <f t="shared" si="393"/>
        <v>1401</v>
      </c>
      <c r="BS154" s="128">
        <f t="shared" si="364"/>
        <v>140284.406625</v>
      </c>
      <c r="BT154" s="128">
        <f t="shared" si="443"/>
        <v>0</v>
      </c>
      <c r="BU154" s="130">
        <f t="shared" si="394"/>
        <v>0.04</v>
      </c>
      <c r="BV154" s="128">
        <f t="shared" si="271"/>
        <v>184.37212276510806</v>
      </c>
      <c r="BW154" s="128">
        <f t="shared" si="365"/>
        <v>140468.77874776511</v>
      </c>
      <c r="BY154" s="130">
        <f t="shared" si="452"/>
        <v>2.4E-2</v>
      </c>
      <c r="BZ154" s="127">
        <f t="shared" si="444"/>
        <v>1307</v>
      </c>
      <c r="CA154" s="128">
        <f t="shared" si="445"/>
        <v>130582</v>
      </c>
      <c r="CB154" s="128">
        <f t="shared" si="366"/>
        <v>130700</v>
      </c>
      <c r="CC154" s="128">
        <f t="shared" si="359"/>
        <v>130700</v>
      </c>
      <c r="CD154" s="130">
        <f t="shared" si="395"/>
        <v>3.9E-2</v>
      </c>
      <c r="CE154" s="128">
        <f t="shared" si="396"/>
        <v>131974.32499999998</v>
      </c>
      <c r="CF154" s="128" t="str">
        <f t="shared" si="397"/>
        <v>nie</v>
      </c>
      <c r="CG154" s="128">
        <f t="shared" si="398"/>
        <v>2614</v>
      </c>
      <c r="CH154" s="128">
        <f t="shared" si="369"/>
        <v>129614.86324999998</v>
      </c>
      <c r="CI154" s="128">
        <f t="shared" si="399"/>
        <v>0</v>
      </c>
      <c r="CJ154" s="130">
        <f t="shared" si="277"/>
        <v>0.04</v>
      </c>
      <c r="CK154" s="128">
        <f t="shared" si="400"/>
        <v>5417.0533822260941</v>
      </c>
      <c r="CL154" s="128">
        <f t="shared" si="401"/>
        <v>135031.91663222609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149028.01180329249</v>
      </c>
      <c r="CR154" s="130">
        <f t="shared" si="402"/>
        <v>4.3999999999999997E-2</v>
      </c>
      <c r="CS154" s="128">
        <f t="shared" si="403"/>
        <v>150667.31993312869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138610.52914583424</v>
      </c>
      <c r="CW154" s="128">
        <f t="shared" si="285"/>
        <v>0</v>
      </c>
      <c r="CX154" s="130">
        <f t="shared" si="407"/>
        <v>0.04</v>
      </c>
      <c r="CY154" s="128">
        <f t="shared" si="408"/>
        <v>0</v>
      </c>
      <c r="CZ154" s="128">
        <f t="shared" si="409"/>
        <v>138610.52914583424</v>
      </c>
      <c r="DA154" s="20"/>
      <c r="DB154" s="127">
        <f t="shared" si="350"/>
        <v>1246</v>
      </c>
      <c r="DC154" s="128">
        <f t="shared" si="351"/>
        <v>124600</v>
      </c>
      <c r="DD154" s="128">
        <f t="shared" si="344"/>
        <v>124600</v>
      </c>
      <c r="DE154" s="128">
        <f t="shared" si="449"/>
        <v>142867.93893120001</v>
      </c>
      <c r="DF154" s="130">
        <f t="shared" si="410"/>
        <v>4.3999999999999997E-2</v>
      </c>
      <c r="DG154" s="128">
        <f t="shared" si="411"/>
        <v>144439.48625944319</v>
      </c>
      <c r="DH154" s="128" t="str">
        <f t="shared" si="412"/>
        <v>nie</v>
      </c>
      <c r="DI154" s="128">
        <f t="shared" si="413"/>
        <v>2492</v>
      </c>
      <c r="DJ154" s="128">
        <f t="shared" si="355"/>
        <v>138651.46387014899</v>
      </c>
      <c r="DK154" s="128">
        <f t="shared" si="294"/>
        <v>0</v>
      </c>
      <c r="DL154" s="130">
        <f t="shared" si="414"/>
        <v>0.04</v>
      </c>
      <c r="DM154" s="128">
        <f t="shared" si="415"/>
        <v>91.695078416154075</v>
      </c>
      <c r="DN154" s="128">
        <f t="shared" si="416"/>
        <v>138743.15894856513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155201.09030633938</v>
      </c>
      <c r="DT154" s="130">
        <f t="shared" si="417"/>
        <v>4.9000000000000002E-2</v>
      </c>
      <c r="DU154" s="128">
        <f t="shared" si="418"/>
        <v>157102.30366259205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143822.86596669955</v>
      </c>
      <c r="DY154" s="128">
        <f t="shared" si="303"/>
        <v>0</v>
      </c>
      <c r="DZ154" s="130">
        <f t="shared" si="421"/>
        <v>0.04</v>
      </c>
      <c r="EA154" s="128">
        <f t="shared" si="422"/>
        <v>0</v>
      </c>
      <c r="EB154" s="128">
        <f t="shared" si="423"/>
        <v>143822.86596669955</v>
      </c>
    </row>
    <row r="155" spans="1:132">
      <c r="A155" s="224"/>
      <c r="B155" s="188">
        <f t="shared" si="424"/>
        <v>111</v>
      </c>
      <c r="C155" s="128">
        <f t="shared" si="425"/>
        <v>139524.82413965548</v>
      </c>
      <c r="D155" s="128">
        <f t="shared" si="426"/>
        <v>137964.58453033247</v>
      </c>
      <c r="E155" s="128">
        <f t="shared" si="427"/>
        <v>140468.77874776511</v>
      </c>
      <c r="F155" s="128">
        <f t="shared" si="428"/>
        <v>135031.91663222609</v>
      </c>
      <c r="G155" s="128">
        <f t="shared" si="429"/>
        <v>138610.52914583424</v>
      </c>
      <c r="H155" s="128">
        <f t="shared" si="430"/>
        <v>138743.15894856513</v>
      </c>
      <c r="I155" s="128">
        <f t="shared" si="431"/>
        <v>143822.86596669955</v>
      </c>
      <c r="J155" s="128">
        <f t="shared" si="432"/>
        <v>134890.90191882144</v>
      </c>
      <c r="K155" s="128">
        <f t="shared" si="433"/>
        <v>124536.76795210931</v>
      </c>
      <c r="M155" s="36"/>
      <c r="N155" s="32">
        <f t="shared" si="434"/>
        <v>111</v>
      </c>
      <c r="O155" s="25">
        <f t="shared" si="318"/>
        <v>0.39524824139655479</v>
      </c>
      <c r="P155" s="25">
        <f t="shared" si="319"/>
        <v>0.37964584530332468</v>
      </c>
      <c r="Q155" s="25">
        <f t="shared" si="320"/>
        <v>0.40468778747765111</v>
      </c>
      <c r="R155" s="25">
        <f t="shared" si="370"/>
        <v>0.3503191663222609</v>
      </c>
      <c r="S155" s="25">
        <f t="shared" si="371"/>
        <v>0.38610529145834249</v>
      </c>
      <c r="T155" s="25">
        <f t="shared" si="372"/>
        <v>0.38743158948565126</v>
      </c>
      <c r="U155" s="25">
        <f t="shared" si="373"/>
        <v>0.43822865966699553</v>
      </c>
      <c r="V155" s="25">
        <f t="shared" si="374"/>
        <v>0.34890901918821449</v>
      </c>
      <c r="W155" s="25">
        <f t="shared" si="375"/>
        <v>0.24536767952109306</v>
      </c>
      <c r="X155" s="36"/>
      <c r="Y155" s="36"/>
      <c r="AA155" s="124">
        <f t="shared" si="321"/>
        <v>112</v>
      </c>
      <c r="AB155" s="128">
        <f t="shared" si="376"/>
        <v>124784.35595996639</v>
      </c>
      <c r="AC155" s="124">
        <f t="shared" si="322"/>
        <v>112</v>
      </c>
      <c r="AD155" s="130">
        <f t="shared" si="435"/>
        <v>0.04</v>
      </c>
      <c r="AE155" s="127">
        <f t="shared" si="436"/>
        <v>1389</v>
      </c>
      <c r="AF155" s="128">
        <f t="shared" si="437"/>
        <v>138765.70000000001</v>
      </c>
      <c r="AG155" s="128">
        <f t="shared" si="348"/>
        <v>138900</v>
      </c>
      <c r="AH155" s="128">
        <f t="shared" si="357"/>
        <v>138900</v>
      </c>
      <c r="AI155" s="130">
        <f t="shared" si="377"/>
        <v>0.04</v>
      </c>
      <c r="AJ155" s="128">
        <f t="shared" si="378"/>
        <v>139363</v>
      </c>
      <c r="AK155" s="128" t="str">
        <f t="shared" si="379"/>
        <v>nie</v>
      </c>
      <c r="AL155" s="128">
        <f t="shared" si="380"/>
        <v>694.5</v>
      </c>
      <c r="AM155" s="128">
        <f t="shared" si="361"/>
        <v>138712.48499999999</v>
      </c>
      <c r="AN155" s="128">
        <f t="shared" si="381"/>
        <v>375.03000000000003</v>
      </c>
      <c r="AO155" s="130">
        <f t="shared" si="382"/>
        <v>0.04</v>
      </c>
      <c r="AP155" s="128">
        <f t="shared" si="383"/>
        <v>1565.605036332556</v>
      </c>
      <c r="AQ155" s="128">
        <f t="shared" si="362"/>
        <v>139903.06003633255</v>
      </c>
      <c r="AS155" s="124">
        <f t="shared" si="327"/>
        <v>112</v>
      </c>
      <c r="AT155" s="130">
        <f t="shared" si="328"/>
        <v>0.04</v>
      </c>
      <c r="AU155" s="127">
        <f t="shared" si="438"/>
        <v>1330</v>
      </c>
      <c r="AV155" s="128">
        <f t="shared" si="439"/>
        <v>132875.79999999999</v>
      </c>
      <c r="AW155" s="128">
        <f t="shared" si="363"/>
        <v>133000</v>
      </c>
      <c r="AX155" s="128">
        <f t="shared" si="358"/>
        <v>133000</v>
      </c>
      <c r="AY155" s="130">
        <f t="shared" si="384"/>
        <v>4.1500000000000002E-2</v>
      </c>
      <c r="AZ155" s="128">
        <f t="shared" si="385"/>
        <v>133459.95833333334</v>
      </c>
      <c r="BA155" s="128" t="str">
        <f t="shared" si="386"/>
        <v>nie</v>
      </c>
      <c r="BB155" s="128">
        <f t="shared" si="387"/>
        <v>930.99999999999989</v>
      </c>
      <c r="BC155" s="128">
        <f t="shared" si="367"/>
        <v>132618.45625000002</v>
      </c>
      <c r="BD155" s="128">
        <f t="shared" si="388"/>
        <v>372.56625000000787</v>
      </c>
      <c r="BE155" s="130">
        <f t="shared" si="264"/>
        <v>0.04</v>
      </c>
      <c r="BF155" s="128">
        <f t="shared" si="389"/>
        <v>6106.7012555643687</v>
      </c>
      <c r="BG155" s="128">
        <f t="shared" si="368"/>
        <v>138352.59125556439</v>
      </c>
      <c r="BI155" s="124">
        <f t="shared" si="332"/>
        <v>112</v>
      </c>
      <c r="BJ155" s="130">
        <f t="shared" si="451"/>
        <v>3.8100000000000002E-2</v>
      </c>
      <c r="BK155" s="127">
        <f t="shared" si="440"/>
        <v>1401</v>
      </c>
      <c r="BL155" s="128">
        <f t="shared" si="441"/>
        <v>139959.9</v>
      </c>
      <c r="BM155" s="128">
        <f t="shared" si="349"/>
        <v>140100</v>
      </c>
      <c r="BN155" s="128">
        <f t="shared" si="442"/>
        <v>140100</v>
      </c>
      <c r="BO155" s="130">
        <f t="shared" si="390"/>
        <v>4.65E-2</v>
      </c>
      <c r="BP155" s="128">
        <f t="shared" si="391"/>
        <v>142271.55000000002</v>
      </c>
      <c r="BQ155" s="128" t="str">
        <f t="shared" si="392"/>
        <v>nie</v>
      </c>
      <c r="BR155" s="128">
        <f t="shared" si="393"/>
        <v>1401</v>
      </c>
      <c r="BS155" s="128">
        <f t="shared" si="364"/>
        <v>140724.14550000001</v>
      </c>
      <c r="BT155" s="128">
        <f t="shared" si="443"/>
        <v>0</v>
      </c>
      <c r="BU155" s="130">
        <f t="shared" si="394"/>
        <v>0.04</v>
      </c>
      <c r="BV155" s="128">
        <f t="shared" si="271"/>
        <v>184.86992749657384</v>
      </c>
      <c r="BW155" s="128">
        <f t="shared" si="365"/>
        <v>140909.01542749658</v>
      </c>
      <c r="BY155" s="130">
        <f t="shared" si="452"/>
        <v>2.4E-2</v>
      </c>
      <c r="BZ155" s="127">
        <f t="shared" si="444"/>
        <v>1307</v>
      </c>
      <c r="CA155" s="128">
        <f t="shared" si="445"/>
        <v>130582</v>
      </c>
      <c r="CB155" s="128">
        <f t="shared" si="366"/>
        <v>130700</v>
      </c>
      <c r="CC155" s="128">
        <f t="shared" si="359"/>
        <v>130700</v>
      </c>
      <c r="CD155" s="130">
        <f t="shared" si="395"/>
        <v>3.9E-2</v>
      </c>
      <c r="CE155" s="128">
        <f t="shared" si="396"/>
        <v>132399.09999999998</v>
      </c>
      <c r="CF155" s="128" t="str">
        <f t="shared" si="397"/>
        <v>nie</v>
      </c>
      <c r="CG155" s="128">
        <f t="shared" si="398"/>
        <v>2614</v>
      </c>
      <c r="CH155" s="128">
        <f t="shared" si="369"/>
        <v>129958.93099999998</v>
      </c>
      <c r="CI155" s="128">
        <f t="shared" si="399"/>
        <v>0</v>
      </c>
      <c r="CJ155" s="130">
        <f t="shared" si="277"/>
        <v>0.04</v>
      </c>
      <c r="CK155" s="128">
        <f t="shared" si="400"/>
        <v>5431.6794263581041</v>
      </c>
      <c r="CL155" s="128">
        <f t="shared" si="401"/>
        <v>135390.61042635809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149028.01180329249</v>
      </c>
      <c r="CR155" s="130">
        <f t="shared" si="402"/>
        <v>4.3999999999999997E-2</v>
      </c>
      <c r="CS155" s="128">
        <f t="shared" si="403"/>
        <v>151213.75597640744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139053.14234089002</v>
      </c>
      <c r="CW155" s="128">
        <f t="shared" si="285"/>
        <v>0</v>
      </c>
      <c r="CX155" s="130">
        <f t="shared" si="407"/>
        <v>0.04</v>
      </c>
      <c r="CY155" s="128">
        <f t="shared" si="408"/>
        <v>0</v>
      </c>
      <c r="CZ155" s="128">
        <f t="shared" si="409"/>
        <v>139053.14234089002</v>
      </c>
      <c r="DA155" s="20"/>
      <c r="DB155" s="127">
        <f t="shared" si="350"/>
        <v>1246</v>
      </c>
      <c r="DC155" s="128">
        <f t="shared" si="351"/>
        <v>124600</v>
      </c>
      <c r="DD155" s="128">
        <f t="shared" si="344"/>
        <v>124600</v>
      </c>
      <c r="DE155" s="128">
        <f t="shared" si="449"/>
        <v>142867.93893120001</v>
      </c>
      <c r="DF155" s="130">
        <f t="shared" si="410"/>
        <v>4.3999999999999997E-2</v>
      </c>
      <c r="DG155" s="128">
        <f t="shared" si="411"/>
        <v>144963.3353688576</v>
      </c>
      <c r="DH155" s="128" t="str">
        <f t="shared" si="412"/>
        <v>nie</v>
      </c>
      <c r="DI155" s="128">
        <f t="shared" si="413"/>
        <v>2492</v>
      </c>
      <c r="DJ155" s="128">
        <f t="shared" si="355"/>
        <v>139075.78164877466</v>
      </c>
      <c r="DK155" s="128">
        <f t="shared" si="294"/>
        <v>0</v>
      </c>
      <c r="DL155" s="130">
        <f t="shared" si="414"/>
        <v>0.04</v>
      </c>
      <c r="DM155" s="128">
        <f t="shared" si="415"/>
        <v>91.942655127877686</v>
      </c>
      <c r="DN155" s="128">
        <f t="shared" si="416"/>
        <v>139167.72430390253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155201.09030633938</v>
      </c>
      <c r="DT155" s="130">
        <f t="shared" si="417"/>
        <v>4.9000000000000002E-2</v>
      </c>
      <c r="DU155" s="128">
        <f t="shared" si="418"/>
        <v>157736.04144800958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144336.19357288774</v>
      </c>
      <c r="DY155" s="128">
        <f t="shared" si="303"/>
        <v>0</v>
      </c>
      <c r="DZ155" s="130">
        <f t="shared" si="421"/>
        <v>0.04</v>
      </c>
      <c r="EA155" s="128">
        <f t="shared" si="422"/>
        <v>0</v>
      </c>
      <c r="EB155" s="128">
        <f t="shared" si="423"/>
        <v>144336.19357288774</v>
      </c>
    </row>
    <row r="156" spans="1:132">
      <c r="A156" s="224"/>
      <c r="B156" s="188">
        <f t="shared" si="424"/>
        <v>112</v>
      </c>
      <c r="C156" s="128">
        <f t="shared" si="425"/>
        <v>139903.06003633255</v>
      </c>
      <c r="D156" s="128">
        <f t="shared" si="426"/>
        <v>138352.59125556439</v>
      </c>
      <c r="E156" s="128">
        <f t="shared" si="427"/>
        <v>140909.01542749658</v>
      </c>
      <c r="F156" s="128">
        <f t="shared" si="428"/>
        <v>135390.61042635809</v>
      </c>
      <c r="G156" s="128">
        <f t="shared" si="429"/>
        <v>139053.14234089002</v>
      </c>
      <c r="H156" s="128">
        <f t="shared" si="430"/>
        <v>139167.72430390253</v>
      </c>
      <c r="I156" s="128">
        <f t="shared" si="431"/>
        <v>144336.19357288774</v>
      </c>
      <c r="J156" s="128">
        <f t="shared" si="432"/>
        <v>135255.10735400225</v>
      </c>
      <c r="K156" s="128">
        <f t="shared" si="433"/>
        <v>124784.35595996639</v>
      </c>
      <c r="M156" s="36"/>
      <c r="N156" s="32">
        <f t="shared" si="434"/>
        <v>112</v>
      </c>
      <c r="O156" s="25">
        <f t="shared" si="318"/>
        <v>0.39903060036332549</v>
      </c>
      <c r="P156" s="25">
        <f t="shared" si="319"/>
        <v>0.38352591255564383</v>
      </c>
      <c r="Q156" s="25">
        <f t="shared" si="320"/>
        <v>0.40909015427496564</v>
      </c>
      <c r="R156" s="25">
        <f t="shared" si="370"/>
        <v>0.35390610426358093</v>
      </c>
      <c r="S156" s="25">
        <f t="shared" si="371"/>
        <v>0.39053142340890012</v>
      </c>
      <c r="T156" s="25">
        <f t="shared" si="372"/>
        <v>0.3916772430390254</v>
      </c>
      <c r="U156" s="25">
        <f t="shared" si="373"/>
        <v>0.44336193572887739</v>
      </c>
      <c r="V156" s="25">
        <f t="shared" si="374"/>
        <v>0.35255107354002257</v>
      </c>
      <c r="W156" s="25">
        <f t="shared" si="375"/>
        <v>0.24784355959966375</v>
      </c>
      <c r="X156" s="36"/>
      <c r="Y156" s="36"/>
      <c r="AA156" s="124">
        <f t="shared" si="321"/>
        <v>113</v>
      </c>
      <c r="AB156" s="128">
        <f t="shared" si="376"/>
        <v>125031.94396782346</v>
      </c>
      <c r="AC156" s="124">
        <f t="shared" si="322"/>
        <v>113</v>
      </c>
      <c r="AD156" s="130">
        <f t="shared" si="435"/>
        <v>0.04</v>
      </c>
      <c r="AE156" s="127">
        <f t="shared" si="436"/>
        <v>1389</v>
      </c>
      <c r="AF156" s="128">
        <f t="shared" si="437"/>
        <v>138765.70000000001</v>
      </c>
      <c r="AG156" s="128">
        <f t="shared" si="348"/>
        <v>138900</v>
      </c>
      <c r="AH156" s="128">
        <f t="shared" si="357"/>
        <v>138900</v>
      </c>
      <c r="AI156" s="130">
        <f t="shared" si="377"/>
        <v>0.04</v>
      </c>
      <c r="AJ156" s="128">
        <f t="shared" si="378"/>
        <v>139363</v>
      </c>
      <c r="AK156" s="128" t="str">
        <f t="shared" si="379"/>
        <v>nie</v>
      </c>
      <c r="AL156" s="128">
        <f t="shared" si="380"/>
        <v>694.5</v>
      </c>
      <c r="AM156" s="128">
        <f t="shared" si="361"/>
        <v>138712.48499999999</v>
      </c>
      <c r="AN156" s="128">
        <f t="shared" si="381"/>
        <v>375.03000000000003</v>
      </c>
      <c r="AO156" s="130">
        <f t="shared" si="382"/>
        <v>0.04</v>
      </c>
      <c r="AP156" s="128">
        <f t="shared" si="383"/>
        <v>1944.8621699306536</v>
      </c>
      <c r="AQ156" s="128">
        <f t="shared" si="362"/>
        <v>140282.31716993064</v>
      </c>
      <c r="AS156" s="124">
        <f t="shared" si="327"/>
        <v>113</v>
      </c>
      <c r="AT156" s="130">
        <f t="shared" si="328"/>
        <v>0.04</v>
      </c>
      <c r="AU156" s="127">
        <f t="shared" si="438"/>
        <v>1330</v>
      </c>
      <c r="AV156" s="128">
        <f t="shared" si="439"/>
        <v>132875.79999999999</v>
      </c>
      <c r="AW156" s="128">
        <f t="shared" si="363"/>
        <v>133000</v>
      </c>
      <c r="AX156" s="128">
        <f t="shared" si="358"/>
        <v>133000</v>
      </c>
      <c r="AY156" s="130">
        <f t="shared" si="384"/>
        <v>4.1500000000000002E-2</v>
      </c>
      <c r="AZ156" s="128">
        <f t="shared" si="385"/>
        <v>133459.95833333334</v>
      </c>
      <c r="BA156" s="128" t="str">
        <f t="shared" si="386"/>
        <v>nie</v>
      </c>
      <c r="BB156" s="128">
        <f t="shared" si="387"/>
        <v>930.99999999999989</v>
      </c>
      <c r="BC156" s="128">
        <f t="shared" si="367"/>
        <v>132618.45625000002</v>
      </c>
      <c r="BD156" s="128">
        <f t="shared" si="388"/>
        <v>372.56625000000787</v>
      </c>
      <c r="BE156" s="130">
        <f t="shared" si="264"/>
        <v>0.04</v>
      </c>
      <c r="BF156" s="128">
        <f t="shared" si="389"/>
        <v>6495.7555989543998</v>
      </c>
      <c r="BG156" s="128">
        <f t="shared" si="368"/>
        <v>138741.6455989544</v>
      </c>
      <c r="BI156" s="124">
        <f t="shared" si="332"/>
        <v>113</v>
      </c>
      <c r="BJ156" s="130">
        <f t="shared" si="451"/>
        <v>3.8100000000000002E-2</v>
      </c>
      <c r="BK156" s="127">
        <f t="shared" si="440"/>
        <v>1401</v>
      </c>
      <c r="BL156" s="128">
        <f t="shared" si="441"/>
        <v>139959.9</v>
      </c>
      <c r="BM156" s="128">
        <f t="shared" si="349"/>
        <v>140100</v>
      </c>
      <c r="BN156" s="128">
        <f t="shared" si="442"/>
        <v>140100</v>
      </c>
      <c r="BO156" s="130">
        <f t="shared" si="390"/>
        <v>4.65E-2</v>
      </c>
      <c r="BP156" s="128">
        <f t="shared" si="391"/>
        <v>142814.4375</v>
      </c>
      <c r="BQ156" s="128" t="str">
        <f t="shared" si="392"/>
        <v>nie</v>
      </c>
      <c r="BR156" s="128">
        <f t="shared" si="393"/>
        <v>1401</v>
      </c>
      <c r="BS156" s="128">
        <f t="shared" si="364"/>
        <v>141163.88437499999</v>
      </c>
      <c r="BT156" s="128">
        <f t="shared" si="443"/>
        <v>0</v>
      </c>
      <c r="BU156" s="130">
        <f t="shared" si="394"/>
        <v>0.04</v>
      </c>
      <c r="BV156" s="128">
        <f t="shared" si="271"/>
        <v>185.36907630081458</v>
      </c>
      <c r="BW156" s="128">
        <f t="shared" si="365"/>
        <v>141349.25345130081</v>
      </c>
      <c r="BY156" s="130">
        <f t="shared" si="452"/>
        <v>2.4E-2</v>
      </c>
      <c r="BZ156" s="127">
        <f t="shared" si="444"/>
        <v>1307</v>
      </c>
      <c r="CA156" s="128">
        <f t="shared" si="445"/>
        <v>130582</v>
      </c>
      <c r="CB156" s="128">
        <f t="shared" si="366"/>
        <v>130700</v>
      </c>
      <c r="CC156" s="128">
        <f t="shared" si="359"/>
        <v>130700</v>
      </c>
      <c r="CD156" s="130">
        <f t="shared" si="395"/>
        <v>3.9E-2</v>
      </c>
      <c r="CE156" s="128">
        <f t="shared" si="396"/>
        <v>132823.875</v>
      </c>
      <c r="CF156" s="128" t="str">
        <f t="shared" si="397"/>
        <v>nie</v>
      </c>
      <c r="CG156" s="128">
        <f t="shared" si="398"/>
        <v>2614</v>
      </c>
      <c r="CH156" s="128">
        <f t="shared" si="369"/>
        <v>130302.99875</v>
      </c>
      <c r="CI156" s="128">
        <f t="shared" si="399"/>
        <v>0</v>
      </c>
      <c r="CJ156" s="130">
        <f t="shared" si="277"/>
        <v>0.04</v>
      </c>
      <c r="CK156" s="128">
        <f t="shared" si="400"/>
        <v>5446.3449608092706</v>
      </c>
      <c r="CL156" s="128">
        <f t="shared" si="401"/>
        <v>135749.34371080928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149028.01180329249</v>
      </c>
      <c r="CR156" s="130">
        <f t="shared" si="402"/>
        <v>4.3999999999999997E-2</v>
      </c>
      <c r="CS156" s="128">
        <f t="shared" si="403"/>
        <v>151760.19201968619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139495.75553594582</v>
      </c>
      <c r="CW156" s="128">
        <f t="shared" si="285"/>
        <v>0</v>
      </c>
      <c r="CX156" s="130">
        <f t="shared" si="407"/>
        <v>0.04</v>
      </c>
      <c r="CY156" s="128">
        <f t="shared" si="408"/>
        <v>0</v>
      </c>
      <c r="CZ156" s="128">
        <f t="shared" si="409"/>
        <v>139495.75553594582</v>
      </c>
      <c r="DA156" s="20"/>
      <c r="DB156" s="127">
        <f t="shared" si="350"/>
        <v>1246</v>
      </c>
      <c r="DC156" s="128">
        <f t="shared" si="351"/>
        <v>124600</v>
      </c>
      <c r="DD156" s="128">
        <f t="shared" si="344"/>
        <v>124600</v>
      </c>
      <c r="DE156" s="128">
        <f t="shared" si="449"/>
        <v>142867.93893120001</v>
      </c>
      <c r="DF156" s="130">
        <f t="shared" si="410"/>
        <v>4.3999999999999997E-2</v>
      </c>
      <c r="DG156" s="128">
        <f t="shared" si="411"/>
        <v>145487.18447827201</v>
      </c>
      <c r="DH156" s="128" t="str">
        <f t="shared" si="412"/>
        <v>nie</v>
      </c>
      <c r="DI156" s="128">
        <f t="shared" si="413"/>
        <v>2492</v>
      </c>
      <c r="DJ156" s="128">
        <f t="shared" si="355"/>
        <v>139500.09942740033</v>
      </c>
      <c r="DK156" s="128">
        <f t="shared" si="294"/>
        <v>0</v>
      </c>
      <c r="DL156" s="130">
        <f t="shared" si="414"/>
        <v>0.04</v>
      </c>
      <c r="DM156" s="128">
        <f t="shared" si="415"/>
        <v>92.190900296722944</v>
      </c>
      <c r="DN156" s="128">
        <f t="shared" si="416"/>
        <v>139592.29032769706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155201.09030633938</v>
      </c>
      <c r="DT156" s="130">
        <f t="shared" si="417"/>
        <v>4.9000000000000002E-2</v>
      </c>
      <c r="DU156" s="128">
        <f t="shared" si="418"/>
        <v>158369.77923342717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144849.52117907599</v>
      </c>
      <c r="DY156" s="128">
        <f t="shared" si="303"/>
        <v>0</v>
      </c>
      <c r="DZ156" s="130">
        <f t="shared" si="421"/>
        <v>0.04</v>
      </c>
      <c r="EA156" s="128">
        <f t="shared" si="422"/>
        <v>0</v>
      </c>
      <c r="EB156" s="128">
        <f t="shared" si="423"/>
        <v>144849.52117907599</v>
      </c>
    </row>
    <row r="157" spans="1:132">
      <c r="A157" s="224"/>
      <c r="B157" s="188">
        <f t="shared" si="424"/>
        <v>113</v>
      </c>
      <c r="C157" s="128">
        <f t="shared" si="425"/>
        <v>140282.31716993064</v>
      </c>
      <c r="D157" s="128">
        <f t="shared" si="426"/>
        <v>138741.6455989544</v>
      </c>
      <c r="E157" s="128">
        <f t="shared" si="427"/>
        <v>141349.25345130081</v>
      </c>
      <c r="F157" s="128">
        <f t="shared" si="428"/>
        <v>135749.34371080928</v>
      </c>
      <c r="G157" s="128">
        <f t="shared" si="429"/>
        <v>139495.75553594582</v>
      </c>
      <c r="H157" s="128">
        <f t="shared" si="430"/>
        <v>139592.29032769706</v>
      </c>
      <c r="I157" s="128">
        <f t="shared" si="431"/>
        <v>144849.52117907599</v>
      </c>
      <c r="J157" s="128">
        <f t="shared" si="432"/>
        <v>135620.29614385805</v>
      </c>
      <c r="K157" s="128">
        <f t="shared" si="433"/>
        <v>125031.94396782346</v>
      </c>
      <c r="M157" s="36"/>
      <c r="N157" s="32">
        <f t="shared" si="434"/>
        <v>113</v>
      </c>
      <c r="O157" s="25">
        <f t="shared" si="318"/>
        <v>0.40282317169930648</v>
      </c>
      <c r="P157" s="25">
        <f t="shared" si="319"/>
        <v>0.38741645598954411</v>
      </c>
      <c r="Q157" s="25">
        <f t="shared" si="320"/>
        <v>0.41349253451300805</v>
      </c>
      <c r="R157" s="25">
        <f t="shared" si="370"/>
        <v>0.35749343710809267</v>
      </c>
      <c r="S157" s="25">
        <f t="shared" si="371"/>
        <v>0.3949575553594582</v>
      </c>
      <c r="T157" s="25">
        <f t="shared" si="372"/>
        <v>0.39592290327697066</v>
      </c>
      <c r="U157" s="25">
        <f t="shared" si="373"/>
        <v>0.44849521179075991</v>
      </c>
      <c r="V157" s="25">
        <f t="shared" si="374"/>
        <v>0.35620296143858043</v>
      </c>
      <c r="W157" s="25">
        <f t="shared" si="375"/>
        <v>0.25031943967823467</v>
      </c>
      <c r="X157" s="36"/>
      <c r="Y157" s="36"/>
      <c r="AA157" s="124">
        <f t="shared" si="321"/>
        <v>114</v>
      </c>
      <c r="AB157" s="128">
        <f t="shared" si="376"/>
        <v>125279.53197568054</v>
      </c>
      <c r="AC157" s="124">
        <f t="shared" si="322"/>
        <v>114</v>
      </c>
      <c r="AD157" s="130">
        <f t="shared" si="435"/>
        <v>0.04</v>
      </c>
      <c r="AE157" s="127">
        <f t="shared" si="436"/>
        <v>1389</v>
      </c>
      <c r="AF157" s="128">
        <f t="shared" si="437"/>
        <v>138765.70000000001</v>
      </c>
      <c r="AG157" s="128">
        <f t="shared" si="348"/>
        <v>138900</v>
      </c>
      <c r="AH157" s="128">
        <f t="shared" si="357"/>
        <v>138900</v>
      </c>
      <c r="AI157" s="130">
        <f t="shared" si="377"/>
        <v>0.04</v>
      </c>
      <c r="AJ157" s="128">
        <f t="shared" si="378"/>
        <v>139363</v>
      </c>
      <c r="AK157" s="128" t="str">
        <f t="shared" si="379"/>
        <v>nie</v>
      </c>
      <c r="AL157" s="128">
        <f t="shared" si="380"/>
        <v>694.5</v>
      </c>
      <c r="AM157" s="128">
        <f t="shared" si="361"/>
        <v>138712.48499999999</v>
      </c>
      <c r="AN157" s="128">
        <f t="shared" si="381"/>
        <v>375.03000000000003</v>
      </c>
      <c r="AO157" s="130">
        <f t="shared" si="382"/>
        <v>0.04</v>
      </c>
      <c r="AP157" s="128">
        <f t="shared" si="383"/>
        <v>2325.1432977894665</v>
      </c>
      <c r="AQ157" s="128">
        <f t="shared" si="362"/>
        <v>140662.59829778946</v>
      </c>
      <c r="AS157" s="124">
        <f t="shared" si="327"/>
        <v>114</v>
      </c>
      <c r="AT157" s="130">
        <f t="shared" si="328"/>
        <v>0.04</v>
      </c>
      <c r="AU157" s="127">
        <f t="shared" si="438"/>
        <v>1330</v>
      </c>
      <c r="AV157" s="128">
        <f t="shared" si="439"/>
        <v>132875.79999999999</v>
      </c>
      <c r="AW157" s="128">
        <f t="shared" si="363"/>
        <v>133000</v>
      </c>
      <c r="AX157" s="128">
        <f t="shared" si="358"/>
        <v>133000</v>
      </c>
      <c r="AY157" s="130">
        <f t="shared" si="384"/>
        <v>4.1500000000000002E-2</v>
      </c>
      <c r="AZ157" s="128">
        <f t="shared" si="385"/>
        <v>133459.95833333334</v>
      </c>
      <c r="BA157" s="128" t="str">
        <f t="shared" si="386"/>
        <v>nie</v>
      </c>
      <c r="BB157" s="128">
        <f t="shared" si="387"/>
        <v>930.99999999999989</v>
      </c>
      <c r="BC157" s="128">
        <f t="shared" si="367"/>
        <v>132618.45625000002</v>
      </c>
      <c r="BD157" s="128">
        <f t="shared" si="388"/>
        <v>372.56625000000787</v>
      </c>
      <c r="BE157" s="130">
        <f t="shared" si="264"/>
        <v>0.04</v>
      </c>
      <c r="BF157" s="128">
        <f t="shared" si="389"/>
        <v>6885.860389071584</v>
      </c>
      <c r="BG157" s="128">
        <f t="shared" si="368"/>
        <v>139131.75038907159</v>
      </c>
      <c r="BI157" s="124">
        <f t="shared" si="332"/>
        <v>114</v>
      </c>
      <c r="BJ157" s="130">
        <f t="shared" si="451"/>
        <v>3.8100000000000002E-2</v>
      </c>
      <c r="BK157" s="127">
        <f t="shared" si="440"/>
        <v>1401</v>
      </c>
      <c r="BL157" s="128">
        <f t="shared" si="441"/>
        <v>139959.9</v>
      </c>
      <c r="BM157" s="128">
        <f t="shared" si="349"/>
        <v>140100</v>
      </c>
      <c r="BN157" s="128">
        <f t="shared" si="442"/>
        <v>140100</v>
      </c>
      <c r="BO157" s="130">
        <f t="shared" si="390"/>
        <v>4.65E-2</v>
      </c>
      <c r="BP157" s="128">
        <f t="shared" si="391"/>
        <v>143357.32500000001</v>
      </c>
      <c r="BQ157" s="128" t="str">
        <f t="shared" si="392"/>
        <v>nie</v>
      </c>
      <c r="BR157" s="128">
        <f t="shared" si="393"/>
        <v>1401</v>
      </c>
      <c r="BS157" s="128">
        <f t="shared" si="364"/>
        <v>141603.62325</v>
      </c>
      <c r="BT157" s="128">
        <f t="shared" si="443"/>
        <v>0</v>
      </c>
      <c r="BU157" s="130">
        <f t="shared" si="394"/>
        <v>0.04</v>
      </c>
      <c r="BV157" s="128">
        <f t="shared" si="271"/>
        <v>185.86957280682677</v>
      </c>
      <c r="BW157" s="128">
        <f t="shared" si="365"/>
        <v>141789.49282280682</v>
      </c>
      <c r="BY157" s="130">
        <f t="shared" si="452"/>
        <v>2.4E-2</v>
      </c>
      <c r="BZ157" s="127">
        <f t="shared" si="444"/>
        <v>1307</v>
      </c>
      <c r="CA157" s="128">
        <f t="shared" si="445"/>
        <v>130582</v>
      </c>
      <c r="CB157" s="128">
        <f t="shared" si="366"/>
        <v>130700</v>
      </c>
      <c r="CC157" s="128">
        <f t="shared" si="359"/>
        <v>130700</v>
      </c>
      <c r="CD157" s="130">
        <f t="shared" si="395"/>
        <v>3.9E-2</v>
      </c>
      <c r="CE157" s="128">
        <f t="shared" si="396"/>
        <v>133248.65000000002</v>
      </c>
      <c r="CF157" s="128" t="str">
        <f t="shared" si="397"/>
        <v>nie</v>
      </c>
      <c r="CG157" s="128">
        <f t="shared" si="398"/>
        <v>2614</v>
      </c>
      <c r="CH157" s="128">
        <f t="shared" si="369"/>
        <v>130647.06650000002</v>
      </c>
      <c r="CI157" s="128">
        <f t="shared" si="399"/>
        <v>0</v>
      </c>
      <c r="CJ157" s="130">
        <f t="shared" si="277"/>
        <v>0.04</v>
      </c>
      <c r="CK157" s="128">
        <f t="shared" si="400"/>
        <v>5461.0500922034553</v>
      </c>
      <c r="CL157" s="128">
        <f t="shared" si="401"/>
        <v>136108.11659220347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149028.01180329249</v>
      </c>
      <c r="CR157" s="130">
        <f t="shared" si="402"/>
        <v>4.3999999999999997E-2</v>
      </c>
      <c r="CS157" s="128">
        <f t="shared" si="403"/>
        <v>152306.62806296494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139938.3687310016</v>
      </c>
      <c r="CW157" s="128">
        <f t="shared" si="285"/>
        <v>0</v>
      </c>
      <c r="CX157" s="130">
        <f t="shared" si="407"/>
        <v>0.04</v>
      </c>
      <c r="CY157" s="128">
        <f t="shared" si="408"/>
        <v>0</v>
      </c>
      <c r="CZ157" s="128">
        <f t="shared" si="409"/>
        <v>139938.3687310016</v>
      </c>
      <c r="DA157" s="20"/>
      <c r="DB157" s="127">
        <f t="shared" si="350"/>
        <v>1246</v>
      </c>
      <c r="DC157" s="128">
        <f t="shared" si="351"/>
        <v>124600</v>
      </c>
      <c r="DD157" s="128">
        <f t="shared" si="344"/>
        <v>124600</v>
      </c>
      <c r="DE157" s="128">
        <f t="shared" si="449"/>
        <v>142867.93893120001</v>
      </c>
      <c r="DF157" s="130">
        <f t="shared" si="410"/>
        <v>4.3999999999999997E-2</v>
      </c>
      <c r="DG157" s="128">
        <f t="shared" si="411"/>
        <v>146011.03358768643</v>
      </c>
      <c r="DH157" s="128" t="str">
        <f t="shared" si="412"/>
        <v>nie</v>
      </c>
      <c r="DI157" s="128">
        <f t="shared" si="413"/>
        <v>2492</v>
      </c>
      <c r="DJ157" s="128">
        <f t="shared" si="355"/>
        <v>139924.417206026</v>
      </c>
      <c r="DK157" s="128">
        <f t="shared" si="294"/>
        <v>0</v>
      </c>
      <c r="DL157" s="130">
        <f t="shared" si="414"/>
        <v>0.04</v>
      </c>
      <c r="DM157" s="128">
        <f t="shared" si="415"/>
        <v>92.439815727524092</v>
      </c>
      <c r="DN157" s="128">
        <f t="shared" si="416"/>
        <v>140016.85702175353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155201.09030633938</v>
      </c>
      <c r="DT157" s="130">
        <f t="shared" si="417"/>
        <v>4.9000000000000002E-2</v>
      </c>
      <c r="DU157" s="128">
        <f t="shared" si="418"/>
        <v>159003.51701884469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145362.84878526421</v>
      </c>
      <c r="DY157" s="128">
        <f t="shared" si="303"/>
        <v>0</v>
      </c>
      <c r="DZ157" s="130">
        <f t="shared" si="421"/>
        <v>0.04</v>
      </c>
      <c r="EA157" s="128">
        <f t="shared" si="422"/>
        <v>0</v>
      </c>
      <c r="EB157" s="128">
        <f t="shared" si="423"/>
        <v>145362.84878526421</v>
      </c>
    </row>
    <row r="158" spans="1:132">
      <c r="A158" s="224"/>
      <c r="B158" s="188">
        <f t="shared" si="424"/>
        <v>114</v>
      </c>
      <c r="C158" s="128">
        <f t="shared" si="425"/>
        <v>140662.59829778946</v>
      </c>
      <c r="D158" s="128">
        <f t="shared" si="426"/>
        <v>139131.75038907159</v>
      </c>
      <c r="E158" s="128">
        <f t="shared" si="427"/>
        <v>141789.49282280682</v>
      </c>
      <c r="F158" s="128">
        <f t="shared" si="428"/>
        <v>136108.11659220347</v>
      </c>
      <c r="G158" s="128">
        <f t="shared" si="429"/>
        <v>139938.3687310016</v>
      </c>
      <c r="H158" s="128">
        <f t="shared" si="430"/>
        <v>140016.85702175353</v>
      </c>
      <c r="I158" s="128">
        <f t="shared" si="431"/>
        <v>145362.84878526421</v>
      </c>
      <c r="J158" s="128">
        <f t="shared" si="432"/>
        <v>135986.47094344645</v>
      </c>
      <c r="K158" s="128">
        <f t="shared" si="433"/>
        <v>125279.53197568054</v>
      </c>
      <c r="M158" s="36"/>
      <c r="N158" s="32">
        <f t="shared" si="434"/>
        <v>114</v>
      </c>
      <c r="O158" s="25">
        <f t="shared" si="318"/>
        <v>0.40662598297789465</v>
      </c>
      <c r="P158" s="25">
        <f t="shared" si="319"/>
        <v>0.39131750389071596</v>
      </c>
      <c r="Q158" s="25">
        <f t="shared" si="320"/>
        <v>0.41789492822806817</v>
      </c>
      <c r="R158" s="25">
        <f t="shared" si="370"/>
        <v>0.36108116592203476</v>
      </c>
      <c r="S158" s="25">
        <f t="shared" si="371"/>
        <v>0.39938368731001606</v>
      </c>
      <c r="T158" s="25">
        <f t="shared" si="372"/>
        <v>0.40016857021753527</v>
      </c>
      <c r="U158" s="25">
        <f t="shared" si="373"/>
        <v>0.4536284878526422</v>
      </c>
      <c r="V158" s="25">
        <f t="shared" si="374"/>
        <v>0.35986470943446447</v>
      </c>
      <c r="W158" s="25">
        <f t="shared" si="375"/>
        <v>0.25279531975680536</v>
      </c>
      <c r="X158" s="36"/>
      <c r="Y158" s="36"/>
      <c r="AA158" s="124">
        <f t="shared" si="321"/>
        <v>115</v>
      </c>
      <c r="AB158" s="128">
        <f t="shared" si="376"/>
        <v>125527.11998353762</v>
      </c>
      <c r="AC158" s="124">
        <f t="shared" si="322"/>
        <v>115</v>
      </c>
      <c r="AD158" s="130">
        <f t="shared" si="435"/>
        <v>0.04</v>
      </c>
      <c r="AE158" s="127">
        <f t="shared" si="436"/>
        <v>1389</v>
      </c>
      <c r="AF158" s="128">
        <f t="shared" si="437"/>
        <v>138765.70000000001</v>
      </c>
      <c r="AG158" s="128">
        <f t="shared" si="348"/>
        <v>138900</v>
      </c>
      <c r="AH158" s="128">
        <f t="shared" si="357"/>
        <v>138900</v>
      </c>
      <c r="AI158" s="130">
        <f t="shared" si="377"/>
        <v>0.04</v>
      </c>
      <c r="AJ158" s="128">
        <f t="shared" si="378"/>
        <v>139363</v>
      </c>
      <c r="AK158" s="128" t="str">
        <f t="shared" si="379"/>
        <v>nie</v>
      </c>
      <c r="AL158" s="128">
        <f t="shared" si="380"/>
        <v>694.5</v>
      </c>
      <c r="AM158" s="128">
        <f t="shared" si="361"/>
        <v>138712.48499999999</v>
      </c>
      <c r="AN158" s="128">
        <f t="shared" si="381"/>
        <v>375.03000000000003</v>
      </c>
      <c r="AO158" s="130">
        <f t="shared" si="382"/>
        <v>0.04</v>
      </c>
      <c r="AP158" s="128">
        <f t="shared" si="383"/>
        <v>2706.4511846934979</v>
      </c>
      <c r="AQ158" s="128">
        <f t="shared" si="362"/>
        <v>141043.90618469348</v>
      </c>
      <c r="AS158" s="124">
        <f t="shared" si="327"/>
        <v>115</v>
      </c>
      <c r="AT158" s="130">
        <f t="shared" si="328"/>
        <v>0.04</v>
      </c>
      <c r="AU158" s="127">
        <f t="shared" si="438"/>
        <v>1330</v>
      </c>
      <c r="AV158" s="128">
        <f t="shared" si="439"/>
        <v>132875.79999999999</v>
      </c>
      <c r="AW158" s="128">
        <f t="shared" si="363"/>
        <v>133000</v>
      </c>
      <c r="AX158" s="128">
        <f t="shared" si="358"/>
        <v>133000</v>
      </c>
      <c r="AY158" s="130">
        <f t="shared" si="384"/>
        <v>4.1500000000000002E-2</v>
      </c>
      <c r="AZ158" s="128">
        <f t="shared" si="385"/>
        <v>133459.95833333334</v>
      </c>
      <c r="BA158" s="128" t="str">
        <f t="shared" si="386"/>
        <v>nie</v>
      </c>
      <c r="BB158" s="128">
        <f t="shared" si="387"/>
        <v>930.99999999999989</v>
      </c>
      <c r="BC158" s="128">
        <f t="shared" si="367"/>
        <v>132618.45625000002</v>
      </c>
      <c r="BD158" s="128">
        <f t="shared" si="388"/>
        <v>372.56625000000787</v>
      </c>
      <c r="BE158" s="130">
        <f t="shared" si="264"/>
        <v>0.04</v>
      </c>
      <c r="BF158" s="128">
        <f t="shared" si="389"/>
        <v>7277.0184621220851</v>
      </c>
      <c r="BG158" s="128">
        <f t="shared" si="368"/>
        <v>139522.90846212208</v>
      </c>
      <c r="BI158" s="124">
        <f t="shared" si="332"/>
        <v>115</v>
      </c>
      <c r="BJ158" s="130">
        <f t="shared" si="451"/>
        <v>3.8100000000000002E-2</v>
      </c>
      <c r="BK158" s="127">
        <f t="shared" si="440"/>
        <v>1401</v>
      </c>
      <c r="BL158" s="128">
        <f t="shared" si="441"/>
        <v>139959.9</v>
      </c>
      <c r="BM158" s="128">
        <f t="shared" si="349"/>
        <v>140100</v>
      </c>
      <c r="BN158" s="128">
        <f t="shared" si="442"/>
        <v>140100</v>
      </c>
      <c r="BO158" s="130">
        <f t="shared" si="390"/>
        <v>4.65E-2</v>
      </c>
      <c r="BP158" s="128">
        <f t="shared" si="391"/>
        <v>143900.21250000002</v>
      </c>
      <c r="BQ158" s="128" t="str">
        <f t="shared" si="392"/>
        <v>nie</v>
      </c>
      <c r="BR158" s="128">
        <f t="shared" si="393"/>
        <v>1401</v>
      </c>
      <c r="BS158" s="128">
        <f t="shared" si="364"/>
        <v>142043.36212500001</v>
      </c>
      <c r="BT158" s="128">
        <f t="shared" si="443"/>
        <v>0</v>
      </c>
      <c r="BU158" s="130">
        <f t="shared" si="394"/>
        <v>0.04</v>
      </c>
      <c r="BV158" s="128">
        <f t="shared" si="271"/>
        <v>186.37142065340518</v>
      </c>
      <c r="BW158" s="128">
        <f t="shared" si="365"/>
        <v>142229.73354565341</v>
      </c>
      <c r="BY158" s="130">
        <f t="shared" si="452"/>
        <v>2.4E-2</v>
      </c>
      <c r="BZ158" s="127">
        <f t="shared" si="444"/>
        <v>1307</v>
      </c>
      <c r="CA158" s="128">
        <f t="shared" si="445"/>
        <v>130582</v>
      </c>
      <c r="CB158" s="128">
        <f t="shared" si="366"/>
        <v>130700</v>
      </c>
      <c r="CC158" s="128">
        <f t="shared" si="359"/>
        <v>130700</v>
      </c>
      <c r="CD158" s="130">
        <f t="shared" si="395"/>
        <v>3.9E-2</v>
      </c>
      <c r="CE158" s="128">
        <f t="shared" si="396"/>
        <v>133673.42500000002</v>
      </c>
      <c r="CF158" s="128" t="str">
        <f t="shared" si="397"/>
        <v>nie</v>
      </c>
      <c r="CG158" s="128">
        <f t="shared" si="398"/>
        <v>2614</v>
      </c>
      <c r="CH158" s="128">
        <f t="shared" si="369"/>
        <v>130991.13425000002</v>
      </c>
      <c r="CI158" s="128">
        <f t="shared" si="399"/>
        <v>0</v>
      </c>
      <c r="CJ158" s="130">
        <f t="shared" si="277"/>
        <v>0.04</v>
      </c>
      <c r="CK158" s="128">
        <f t="shared" si="400"/>
        <v>5475.7949274524044</v>
      </c>
      <c r="CL158" s="128">
        <f t="shared" si="401"/>
        <v>136466.92917745243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149028.01180329249</v>
      </c>
      <c r="CR158" s="130">
        <f t="shared" si="402"/>
        <v>4.3999999999999997E-2</v>
      </c>
      <c r="CS158" s="128">
        <f t="shared" si="403"/>
        <v>152853.06410624369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140380.9819260574</v>
      </c>
      <c r="CW158" s="128">
        <f t="shared" si="285"/>
        <v>0</v>
      </c>
      <c r="CX158" s="130">
        <f t="shared" si="407"/>
        <v>0.04</v>
      </c>
      <c r="CY158" s="128">
        <f t="shared" si="408"/>
        <v>0</v>
      </c>
      <c r="CZ158" s="128">
        <f t="shared" si="409"/>
        <v>140380.9819260574</v>
      </c>
      <c r="DA158" s="20"/>
      <c r="DB158" s="127">
        <f t="shared" si="350"/>
        <v>1246</v>
      </c>
      <c r="DC158" s="128">
        <f t="shared" si="351"/>
        <v>124600</v>
      </c>
      <c r="DD158" s="128">
        <f t="shared" si="344"/>
        <v>124600</v>
      </c>
      <c r="DE158" s="128">
        <f t="shared" si="449"/>
        <v>142867.93893120001</v>
      </c>
      <c r="DF158" s="130">
        <f t="shared" si="410"/>
        <v>4.3999999999999997E-2</v>
      </c>
      <c r="DG158" s="128">
        <f t="shared" si="411"/>
        <v>146534.88269710081</v>
      </c>
      <c r="DH158" s="128" t="str">
        <f t="shared" si="412"/>
        <v>nie</v>
      </c>
      <c r="DI158" s="128">
        <f t="shared" si="413"/>
        <v>2492</v>
      </c>
      <c r="DJ158" s="128">
        <f t="shared" si="355"/>
        <v>140348.73498465164</v>
      </c>
      <c r="DK158" s="128">
        <f t="shared" si="294"/>
        <v>0</v>
      </c>
      <c r="DL158" s="130">
        <f t="shared" si="414"/>
        <v>0.04</v>
      </c>
      <c r="DM158" s="128">
        <f t="shared" si="415"/>
        <v>92.6894032299884</v>
      </c>
      <c r="DN158" s="128">
        <f t="shared" si="416"/>
        <v>140441.42438788162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155201.09030633938</v>
      </c>
      <c r="DT158" s="130">
        <f t="shared" si="417"/>
        <v>4.9000000000000002E-2</v>
      </c>
      <c r="DU158" s="128">
        <f t="shared" si="418"/>
        <v>159637.25480426225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145876.17639145243</v>
      </c>
      <c r="DY158" s="128">
        <f t="shared" si="303"/>
        <v>0</v>
      </c>
      <c r="DZ158" s="130">
        <f t="shared" si="421"/>
        <v>0.04</v>
      </c>
      <c r="EA158" s="128">
        <f t="shared" si="422"/>
        <v>0</v>
      </c>
      <c r="EB158" s="128">
        <f t="shared" si="423"/>
        <v>145876.17639145243</v>
      </c>
    </row>
    <row r="159" spans="1:132">
      <c r="A159" s="224"/>
      <c r="B159" s="188">
        <f t="shared" si="424"/>
        <v>115</v>
      </c>
      <c r="C159" s="128">
        <f t="shared" si="425"/>
        <v>141043.90618469348</v>
      </c>
      <c r="D159" s="128">
        <f t="shared" si="426"/>
        <v>139522.90846212208</v>
      </c>
      <c r="E159" s="128">
        <f t="shared" si="427"/>
        <v>142229.73354565341</v>
      </c>
      <c r="F159" s="128">
        <f t="shared" si="428"/>
        <v>136466.92917745243</v>
      </c>
      <c r="G159" s="128">
        <f t="shared" si="429"/>
        <v>140380.9819260574</v>
      </c>
      <c r="H159" s="128">
        <f t="shared" si="430"/>
        <v>140441.42438788162</v>
      </c>
      <c r="I159" s="128">
        <f t="shared" si="431"/>
        <v>145876.17639145243</v>
      </c>
      <c r="J159" s="128">
        <f t="shared" si="432"/>
        <v>136353.63441499375</v>
      </c>
      <c r="K159" s="128">
        <f t="shared" si="433"/>
        <v>125527.11998353762</v>
      </c>
      <c r="M159" s="36"/>
      <c r="N159" s="32">
        <f t="shared" si="434"/>
        <v>115</v>
      </c>
      <c r="O159" s="25">
        <f t="shared" si="318"/>
        <v>0.41043906184693468</v>
      </c>
      <c r="P159" s="25">
        <f t="shared" si="319"/>
        <v>0.39522908462122075</v>
      </c>
      <c r="Q159" s="25">
        <f t="shared" si="320"/>
        <v>0.42229733545653403</v>
      </c>
      <c r="R159" s="25">
        <f t="shared" si="370"/>
        <v>0.36466929177452423</v>
      </c>
      <c r="S159" s="25">
        <f t="shared" si="371"/>
        <v>0.40380981926057391</v>
      </c>
      <c r="T159" s="25">
        <f t="shared" si="372"/>
        <v>0.4044142438788163</v>
      </c>
      <c r="U159" s="25">
        <f t="shared" si="373"/>
        <v>0.45876176391452428</v>
      </c>
      <c r="V159" s="25">
        <f t="shared" si="374"/>
        <v>0.36353634414993752</v>
      </c>
      <c r="W159" s="25">
        <f t="shared" si="375"/>
        <v>0.25527119983537627</v>
      </c>
      <c r="X159" s="36"/>
      <c r="Y159" s="36"/>
      <c r="AA159" s="124">
        <f t="shared" si="321"/>
        <v>116</v>
      </c>
      <c r="AB159" s="128">
        <f t="shared" si="376"/>
        <v>125774.70799139469</v>
      </c>
      <c r="AC159" s="124">
        <f t="shared" si="322"/>
        <v>116</v>
      </c>
      <c r="AD159" s="130">
        <f t="shared" si="435"/>
        <v>0.04</v>
      </c>
      <c r="AE159" s="127">
        <f t="shared" si="436"/>
        <v>1389</v>
      </c>
      <c r="AF159" s="128">
        <f t="shared" si="437"/>
        <v>138765.70000000001</v>
      </c>
      <c r="AG159" s="128">
        <f t="shared" si="348"/>
        <v>138900</v>
      </c>
      <c r="AH159" s="128">
        <f t="shared" si="357"/>
        <v>138900</v>
      </c>
      <c r="AI159" s="130">
        <f t="shared" si="377"/>
        <v>0.04</v>
      </c>
      <c r="AJ159" s="128">
        <f t="shared" si="378"/>
        <v>139363</v>
      </c>
      <c r="AK159" s="128" t="str">
        <f t="shared" si="379"/>
        <v>nie</v>
      </c>
      <c r="AL159" s="128">
        <f t="shared" si="380"/>
        <v>694.5</v>
      </c>
      <c r="AM159" s="128">
        <f t="shared" si="361"/>
        <v>138712.48499999999</v>
      </c>
      <c r="AN159" s="128">
        <f t="shared" si="381"/>
        <v>375.03000000000003</v>
      </c>
      <c r="AO159" s="130">
        <f t="shared" si="382"/>
        <v>0.04</v>
      </c>
      <c r="AP159" s="128">
        <f t="shared" si="383"/>
        <v>3088.7886028921703</v>
      </c>
      <c r="AQ159" s="128">
        <f t="shared" si="362"/>
        <v>141426.24360289215</v>
      </c>
      <c r="AS159" s="124">
        <f t="shared" si="327"/>
        <v>116</v>
      </c>
      <c r="AT159" s="130">
        <f t="shared" si="328"/>
        <v>0.04</v>
      </c>
      <c r="AU159" s="127">
        <f t="shared" si="438"/>
        <v>1330</v>
      </c>
      <c r="AV159" s="128">
        <f t="shared" si="439"/>
        <v>132875.79999999999</v>
      </c>
      <c r="AW159" s="128">
        <f t="shared" si="363"/>
        <v>133000</v>
      </c>
      <c r="AX159" s="128">
        <f t="shared" si="358"/>
        <v>133000</v>
      </c>
      <c r="AY159" s="130">
        <f t="shared" si="384"/>
        <v>4.1500000000000002E-2</v>
      </c>
      <c r="AZ159" s="128">
        <f t="shared" si="385"/>
        <v>133459.95833333334</v>
      </c>
      <c r="BA159" s="128" t="str">
        <f t="shared" si="386"/>
        <v>nie</v>
      </c>
      <c r="BB159" s="128">
        <f t="shared" si="387"/>
        <v>930.99999999999989</v>
      </c>
      <c r="BC159" s="128">
        <f t="shared" si="367"/>
        <v>132618.45625000002</v>
      </c>
      <c r="BD159" s="128">
        <f t="shared" si="388"/>
        <v>372.56625000000787</v>
      </c>
      <c r="BE159" s="130">
        <f t="shared" si="264"/>
        <v>0.04</v>
      </c>
      <c r="BF159" s="128">
        <f t="shared" si="389"/>
        <v>7669.2326619698224</v>
      </c>
      <c r="BG159" s="128">
        <f t="shared" si="368"/>
        <v>139915.12266196983</v>
      </c>
      <c r="BI159" s="124">
        <f t="shared" si="332"/>
        <v>116</v>
      </c>
      <c r="BJ159" s="130">
        <f t="shared" si="451"/>
        <v>3.8100000000000002E-2</v>
      </c>
      <c r="BK159" s="127">
        <f t="shared" si="440"/>
        <v>1401</v>
      </c>
      <c r="BL159" s="128">
        <f t="shared" si="441"/>
        <v>139959.9</v>
      </c>
      <c r="BM159" s="128">
        <f t="shared" si="349"/>
        <v>140100</v>
      </c>
      <c r="BN159" s="128">
        <f t="shared" si="442"/>
        <v>140100</v>
      </c>
      <c r="BO159" s="130">
        <f t="shared" si="390"/>
        <v>4.65E-2</v>
      </c>
      <c r="BP159" s="128">
        <f t="shared" si="391"/>
        <v>144443.09999999998</v>
      </c>
      <c r="BQ159" s="128" t="str">
        <f t="shared" si="392"/>
        <v>nie</v>
      </c>
      <c r="BR159" s="128">
        <f t="shared" si="393"/>
        <v>1401</v>
      </c>
      <c r="BS159" s="128">
        <f t="shared" si="364"/>
        <v>142483.101</v>
      </c>
      <c r="BT159" s="128">
        <f t="shared" si="443"/>
        <v>0</v>
      </c>
      <c r="BU159" s="130">
        <f t="shared" si="394"/>
        <v>0.04</v>
      </c>
      <c r="BV159" s="128">
        <f t="shared" si="271"/>
        <v>186.87462348916935</v>
      </c>
      <c r="BW159" s="128">
        <f t="shared" si="365"/>
        <v>142669.97562348915</v>
      </c>
      <c r="BY159" s="130">
        <f t="shared" si="452"/>
        <v>2.4E-2</v>
      </c>
      <c r="BZ159" s="127">
        <f t="shared" si="444"/>
        <v>1307</v>
      </c>
      <c r="CA159" s="128">
        <f t="shared" si="445"/>
        <v>130582</v>
      </c>
      <c r="CB159" s="128">
        <f t="shared" si="366"/>
        <v>130700</v>
      </c>
      <c r="CC159" s="128">
        <f t="shared" si="359"/>
        <v>130700</v>
      </c>
      <c r="CD159" s="130">
        <f t="shared" si="395"/>
        <v>3.9E-2</v>
      </c>
      <c r="CE159" s="128">
        <f t="shared" si="396"/>
        <v>134098.20000000001</v>
      </c>
      <c r="CF159" s="128" t="str">
        <f t="shared" si="397"/>
        <v>nie</v>
      </c>
      <c r="CG159" s="128">
        <f t="shared" si="398"/>
        <v>2614</v>
      </c>
      <c r="CH159" s="128">
        <f t="shared" si="369"/>
        <v>131335.20200000002</v>
      </c>
      <c r="CI159" s="128">
        <f t="shared" si="399"/>
        <v>0</v>
      </c>
      <c r="CJ159" s="130">
        <f t="shared" si="277"/>
        <v>0.04</v>
      </c>
      <c r="CK159" s="128">
        <f t="shared" si="400"/>
        <v>5490.5795737565259</v>
      </c>
      <c r="CL159" s="128">
        <f t="shared" si="401"/>
        <v>136825.78157375654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149028.01180329249</v>
      </c>
      <c r="CR159" s="130">
        <f t="shared" si="402"/>
        <v>4.3999999999999997E-2</v>
      </c>
      <c r="CS159" s="128">
        <f t="shared" si="403"/>
        <v>153399.50014952241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140823.59512111315</v>
      </c>
      <c r="CW159" s="128">
        <f t="shared" si="285"/>
        <v>0</v>
      </c>
      <c r="CX159" s="130">
        <f t="shared" si="407"/>
        <v>0.04</v>
      </c>
      <c r="CY159" s="128">
        <f t="shared" si="408"/>
        <v>0</v>
      </c>
      <c r="CZ159" s="128">
        <f t="shared" si="409"/>
        <v>140823.59512111315</v>
      </c>
      <c r="DA159" s="20"/>
      <c r="DB159" s="127">
        <f t="shared" si="350"/>
        <v>1246</v>
      </c>
      <c r="DC159" s="128">
        <f t="shared" si="351"/>
        <v>124600</v>
      </c>
      <c r="DD159" s="128">
        <f t="shared" si="344"/>
        <v>124600</v>
      </c>
      <c r="DE159" s="128">
        <f t="shared" si="449"/>
        <v>142867.93893120001</v>
      </c>
      <c r="DF159" s="130">
        <f t="shared" si="410"/>
        <v>4.3999999999999997E-2</v>
      </c>
      <c r="DG159" s="128">
        <f t="shared" si="411"/>
        <v>147058.73180651522</v>
      </c>
      <c r="DH159" s="128" t="str">
        <f t="shared" si="412"/>
        <v>nie</v>
      </c>
      <c r="DI159" s="128">
        <f t="shared" si="413"/>
        <v>2492</v>
      </c>
      <c r="DJ159" s="128">
        <f t="shared" si="355"/>
        <v>140773.05276327732</v>
      </c>
      <c r="DK159" s="128">
        <f t="shared" si="294"/>
        <v>0</v>
      </c>
      <c r="DL159" s="130">
        <f t="shared" si="414"/>
        <v>0.04</v>
      </c>
      <c r="DM159" s="128">
        <f t="shared" si="415"/>
        <v>92.939664618709358</v>
      </c>
      <c r="DN159" s="128">
        <f t="shared" si="416"/>
        <v>140865.99242789604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155201.09030633938</v>
      </c>
      <c r="DT159" s="130">
        <f t="shared" si="417"/>
        <v>4.9000000000000002E-2</v>
      </c>
      <c r="DU159" s="128">
        <f t="shared" si="418"/>
        <v>160270.99258967978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146389.50399764063</v>
      </c>
      <c r="DY159" s="128">
        <f t="shared" si="303"/>
        <v>0</v>
      </c>
      <c r="DZ159" s="130">
        <f t="shared" si="421"/>
        <v>0.04</v>
      </c>
      <c r="EA159" s="128">
        <f t="shared" si="422"/>
        <v>0</v>
      </c>
      <c r="EB159" s="128">
        <f t="shared" si="423"/>
        <v>146389.50399764063</v>
      </c>
    </row>
    <row r="160" spans="1:132">
      <c r="A160" s="224"/>
      <c r="B160" s="188">
        <f t="shared" si="424"/>
        <v>116</v>
      </c>
      <c r="C160" s="128">
        <f t="shared" si="425"/>
        <v>141426.24360289215</v>
      </c>
      <c r="D160" s="128">
        <f t="shared" si="426"/>
        <v>139915.12266196983</v>
      </c>
      <c r="E160" s="128">
        <f t="shared" si="427"/>
        <v>142669.97562348915</v>
      </c>
      <c r="F160" s="128">
        <f t="shared" si="428"/>
        <v>136825.78157375654</v>
      </c>
      <c r="G160" s="128">
        <f t="shared" si="429"/>
        <v>140823.59512111315</v>
      </c>
      <c r="H160" s="128">
        <f t="shared" si="430"/>
        <v>140865.99242789604</v>
      </c>
      <c r="I160" s="128">
        <f t="shared" si="431"/>
        <v>146389.50399764063</v>
      </c>
      <c r="J160" s="128">
        <f t="shared" si="432"/>
        <v>136721.78922791421</v>
      </c>
      <c r="K160" s="128">
        <f t="shared" si="433"/>
        <v>125774.70799139469</v>
      </c>
      <c r="M160" s="36"/>
      <c r="N160" s="32">
        <f t="shared" si="434"/>
        <v>116</v>
      </c>
      <c r="O160" s="25">
        <f t="shared" si="318"/>
        <v>0.41426243602892154</v>
      </c>
      <c r="P160" s="25">
        <f t="shared" si="319"/>
        <v>0.39915122661969837</v>
      </c>
      <c r="Q160" s="25">
        <f t="shared" si="320"/>
        <v>0.42669975623489154</v>
      </c>
      <c r="R160" s="25">
        <f t="shared" si="370"/>
        <v>0.36825781573756533</v>
      </c>
      <c r="S160" s="25">
        <f t="shared" si="371"/>
        <v>0.40823595121113154</v>
      </c>
      <c r="T160" s="25">
        <f t="shared" si="372"/>
        <v>0.40865992427896036</v>
      </c>
      <c r="U160" s="25">
        <f t="shared" si="373"/>
        <v>0.46389503997640635</v>
      </c>
      <c r="V160" s="25">
        <f t="shared" si="374"/>
        <v>0.36721789227914203</v>
      </c>
      <c r="W160" s="25">
        <f t="shared" si="375"/>
        <v>0.25774707991394696</v>
      </c>
      <c r="X160" s="36"/>
      <c r="Y160" s="36"/>
      <c r="AA160" s="124">
        <f t="shared" si="321"/>
        <v>117</v>
      </c>
      <c r="AB160" s="128">
        <f t="shared" si="376"/>
        <v>126022.29599925177</v>
      </c>
      <c r="AC160" s="124">
        <f t="shared" si="322"/>
        <v>117</v>
      </c>
      <c r="AD160" s="130">
        <f t="shared" si="435"/>
        <v>0.04</v>
      </c>
      <c r="AE160" s="127">
        <f t="shared" si="436"/>
        <v>1389</v>
      </c>
      <c r="AF160" s="128">
        <f t="shared" si="437"/>
        <v>138765.70000000001</v>
      </c>
      <c r="AG160" s="128">
        <f t="shared" si="348"/>
        <v>138900</v>
      </c>
      <c r="AH160" s="128">
        <f t="shared" si="357"/>
        <v>138900</v>
      </c>
      <c r="AI160" s="130">
        <f t="shared" si="377"/>
        <v>0.04</v>
      </c>
      <c r="AJ160" s="128">
        <f t="shared" si="378"/>
        <v>139363</v>
      </c>
      <c r="AK160" s="128" t="str">
        <f t="shared" si="379"/>
        <v>nie</v>
      </c>
      <c r="AL160" s="128">
        <f t="shared" si="380"/>
        <v>694.5</v>
      </c>
      <c r="AM160" s="128">
        <f t="shared" si="361"/>
        <v>138712.48499999999</v>
      </c>
      <c r="AN160" s="128">
        <f t="shared" si="381"/>
        <v>375.03000000000003</v>
      </c>
      <c r="AO160" s="130">
        <f t="shared" si="382"/>
        <v>0.04</v>
      </c>
      <c r="AP160" s="128">
        <f t="shared" si="383"/>
        <v>3472.1583321199791</v>
      </c>
      <c r="AQ160" s="128">
        <f t="shared" si="362"/>
        <v>141809.61333211997</v>
      </c>
      <c r="AS160" s="124">
        <f t="shared" si="327"/>
        <v>117</v>
      </c>
      <c r="AT160" s="130">
        <f t="shared" si="328"/>
        <v>0.04</v>
      </c>
      <c r="AU160" s="127">
        <f t="shared" si="438"/>
        <v>1330</v>
      </c>
      <c r="AV160" s="128">
        <f t="shared" si="439"/>
        <v>132875.79999999999</v>
      </c>
      <c r="AW160" s="128">
        <f t="shared" si="363"/>
        <v>133000</v>
      </c>
      <c r="AX160" s="128">
        <f t="shared" si="358"/>
        <v>133000</v>
      </c>
      <c r="AY160" s="130">
        <f t="shared" si="384"/>
        <v>4.1500000000000002E-2</v>
      </c>
      <c r="AZ160" s="128">
        <f t="shared" si="385"/>
        <v>133459.95833333334</v>
      </c>
      <c r="BA160" s="128" t="str">
        <f t="shared" si="386"/>
        <v>nie</v>
      </c>
      <c r="BB160" s="128">
        <f t="shared" si="387"/>
        <v>930.99999999999989</v>
      </c>
      <c r="BC160" s="128">
        <f t="shared" si="367"/>
        <v>132618.45625000002</v>
      </c>
      <c r="BD160" s="128">
        <f t="shared" si="388"/>
        <v>372.56625000000787</v>
      </c>
      <c r="BE160" s="130">
        <f t="shared" si="264"/>
        <v>0.04</v>
      </c>
      <c r="BF160" s="128">
        <f t="shared" si="389"/>
        <v>8062.5058401571487</v>
      </c>
      <c r="BG160" s="128">
        <f t="shared" si="368"/>
        <v>140308.39584015717</v>
      </c>
      <c r="BI160" s="124">
        <f t="shared" si="332"/>
        <v>117</v>
      </c>
      <c r="BJ160" s="130">
        <f t="shared" si="451"/>
        <v>3.8100000000000002E-2</v>
      </c>
      <c r="BK160" s="127">
        <f t="shared" si="440"/>
        <v>1401</v>
      </c>
      <c r="BL160" s="128">
        <f t="shared" si="441"/>
        <v>139959.9</v>
      </c>
      <c r="BM160" s="128">
        <f t="shared" si="349"/>
        <v>140100</v>
      </c>
      <c r="BN160" s="128">
        <f t="shared" si="442"/>
        <v>140100</v>
      </c>
      <c r="BO160" s="130">
        <f t="shared" si="390"/>
        <v>4.65E-2</v>
      </c>
      <c r="BP160" s="128">
        <f t="shared" si="391"/>
        <v>144985.98749999999</v>
      </c>
      <c r="BQ160" s="128" t="str">
        <f t="shared" si="392"/>
        <v>nie</v>
      </c>
      <c r="BR160" s="128">
        <f t="shared" si="393"/>
        <v>1401</v>
      </c>
      <c r="BS160" s="128">
        <f t="shared" si="364"/>
        <v>142922.83987500001</v>
      </c>
      <c r="BT160" s="128">
        <f t="shared" si="443"/>
        <v>0</v>
      </c>
      <c r="BU160" s="130">
        <f t="shared" si="394"/>
        <v>0.04</v>
      </c>
      <c r="BV160" s="128">
        <f t="shared" si="271"/>
        <v>187.37918497259008</v>
      </c>
      <c r="BW160" s="128">
        <f t="shared" si="365"/>
        <v>143110.21905997259</v>
      </c>
      <c r="BY160" s="130">
        <f t="shared" si="452"/>
        <v>2.4E-2</v>
      </c>
      <c r="BZ160" s="127">
        <f t="shared" si="444"/>
        <v>1307</v>
      </c>
      <c r="CA160" s="128">
        <f t="shared" si="445"/>
        <v>130582</v>
      </c>
      <c r="CB160" s="128">
        <f t="shared" si="366"/>
        <v>130700</v>
      </c>
      <c r="CC160" s="128">
        <f t="shared" si="359"/>
        <v>130700</v>
      </c>
      <c r="CD160" s="130">
        <f t="shared" si="395"/>
        <v>3.9E-2</v>
      </c>
      <c r="CE160" s="128">
        <f t="shared" si="396"/>
        <v>134522.97500000001</v>
      </c>
      <c r="CF160" s="128" t="str">
        <f t="shared" si="397"/>
        <v>nie</v>
      </c>
      <c r="CG160" s="128">
        <f t="shared" si="398"/>
        <v>2614</v>
      </c>
      <c r="CH160" s="128">
        <f t="shared" si="369"/>
        <v>131679.26975000001</v>
      </c>
      <c r="CI160" s="128">
        <f t="shared" si="399"/>
        <v>0</v>
      </c>
      <c r="CJ160" s="130">
        <f t="shared" si="277"/>
        <v>0.04</v>
      </c>
      <c r="CK160" s="128">
        <f t="shared" si="400"/>
        <v>5505.4041386056679</v>
      </c>
      <c r="CL160" s="128">
        <f t="shared" si="401"/>
        <v>137184.67388860567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149028.01180329249</v>
      </c>
      <c r="CR160" s="130">
        <f t="shared" si="402"/>
        <v>4.3999999999999997E-2</v>
      </c>
      <c r="CS160" s="128">
        <f t="shared" si="403"/>
        <v>153945.93619280113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141266.20831616892</v>
      </c>
      <c r="CW160" s="128">
        <f t="shared" si="285"/>
        <v>0</v>
      </c>
      <c r="CX160" s="130">
        <f t="shared" si="407"/>
        <v>0.04</v>
      </c>
      <c r="CY160" s="128">
        <f t="shared" si="408"/>
        <v>0</v>
      </c>
      <c r="CZ160" s="128">
        <f t="shared" si="409"/>
        <v>141266.20831616892</v>
      </c>
      <c r="DA160" s="20"/>
      <c r="DB160" s="127">
        <f t="shared" si="350"/>
        <v>1246</v>
      </c>
      <c r="DC160" s="128">
        <f t="shared" si="351"/>
        <v>124600</v>
      </c>
      <c r="DD160" s="128">
        <f t="shared" si="344"/>
        <v>124600</v>
      </c>
      <c r="DE160" s="128">
        <f t="shared" si="449"/>
        <v>142867.93893120001</v>
      </c>
      <c r="DF160" s="130">
        <f t="shared" si="410"/>
        <v>4.3999999999999997E-2</v>
      </c>
      <c r="DG160" s="128">
        <f t="shared" si="411"/>
        <v>147582.5809159296</v>
      </c>
      <c r="DH160" s="128" t="str">
        <f t="shared" si="412"/>
        <v>nie</v>
      </c>
      <c r="DI160" s="128">
        <f t="shared" si="413"/>
        <v>2492</v>
      </c>
      <c r="DJ160" s="128">
        <f t="shared" si="355"/>
        <v>141197.37054190299</v>
      </c>
      <c r="DK160" s="128">
        <f t="shared" si="294"/>
        <v>0</v>
      </c>
      <c r="DL160" s="130">
        <f t="shared" si="414"/>
        <v>0.04</v>
      </c>
      <c r="DM160" s="128">
        <f t="shared" si="415"/>
        <v>93.190601713179859</v>
      </c>
      <c r="DN160" s="128">
        <f t="shared" si="416"/>
        <v>141290.56114361616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155201.09030633938</v>
      </c>
      <c r="DT160" s="130">
        <f t="shared" si="417"/>
        <v>4.9000000000000002E-2</v>
      </c>
      <c r="DU160" s="128">
        <f t="shared" si="418"/>
        <v>160904.73037509737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146902.83160382888</v>
      </c>
      <c r="DY160" s="128">
        <f t="shared" si="303"/>
        <v>0</v>
      </c>
      <c r="DZ160" s="130">
        <f t="shared" si="421"/>
        <v>0.04</v>
      </c>
      <c r="EA160" s="128">
        <f t="shared" si="422"/>
        <v>0</v>
      </c>
      <c r="EB160" s="128">
        <f t="shared" si="423"/>
        <v>146902.83160382888</v>
      </c>
    </row>
    <row r="161" spans="1:132">
      <c r="A161" s="224"/>
      <c r="B161" s="188">
        <f t="shared" si="424"/>
        <v>117</v>
      </c>
      <c r="C161" s="128">
        <f t="shared" si="425"/>
        <v>141809.61333211997</v>
      </c>
      <c r="D161" s="128">
        <f t="shared" si="426"/>
        <v>140308.39584015717</v>
      </c>
      <c r="E161" s="128">
        <f t="shared" si="427"/>
        <v>143110.21905997259</v>
      </c>
      <c r="F161" s="128">
        <f t="shared" si="428"/>
        <v>137184.67388860567</v>
      </c>
      <c r="G161" s="128">
        <f t="shared" si="429"/>
        <v>141266.20831616892</v>
      </c>
      <c r="H161" s="128">
        <f t="shared" si="430"/>
        <v>141290.56114361616</v>
      </c>
      <c r="I161" s="128">
        <f t="shared" si="431"/>
        <v>146902.83160382888</v>
      </c>
      <c r="J161" s="128">
        <f t="shared" si="432"/>
        <v>137090.93805882958</v>
      </c>
      <c r="K161" s="128">
        <f t="shared" si="433"/>
        <v>126022.29599925177</v>
      </c>
      <c r="M161" s="36"/>
      <c r="N161" s="32">
        <f t="shared" si="434"/>
        <v>117</v>
      </c>
      <c r="O161" s="25">
        <f t="shared" si="318"/>
        <v>0.41809613332119966</v>
      </c>
      <c r="P161" s="25">
        <f t="shared" si="319"/>
        <v>0.40308395840157174</v>
      </c>
      <c r="Q161" s="25">
        <f t="shared" si="320"/>
        <v>0.43110219059972588</v>
      </c>
      <c r="R161" s="25">
        <f t="shared" si="370"/>
        <v>0.37184673888605668</v>
      </c>
      <c r="S161" s="25">
        <f t="shared" si="371"/>
        <v>0.41266208316168917</v>
      </c>
      <c r="T161" s="25">
        <f t="shared" si="372"/>
        <v>0.41290561143616156</v>
      </c>
      <c r="U161" s="25">
        <f t="shared" si="373"/>
        <v>0.46902831603828865</v>
      </c>
      <c r="V161" s="25">
        <f t="shared" si="374"/>
        <v>0.3709093805882957</v>
      </c>
      <c r="W161" s="25">
        <f t="shared" si="375"/>
        <v>0.26022295999251766</v>
      </c>
      <c r="X161" s="36"/>
      <c r="Y161" s="36"/>
      <c r="AA161" s="124">
        <f t="shared" si="321"/>
        <v>118</v>
      </c>
      <c r="AB161" s="128">
        <f t="shared" si="376"/>
        <v>126269.88400710883</v>
      </c>
      <c r="AC161" s="124">
        <f t="shared" si="322"/>
        <v>118</v>
      </c>
      <c r="AD161" s="130">
        <f t="shared" si="435"/>
        <v>0.04</v>
      </c>
      <c r="AE161" s="127">
        <f t="shared" si="436"/>
        <v>1389</v>
      </c>
      <c r="AF161" s="128">
        <f t="shared" si="437"/>
        <v>138765.70000000001</v>
      </c>
      <c r="AG161" s="128">
        <f t="shared" si="348"/>
        <v>138900</v>
      </c>
      <c r="AH161" s="128">
        <f t="shared" si="357"/>
        <v>138900</v>
      </c>
      <c r="AI161" s="130">
        <f t="shared" si="377"/>
        <v>0.04</v>
      </c>
      <c r="AJ161" s="128">
        <f t="shared" si="378"/>
        <v>139363</v>
      </c>
      <c r="AK161" s="128" t="str">
        <f t="shared" si="379"/>
        <v>nie</v>
      </c>
      <c r="AL161" s="128">
        <f t="shared" si="380"/>
        <v>694.5</v>
      </c>
      <c r="AM161" s="128">
        <f t="shared" si="361"/>
        <v>138712.48499999999</v>
      </c>
      <c r="AN161" s="128">
        <f t="shared" si="381"/>
        <v>375.03000000000003</v>
      </c>
      <c r="AO161" s="130">
        <f t="shared" si="382"/>
        <v>0.04</v>
      </c>
      <c r="AP161" s="128">
        <f t="shared" si="383"/>
        <v>3856.5631596167032</v>
      </c>
      <c r="AQ161" s="128">
        <f t="shared" si="362"/>
        <v>142194.01815961668</v>
      </c>
      <c r="AS161" s="124">
        <f t="shared" si="327"/>
        <v>118</v>
      </c>
      <c r="AT161" s="130">
        <f t="shared" si="328"/>
        <v>0.04</v>
      </c>
      <c r="AU161" s="127">
        <f t="shared" si="438"/>
        <v>1330</v>
      </c>
      <c r="AV161" s="128">
        <f t="shared" si="439"/>
        <v>132875.79999999999</v>
      </c>
      <c r="AW161" s="128">
        <f t="shared" si="363"/>
        <v>133000</v>
      </c>
      <c r="AX161" s="128">
        <f t="shared" si="358"/>
        <v>133000</v>
      </c>
      <c r="AY161" s="130">
        <f t="shared" si="384"/>
        <v>4.1500000000000002E-2</v>
      </c>
      <c r="AZ161" s="128">
        <f t="shared" si="385"/>
        <v>133459.95833333334</v>
      </c>
      <c r="BA161" s="128" t="str">
        <f t="shared" si="386"/>
        <v>nie</v>
      </c>
      <c r="BB161" s="128">
        <f t="shared" si="387"/>
        <v>930.99999999999989</v>
      </c>
      <c r="BC161" s="128">
        <f t="shared" si="367"/>
        <v>132618.45625000002</v>
      </c>
      <c r="BD161" s="128">
        <f t="shared" si="388"/>
        <v>372.56625000000787</v>
      </c>
      <c r="BE161" s="130">
        <f t="shared" si="264"/>
        <v>0.04</v>
      </c>
      <c r="BF161" s="128">
        <f t="shared" si="389"/>
        <v>8456.8408559255804</v>
      </c>
      <c r="BG161" s="128">
        <f t="shared" si="368"/>
        <v>140702.73085592559</v>
      </c>
      <c r="BI161" s="124">
        <f t="shared" si="332"/>
        <v>118</v>
      </c>
      <c r="BJ161" s="130">
        <f t="shared" si="451"/>
        <v>3.8100000000000002E-2</v>
      </c>
      <c r="BK161" s="127">
        <f t="shared" si="440"/>
        <v>1401</v>
      </c>
      <c r="BL161" s="128">
        <f t="shared" si="441"/>
        <v>139959.9</v>
      </c>
      <c r="BM161" s="128">
        <f t="shared" si="349"/>
        <v>140100</v>
      </c>
      <c r="BN161" s="128">
        <f t="shared" si="442"/>
        <v>140100</v>
      </c>
      <c r="BO161" s="130">
        <f t="shared" si="390"/>
        <v>4.65E-2</v>
      </c>
      <c r="BP161" s="128">
        <f t="shared" si="391"/>
        <v>145528.875</v>
      </c>
      <c r="BQ161" s="128" t="str">
        <f t="shared" si="392"/>
        <v>nie</v>
      </c>
      <c r="BR161" s="128">
        <f t="shared" si="393"/>
        <v>1401</v>
      </c>
      <c r="BS161" s="128">
        <f t="shared" si="364"/>
        <v>143362.57874999999</v>
      </c>
      <c r="BT161" s="128">
        <f t="shared" si="443"/>
        <v>0</v>
      </c>
      <c r="BU161" s="130">
        <f t="shared" si="394"/>
        <v>0.04</v>
      </c>
      <c r="BV161" s="128">
        <f t="shared" si="271"/>
        <v>187.88510877201605</v>
      </c>
      <c r="BW161" s="128">
        <f t="shared" si="365"/>
        <v>143550.46385877201</v>
      </c>
      <c r="BY161" s="130">
        <f t="shared" si="452"/>
        <v>2.4E-2</v>
      </c>
      <c r="BZ161" s="127">
        <f t="shared" si="444"/>
        <v>1307</v>
      </c>
      <c r="CA161" s="128">
        <f t="shared" si="445"/>
        <v>130582</v>
      </c>
      <c r="CB161" s="128">
        <f t="shared" si="366"/>
        <v>130700</v>
      </c>
      <c r="CC161" s="128">
        <f t="shared" si="359"/>
        <v>130700</v>
      </c>
      <c r="CD161" s="130">
        <f t="shared" si="395"/>
        <v>3.9E-2</v>
      </c>
      <c r="CE161" s="128">
        <f t="shared" si="396"/>
        <v>134947.75</v>
      </c>
      <c r="CF161" s="128" t="str">
        <f t="shared" si="397"/>
        <v>nie</v>
      </c>
      <c r="CG161" s="128">
        <f t="shared" si="398"/>
        <v>2614</v>
      </c>
      <c r="CH161" s="128">
        <f t="shared" si="369"/>
        <v>132023.33749999999</v>
      </c>
      <c r="CI161" s="128">
        <f t="shared" si="399"/>
        <v>0</v>
      </c>
      <c r="CJ161" s="130">
        <f t="shared" si="277"/>
        <v>0.04</v>
      </c>
      <c r="CK161" s="128">
        <f t="shared" si="400"/>
        <v>5520.268729779903</v>
      </c>
      <c r="CL161" s="128">
        <f t="shared" si="401"/>
        <v>137543.60622977989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149028.01180329249</v>
      </c>
      <c r="CR161" s="130">
        <f t="shared" si="402"/>
        <v>4.3999999999999997E-2</v>
      </c>
      <c r="CS161" s="128">
        <f t="shared" si="403"/>
        <v>154492.37223607989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141708.8215112247</v>
      </c>
      <c r="CW161" s="128">
        <f t="shared" si="285"/>
        <v>0</v>
      </c>
      <c r="CX161" s="130">
        <f t="shared" si="407"/>
        <v>0.04</v>
      </c>
      <c r="CY161" s="128">
        <f t="shared" si="408"/>
        <v>0</v>
      </c>
      <c r="CZ161" s="128">
        <f t="shared" si="409"/>
        <v>141708.8215112247</v>
      </c>
      <c r="DA161" s="20"/>
      <c r="DB161" s="127">
        <f t="shared" si="350"/>
        <v>1246</v>
      </c>
      <c r="DC161" s="128">
        <f t="shared" si="351"/>
        <v>124600</v>
      </c>
      <c r="DD161" s="128">
        <f t="shared" si="344"/>
        <v>124600</v>
      </c>
      <c r="DE161" s="128">
        <f t="shared" si="449"/>
        <v>142867.93893120001</v>
      </c>
      <c r="DF161" s="130">
        <f t="shared" si="410"/>
        <v>4.3999999999999997E-2</v>
      </c>
      <c r="DG161" s="128">
        <f t="shared" si="411"/>
        <v>148106.43002534402</v>
      </c>
      <c r="DH161" s="128" t="str">
        <f t="shared" si="412"/>
        <v>nie</v>
      </c>
      <c r="DI161" s="128">
        <f t="shared" si="413"/>
        <v>2492</v>
      </c>
      <c r="DJ161" s="128">
        <f t="shared" si="355"/>
        <v>141621.68832052866</v>
      </c>
      <c r="DK161" s="128">
        <f t="shared" si="294"/>
        <v>0</v>
      </c>
      <c r="DL161" s="130">
        <f t="shared" si="414"/>
        <v>0.04</v>
      </c>
      <c r="DM161" s="128">
        <f t="shared" si="415"/>
        <v>93.442216337805434</v>
      </c>
      <c r="DN161" s="128">
        <f t="shared" si="416"/>
        <v>141715.13053686646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155201.09030633938</v>
      </c>
      <c r="DT161" s="130">
        <f t="shared" si="417"/>
        <v>4.9000000000000002E-2</v>
      </c>
      <c r="DU161" s="128">
        <f t="shared" si="418"/>
        <v>161538.46816051489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147416.15921001707</v>
      </c>
      <c r="DY161" s="128">
        <f t="shared" si="303"/>
        <v>0</v>
      </c>
      <c r="DZ161" s="130">
        <f t="shared" si="421"/>
        <v>0.04</v>
      </c>
      <c r="EA161" s="128">
        <f t="shared" si="422"/>
        <v>0</v>
      </c>
      <c r="EB161" s="128">
        <f t="shared" si="423"/>
        <v>147416.15921001707</v>
      </c>
    </row>
    <row r="162" spans="1:132">
      <c r="A162" s="224"/>
      <c r="B162" s="188">
        <f t="shared" si="424"/>
        <v>118</v>
      </c>
      <c r="C162" s="128">
        <f t="shared" si="425"/>
        <v>142194.01815961668</v>
      </c>
      <c r="D162" s="128">
        <f t="shared" si="426"/>
        <v>140702.73085592559</v>
      </c>
      <c r="E162" s="128">
        <f t="shared" si="427"/>
        <v>143550.46385877201</v>
      </c>
      <c r="F162" s="128">
        <f t="shared" si="428"/>
        <v>137543.60622977989</v>
      </c>
      <c r="G162" s="128">
        <f t="shared" si="429"/>
        <v>141708.8215112247</v>
      </c>
      <c r="H162" s="128">
        <f t="shared" si="430"/>
        <v>141715.13053686646</v>
      </c>
      <c r="I162" s="128">
        <f t="shared" si="431"/>
        <v>147416.15921001707</v>
      </c>
      <c r="J162" s="128">
        <f t="shared" si="432"/>
        <v>137461.08359158839</v>
      </c>
      <c r="K162" s="128">
        <f t="shared" si="433"/>
        <v>126269.88400710883</v>
      </c>
      <c r="M162" s="36"/>
      <c r="N162" s="32">
        <f t="shared" si="434"/>
        <v>118</v>
      </c>
      <c r="O162" s="25">
        <f t="shared" si="318"/>
        <v>0.42194018159616675</v>
      </c>
      <c r="P162" s="25">
        <f t="shared" si="319"/>
        <v>0.40702730855925595</v>
      </c>
      <c r="Q162" s="25">
        <f t="shared" si="320"/>
        <v>0.43550463858772015</v>
      </c>
      <c r="R162" s="25">
        <f t="shared" si="370"/>
        <v>0.37543606229779902</v>
      </c>
      <c r="S162" s="25">
        <f t="shared" si="371"/>
        <v>0.41708821511224703</v>
      </c>
      <c r="T162" s="25">
        <f t="shared" si="372"/>
        <v>0.41715130536866463</v>
      </c>
      <c r="U162" s="25">
        <f t="shared" si="373"/>
        <v>0.47416159210017073</v>
      </c>
      <c r="V162" s="25">
        <f t="shared" si="374"/>
        <v>0.37461083591588396</v>
      </c>
      <c r="W162" s="25">
        <f t="shared" si="375"/>
        <v>0.26269884007108835</v>
      </c>
      <c r="X162" s="36"/>
      <c r="Y162" s="36"/>
      <c r="AA162" s="124">
        <f t="shared" si="321"/>
        <v>119</v>
      </c>
      <c r="AB162" s="128">
        <f t="shared" si="376"/>
        <v>126517.47201496591</v>
      </c>
      <c r="AC162" s="124">
        <f t="shared" si="322"/>
        <v>119</v>
      </c>
      <c r="AD162" s="130">
        <f t="shared" si="435"/>
        <v>0.04</v>
      </c>
      <c r="AE162" s="127">
        <f t="shared" si="436"/>
        <v>1389</v>
      </c>
      <c r="AF162" s="128">
        <f t="shared" si="437"/>
        <v>138765.70000000001</v>
      </c>
      <c r="AG162" s="128">
        <f t="shared" si="348"/>
        <v>138900</v>
      </c>
      <c r="AH162" s="128">
        <f t="shared" si="357"/>
        <v>138900</v>
      </c>
      <c r="AI162" s="130">
        <f t="shared" si="377"/>
        <v>0.04</v>
      </c>
      <c r="AJ162" s="128">
        <f t="shared" si="378"/>
        <v>139363</v>
      </c>
      <c r="AK162" s="128" t="str">
        <f t="shared" si="379"/>
        <v>nie</v>
      </c>
      <c r="AL162" s="128">
        <f t="shared" si="380"/>
        <v>694.5</v>
      </c>
      <c r="AM162" s="128">
        <f t="shared" si="361"/>
        <v>138712.48499999999</v>
      </c>
      <c r="AN162" s="128">
        <f t="shared" si="381"/>
        <v>375.03000000000003</v>
      </c>
      <c r="AO162" s="130">
        <f t="shared" si="382"/>
        <v>0.04</v>
      </c>
      <c r="AP162" s="128">
        <f t="shared" si="383"/>
        <v>4242.005880147668</v>
      </c>
      <c r="AQ162" s="128">
        <f t="shared" si="362"/>
        <v>142579.46088014764</v>
      </c>
      <c r="AS162" s="124">
        <f t="shared" si="327"/>
        <v>119</v>
      </c>
      <c r="AT162" s="130">
        <f t="shared" si="328"/>
        <v>0.04</v>
      </c>
      <c r="AU162" s="127">
        <f t="shared" si="438"/>
        <v>1330</v>
      </c>
      <c r="AV162" s="128">
        <f t="shared" si="439"/>
        <v>132875.79999999999</v>
      </c>
      <c r="AW162" s="128">
        <f t="shared" si="363"/>
        <v>133000</v>
      </c>
      <c r="AX162" s="128">
        <f t="shared" si="358"/>
        <v>133000</v>
      </c>
      <c r="AY162" s="130">
        <f t="shared" si="384"/>
        <v>4.1500000000000002E-2</v>
      </c>
      <c r="AZ162" s="128">
        <f t="shared" si="385"/>
        <v>133459.95833333334</v>
      </c>
      <c r="BA162" s="128" t="str">
        <f t="shared" si="386"/>
        <v>nie</v>
      </c>
      <c r="BB162" s="128">
        <f t="shared" si="387"/>
        <v>930.99999999999989</v>
      </c>
      <c r="BC162" s="128">
        <f t="shared" si="367"/>
        <v>132618.45625000002</v>
      </c>
      <c r="BD162" s="128">
        <f t="shared" si="388"/>
        <v>372.56625000000787</v>
      </c>
      <c r="BE162" s="130">
        <f t="shared" si="264"/>
        <v>0.04</v>
      </c>
      <c r="BF162" s="128">
        <f t="shared" si="389"/>
        <v>8852.2405762365852</v>
      </c>
      <c r="BG162" s="128">
        <f t="shared" si="368"/>
        <v>141098.13057623658</v>
      </c>
      <c r="BI162" s="124">
        <f t="shared" si="332"/>
        <v>119</v>
      </c>
      <c r="BJ162" s="130">
        <f t="shared" si="451"/>
        <v>3.8100000000000002E-2</v>
      </c>
      <c r="BK162" s="127">
        <f t="shared" si="440"/>
        <v>1401</v>
      </c>
      <c r="BL162" s="128">
        <f t="shared" si="441"/>
        <v>139959.9</v>
      </c>
      <c r="BM162" s="128">
        <f t="shared" si="349"/>
        <v>140100</v>
      </c>
      <c r="BN162" s="128">
        <f t="shared" si="442"/>
        <v>140100</v>
      </c>
      <c r="BO162" s="130">
        <f t="shared" si="390"/>
        <v>4.65E-2</v>
      </c>
      <c r="BP162" s="128">
        <f t="shared" si="391"/>
        <v>146071.76249999998</v>
      </c>
      <c r="BQ162" s="128" t="str">
        <f t="shared" si="392"/>
        <v>nie</v>
      </c>
      <c r="BR162" s="128">
        <f t="shared" si="393"/>
        <v>1401</v>
      </c>
      <c r="BS162" s="128">
        <f t="shared" si="364"/>
        <v>143802.317625</v>
      </c>
      <c r="BT162" s="128">
        <f t="shared" si="443"/>
        <v>0</v>
      </c>
      <c r="BU162" s="130">
        <f t="shared" si="394"/>
        <v>0.04</v>
      </c>
      <c r="BV162" s="128">
        <f t="shared" si="271"/>
        <v>188.39239856570049</v>
      </c>
      <c r="BW162" s="128">
        <f t="shared" si="365"/>
        <v>143990.71002356568</v>
      </c>
      <c r="BY162" s="130">
        <f t="shared" si="452"/>
        <v>2.4E-2</v>
      </c>
      <c r="BZ162" s="127">
        <f t="shared" si="444"/>
        <v>1307</v>
      </c>
      <c r="CA162" s="128">
        <f t="shared" si="445"/>
        <v>130582</v>
      </c>
      <c r="CB162" s="128">
        <f t="shared" si="366"/>
        <v>130700</v>
      </c>
      <c r="CC162" s="128">
        <f t="shared" si="359"/>
        <v>130700</v>
      </c>
      <c r="CD162" s="130">
        <f t="shared" si="395"/>
        <v>3.9E-2</v>
      </c>
      <c r="CE162" s="128">
        <f t="shared" si="396"/>
        <v>135372.52499999999</v>
      </c>
      <c r="CF162" s="128" t="str">
        <f t="shared" si="397"/>
        <v>nie</v>
      </c>
      <c r="CG162" s="128">
        <f t="shared" si="398"/>
        <v>2614</v>
      </c>
      <c r="CH162" s="128">
        <f t="shared" si="369"/>
        <v>132367.40524999998</v>
      </c>
      <c r="CI162" s="128">
        <f t="shared" si="399"/>
        <v>0</v>
      </c>
      <c r="CJ162" s="130">
        <f t="shared" si="277"/>
        <v>0.04</v>
      </c>
      <c r="CK162" s="128">
        <f t="shared" si="400"/>
        <v>5535.1734553503084</v>
      </c>
      <c r="CL162" s="128">
        <f t="shared" si="401"/>
        <v>137902.57870535029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149028.01180329249</v>
      </c>
      <c r="CR162" s="130">
        <f t="shared" si="402"/>
        <v>4.3999999999999997E-2</v>
      </c>
      <c r="CS162" s="128">
        <f t="shared" si="403"/>
        <v>155038.80827935864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142151.4347062805</v>
      </c>
      <c r="CW162" s="128">
        <f t="shared" si="285"/>
        <v>0</v>
      </c>
      <c r="CX162" s="130">
        <f t="shared" si="407"/>
        <v>0.04</v>
      </c>
      <c r="CY162" s="128">
        <f t="shared" si="408"/>
        <v>0</v>
      </c>
      <c r="CZ162" s="128">
        <f t="shared" si="409"/>
        <v>142151.4347062805</v>
      </c>
      <c r="DA162" s="20"/>
      <c r="DB162" s="127">
        <f t="shared" si="350"/>
        <v>1246</v>
      </c>
      <c r="DC162" s="128">
        <f t="shared" si="351"/>
        <v>124600</v>
      </c>
      <c r="DD162" s="128">
        <f t="shared" si="344"/>
        <v>124600</v>
      </c>
      <c r="DE162" s="128">
        <f t="shared" si="449"/>
        <v>142867.93893120001</v>
      </c>
      <c r="DF162" s="130">
        <f t="shared" si="410"/>
        <v>4.3999999999999997E-2</v>
      </c>
      <c r="DG162" s="128">
        <f t="shared" si="411"/>
        <v>148630.2791347584</v>
      </c>
      <c r="DH162" s="128" t="str">
        <f t="shared" si="412"/>
        <v>nie</v>
      </c>
      <c r="DI162" s="128">
        <f t="shared" si="413"/>
        <v>2492</v>
      </c>
      <c r="DJ162" s="128">
        <f t="shared" si="355"/>
        <v>142046.0060991543</v>
      </c>
      <c r="DK162" s="128">
        <f t="shared" si="294"/>
        <v>0</v>
      </c>
      <c r="DL162" s="130">
        <f t="shared" si="414"/>
        <v>0.04</v>
      </c>
      <c r="DM162" s="128">
        <f t="shared" si="415"/>
        <v>93.694510321917505</v>
      </c>
      <c r="DN162" s="128">
        <f t="shared" si="416"/>
        <v>142139.70060947622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155201.09030633938</v>
      </c>
      <c r="DT162" s="130">
        <f t="shared" si="417"/>
        <v>4.9000000000000002E-2</v>
      </c>
      <c r="DU162" s="128">
        <f t="shared" si="418"/>
        <v>162172.20594593245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147929.48681620529</v>
      </c>
      <c r="DY162" s="128">
        <f t="shared" si="303"/>
        <v>0</v>
      </c>
      <c r="DZ162" s="130">
        <f t="shared" si="421"/>
        <v>0.04</v>
      </c>
      <c r="EA162" s="128">
        <f t="shared" si="422"/>
        <v>0</v>
      </c>
      <c r="EB162" s="128">
        <f t="shared" si="423"/>
        <v>147929.48681620529</v>
      </c>
    </row>
    <row r="163" spans="1:132" ht="14.25" customHeight="1">
      <c r="A163" s="224"/>
      <c r="B163" s="188">
        <f t="shared" si="424"/>
        <v>119</v>
      </c>
      <c r="C163" s="128">
        <f t="shared" si="425"/>
        <v>142579.46088014764</v>
      </c>
      <c r="D163" s="128">
        <f t="shared" si="426"/>
        <v>141098.13057623658</v>
      </c>
      <c r="E163" s="128">
        <f t="shared" si="427"/>
        <v>143990.71002356568</v>
      </c>
      <c r="F163" s="128">
        <f t="shared" si="428"/>
        <v>137902.57870535029</v>
      </c>
      <c r="G163" s="128">
        <f t="shared" si="429"/>
        <v>142151.4347062805</v>
      </c>
      <c r="H163" s="128">
        <f t="shared" si="430"/>
        <v>142139.70060947622</v>
      </c>
      <c r="I163" s="128">
        <f t="shared" si="431"/>
        <v>147929.48681620529</v>
      </c>
      <c r="J163" s="128">
        <f t="shared" si="432"/>
        <v>137832.22851728566</v>
      </c>
      <c r="K163" s="128">
        <f t="shared" si="433"/>
        <v>126517.47201496591</v>
      </c>
      <c r="M163" s="36"/>
      <c r="N163" s="32">
        <f t="shared" si="434"/>
        <v>119</v>
      </c>
      <c r="O163" s="25">
        <f t="shared" si="318"/>
        <v>0.42579460880147635</v>
      </c>
      <c r="P163" s="25">
        <f t="shared" si="319"/>
        <v>0.41098130576236591</v>
      </c>
      <c r="Q163" s="25">
        <f t="shared" si="320"/>
        <v>0.43990710023565693</v>
      </c>
      <c r="R163" s="25">
        <f t="shared" si="370"/>
        <v>0.37902578705350276</v>
      </c>
      <c r="S163" s="25">
        <f t="shared" si="371"/>
        <v>0.42151434706280511</v>
      </c>
      <c r="T163" s="25">
        <f t="shared" si="372"/>
        <v>0.42139700609476227</v>
      </c>
      <c r="U163" s="25">
        <f t="shared" si="373"/>
        <v>0.4792948681620528</v>
      </c>
      <c r="V163" s="25">
        <f t="shared" si="374"/>
        <v>0.37832228517285671</v>
      </c>
      <c r="W163" s="25">
        <f t="shared" si="375"/>
        <v>0.26517472014965904</v>
      </c>
      <c r="X163" s="36"/>
      <c r="Y163" s="36"/>
      <c r="AA163" s="124">
        <f t="shared" si="321"/>
        <v>120</v>
      </c>
      <c r="AB163" s="128">
        <f t="shared" si="376"/>
        <v>126765.06002282299</v>
      </c>
      <c r="AC163" s="124">
        <f t="shared" si="322"/>
        <v>120</v>
      </c>
      <c r="AD163" s="130">
        <f t="shared" si="435"/>
        <v>0.04</v>
      </c>
      <c r="AE163" s="127">
        <f t="shared" si="436"/>
        <v>1389</v>
      </c>
      <c r="AF163" s="128">
        <f t="shared" si="437"/>
        <v>138765.70000000001</v>
      </c>
      <c r="AG163" s="128">
        <f t="shared" si="348"/>
        <v>138900</v>
      </c>
      <c r="AH163" s="128">
        <f t="shared" si="357"/>
        <v>138900</v>
      </c>
      <c r="AI163" s="130">
        <f t="shared" si="377"/>
        <v>0.04</v>
      </c>
      <c r="AJ163" s="128">
        <f t="shared" si="378"/>
        <v>139363</v>
      </c>
      <c r="AK163" s="128" t="str">
        <f t="shared" si="379"/>
        <v>tak</v>
      </c>
      <c r="AL163" s="128">
        <f t="shared" si="380"/>
        <v>0</v>
      </c>
      <c r="AM163" s="128">
        <f t="shared" si="361"/>
        <v>139275.03</v>
      </c>
      <c r="AN163" s="128">
        <f t="shared" si="381"/>
        <v>514.52999999999213</v>
      </c>
      <c r="AO163" s="130">
        <f t="shared" si="382"/>
        <v>0.04</v>
      </c>
      <c r="AP163" s="128">
        <f t="shared" si="383"/>
        <v>4767.9892960240586</v>
      </c>
      <c r="AQ163" s="128">
        <f t="shared" si="362"/>
        <v>143528.48929602405</v>
      </c>
      <c r="AS163" s="124">
        <f t="shared" si="327"/>
        <v>120</v>
      </c>
      <c r="AT163" s="130">
        <f t="shared" si="328"/>
        <v>0.04</v>
      </c>
      <c r="AU163" s="127">
        <f t="shared" si="438"/>
        <v>1330</v>
      </c>
      <c r="AV163" s="128">
        <f t="shared" si="439"/>
        <v>132875.79999999999</v>
      </c>
      <c r="AW163" s="128">
        <f t="shared" si="363"/>
        <v>133000</v>
      </c>
      <c r="AX163" s="128">
        <f t="shared" si="358"/>
        <v>133000</v>
      </c>
      <c r="AY163" s="130">
        <f t="shared" si="384"/>
        <v>4.1500000000000002E-2</v>
      </c>
      <c r="AZ163" s="128">
        <f t="shared" si="385"/>
        <v>133459.95833333334</v>
      </c>
      <c r="BA163" s="128" t="str">
        <f t="shared" si="386"/>
        <v>tak</v>
      </c>
      <c r="BB163" s="128">
        <f t="shared" si="387"/>
        <v>0</v>
      </c>
      <c r="BC163" s="128">
        <f t="shared" si="367"/>
        <v>133372.56625</v>
      </c>
      <c r="BD163" s="128">
        <f t="shared" si="388"/>
        <v>506.06625000000031</v>
      </c>
      <c r="BE163" s="130">
        <f t="shared" si="264"/>
        <v>0.04</v>
      </c>
      <c r="BF163" s="128">
        <f t="shared" si="389"/>
        <v>9382.2078757924228</v>
      </c>
      <c r="BG163" s="128">
        <f t="shared" si="368"/>
        <v>142248.70787579243</v>
      </c>
      <c r="BI163" s="124">
        <f t="shared" si="332"/>
        <v>120</v>
      </c>
      <c r="BJ163" s="130">
        <f t="shared" si="451"/>
        <v>3.8100000000000002E-2</v>
      </c>
      <c r="BK163" s="127">
        <f t="shared" si="440"/>
        <v>1401</v>
      </c>
      <c r="BL163" s="128">
        <f t="shared" si="441"/>
        <v>139959.9</v>
      </c>
      <c r="BM163" s="128">
        <f t="shared" si="349"/>
        <v>140100</v>
      </c>
      <c r="BN163" s="128">
        <f t="shared" si="442"/>
        <v>140100</v>
      </c>
      <c r="BO163" s="130">
        <f t="shared" si="390"/>
        <v>4.65E-2</v>
      </c>
      <c r="BP163" s="128">
        <f t="shared" si="391"/>
        <v>146614.65</v>
      </c>
      <c r="BQ163" s="128" t="str">
        <f t="shared" si="392"/>
        <v>nie</v>
      </c>
      <c r="BR163" s="128">
        <f t="shared" si="393"/>
        <v>1401</v>
      </c>
      <c r="BS163" s="128">
        <f t="shared" si="364"/>
        <v>144242.05650000001</v>
      </c>
      <c r="BT163" s="128">
        <f t="shared" si="443"/>
        <v>0</v>
      </c>
      <c r="BU163" s="130">
        <f t="shared" si="394"/>
        <v>0.04</v>
      </c>
      <c r="BV163" s="128">
        <f t="shared" si="271"/>
        <v>188.90105804182787</v>
      </c>
      <c r="BW163" s="128">
        <f t="shared" si="365"/>
        <v>144430.95755804185</v>
      </c>
      <c r="BY163" s="130">
        <f t="shared" si="452"/>
        <v>2.4E-2</v>
      </c>
      <c r="BZ163" s="127">
        <f t="shared" si="444"/>
        <v>1307</v>
      </c>
      <c r="CA163" s="128">
        <f t="shared" si="445"/>
        <v>130582</v>
      </c>
      <c r="CB163" s="128">
        <f t="shared" si="366"/>
        <v>130700</v>
      </c>
      <c r="CC163" s="128">
        <f t="shared" si="359"/>
        <v>130700</v>
      </c>
      <c r="CD163" s="130">
        <f t="shared" si="395"/>
        <v>3.9E-2</v>
      </c>
      <c r="CE163" s="128">
        <f t="shared" si="396"/>
        <v>135797.29999999999</v>
      </c>
      <c r="CF163" s="128" t="str">
        <f t="shared" si="397"/>
        <v>nie</v>
      </c>
      <c r="CG163" s="128">
        <f t="shared" si="398"/>
        <v>2614</v>
      </c>
      <c r="CH163" s="128">
        <f t="shared" si="369"/>
        <v>132711.473</v>
      </c>
      <c r="CI163" s="128">
        <f t="shared" si="399"/>
        <v>4128.812999999991</v>
      </c>
      <c r="CJ163" s="130">
        <f t="shared" si="277"/>
        <v>0.04</v>
      </c>
      <c r="CK163" s="128">
        <f t="shared" si="400"/>
        <v>9678.9314236797436</v>
      </c>
      <c r="CL163" s="128">
        <f t="shared" si="401"/>
        <v>138261.59142367975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149028.01180329249</v>
      </c>
      <c r="CR163" s="130">
        <f t="shared" si="402"/>
        <v>4.3999999999999997E-2</v>
      </c>
      <c r="CS163" s="128">
        <f t="shared" si="403"/>
        <v>155585.24432263736</v>
      </c>
      <c r="CT163" s="128" t="str">
        <f t="shared" si="404"/>
        <v>tak</v>
      </c>
      <c r="CU163" s="128">
        <f t="shared" si="405"/>
        <v>0</v>
      </c>
      <c r="CV163" s="128">
        <f t="shared" si="406"/>
        <v>145024.04790133625</v>
      </c>
      <c r="CW163" s="128">
        <f t="shared" ref="CW163:CW186" si="453">IF(AND(CT163="tak",CO164&lt;&gt;""),
 CV163-CO164,
0)</f>
        <v>69.147901336255018</v>
      </c>
      <c r="CX163" s="130">
        <f t="shared" si="407"/>
        <v>0.04</v>
      </c>
      <c r="CY163" s="128">
        <f t="shared" si="408"/>
        <v>69.147901336255018</v>
      </c>
      <c r="CZ163" s="128">
        <f t="shared" si="409"/>
        <v>145024.04790133625</v>
      </c>
      <c r="DA163" s="20"/>
      <c r="DB163" s="127">
        <f t="shared" si="350"/>
        <v>1246</v>
      </c>
      <c r="DC163" s="128">
        <f t="shared" si="351"/>
        <v>124600</v>
      </c>
      <c r="DD163" s="128">
        <f t="shared" si="344"/>
        <v>124600</v>
      </c>
      <c r="DE163" s="128">
        <f t="shared" si="449"/>
        <v>142867.93893120001</v>
      </c>
      <c r="DF163" s="130">
        <f t="shared" si="410"/>
        <v>4.3999999999999997E-2</v>
      </c>
      <c r="DG163" s="128">
        <f t="shared" si="411"/>
        <v>149154.12824417281</v>
      </c>
      <c r="DH163" s="128" t="str">
        <f t="shared" si="412"/>
        <v>nie</v>
      </c>
      <c r="DI163" s="128">
        <f t="shared" si="413"/>
        <v>2492</v>
      </c>
      <c r="DJ163" s="128">
        <f t="shared" si="355"/>
        <v>142470.32387777997</v>
      </c>
      <c r="DK163" s="128">
        <f t="shared" ref="DK163:DK186" si="454">IF(AND(DH163="tak",DC164&lt;&gt;""),
 DJ163-DC164,
0)</f>
        <v>0</v>
      </c>
      <c r="DL163" s="130">
        <f t="shared" si="414"/>
        <v>0.04</v>
      </c>
      <c r="DM163" s="128">
        <f t="shared" si="415"/>
        <v>93.94748549978668</v>
      </c>
      <c r="DN163" s="128">
        <f t="shared" si="416"/>
        <v>142564.27136327975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155201.09030633938</v>
      </c>
      <c r="DT163" s="130">
        <f t="shared" si="417"/>
        <v>4.9000000000000002E-2</v>
      </c>
      <c r="DU163" s="128">
        <f t="shared" si="418"/>
        <v>162805.94373135001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148442.81442239351</v>
      </c>
      <c r="DY163" s="128">
        <f t="shared" ref="DY163:DY186" si="455">IF(AND(DV163="tak",DQ164&lt;&gt;""),
 DX163-DQ164,
0)</f>
        <v>0</v>
      </c>
      <c r="DZ163" s="130">
        <f t="shared" si="421"/>
        <v>0.04</v>
      </c>
      <c r="EA163" s="128">
        <f t="shared" si="422"/>
        <v>0</v>
      </c>
      <c r="EB163" s="128">
        <f t="shared" si="423"/>
        <v>148442.81442239351</v>
      </c>
    </row>
    <row r="164" spans="1:132">
      <c r="A164" s="224"/>
      <c r="B164" s="188">
        <f t="shared" si="424"/>
        <v>120</v>
      </c>
      <c r="C164" s="128">
        <f t="shared" si="425"/>
        <v>143528.48929602405</v>
      </c>
      <c r="D164" s="128">
        <f t="shared" si="426"/>
        <v>142248.70787579243</v>
      </c>
      <c r="E164" s="128">
        <f t="shared" si="427"/>
        <v>144430.95755804185</v>
      </c>
      <c r="F164" s="128">
        <f t="shared" si="428"/>
        <v>138261.59142367975</v>
      </c>
      <c r="G164" s="128">
        <f t="shared" si="429"/>
        <v>145024.04790133625</v>
      </c>
      <c r="H164" s="128">
        <f t="shared" si="430"/>
        <v>142564.27136327975</v>
      </c>
      <c r="I164" s="128">
        <f t="shared" si="431"/>
        <v>148442.81442239351</v>
      </c>
      <c r="J164" s="128">
        <f t="shared" si="432"/>
        <v>138204.37553428233</v>
      </c>
      <c r="K164" s="128">
        <f t="shared" si="433"/>
        <v>126765.06002282299</v>
      </c>
      <c r="M164" s="36"/>
      <c r="N164" s="32">
        <f t="shared" si="434"/>
        <v>120</v>
      </c>
      <c r="O164" s="25">
        <f t="shared" si="318"/>
        <v>0.43528489296024064</v>
      </c>
      <c r="P164" s="25">
        <f t="shared" si="319"/>
        <v>0.42248707875792424</v>
      </c>
      <c r="Q164" s="25">
        <f t="shared" si="320"/>
        <v>0.4443095755804185</v>
      </c>
      <c r="R164" s="25">
        <f t="shared" si="370"/>
        <v>0.38261591423679753</v>
      </c>
      <c r="S164" s="25">
        <f t="shared" si="371"/>
        <v>0.4502404790133625</v>
      </c>
      <c r="T164" s="25">
        <f t="shared" si="372"/>
        <v>0.4256427136327976</v>
      </c>
      <c r="U164" s="25">
        <f t="shared" si="373"/>
        <v>0.4844281442239351</v>
      </c>
      <c r="V164" s="25">
        <f t="shared" si="374"/>
        <v>0.38204375534282331</v>
      </c>
      <c r="W164" s="25">
        <f t="shared" si="375"/>
        <v>0.26765060022822995</v>
      </c>
      <c r="X164" s="36"/>
      <c r="Y164" s="36"/>
      <c r="AA164" s="124">
        <f t="shared" si="321"/>
        <v>121</v>
      </c>
      <c r="AB164" s="128">
        <f t="shared" si="376"/>
        <v>127018.59014286863</v>
      </c>
      <c r="AC164" s="124">
        <f t="shared" si="322"/>
        <v>121</v>
      </c>
      <c r="AD164" s="130">
        <f t="shared" si="435"/>
        <v>0.04</v>
      </c>
      <c r="AE164" s="127">
        <f t="shared" si="436"/>
        <v>1441</v>
      </c>
      <c r="AF164" s="128">
        <f t="shared" si="437"/>
        <v>143960.6</v>
      </c>
      <c r="AG164" s="128">
        <f t="shared" si="348"/>
        <v>144100</v>
      </c>
      <c r="AH164" s="128">
        <f t="shared" si="357"/>
        <v>144100</v>
      </c>
      <c r="AI164" s="130">
        <f t="shared" si="377"/>
        <v>4.2500000000000003E-2</v>
      </c>
      <c r="AJ164" s="128">
        <f t="shared" si="378"/>
        <v>144610.35416666669</v>
      </c>
      <c r="AK164" s="128" t="str">
        <f t="shared" si="379"/>
        <v>nie</v>
      </c>
      <c r="AL164" s="128">
        <f t="shared" si="380"/>
        <v>510.35416666668607</v>
      </c>
      <c r="AM164" s="128">
        <f t="shared" si="361"/>
        <v>144100</v>
      </c>
      <c r="AN164" s="128">
        <f t="shared" si="381"/>
        <v>413.38687500001572</v>
      </c>
      <c r="AO164" s="130">
        <f t="shared" si="382"/>
        <v>0.04</v>
      </c>
      <c r="AP164" s="128">
        <f t="shared" si="383"/>
        <v>481.55974212333928</v>
      </c>
      <c r="AQ164" s="128">
        <f t="shared" si="362"/>
        <v>148880.86286712333</v>
      </c>
      <c r="AS164" s="124">
        <f t="shared" si="327"/>
        <v>121</v>
      </c>
      <c r="AT164" s="130">
        <f t="shared" si="328"/>
        <v>0.04</v>
      </c>
      <c r="AU164" s="127">
        <f t="shared" si="438"/>
        <v>1428</v>
      </c>
      <c r="AV164" s="128">
        <f t="shared" si="439"/>
        <v>142666.5</v>
      </c>
      <c r="AW164" s="128">
        <f t="shared" si="363"/>
        <v>142800</v>
      </c>
      <c r="AX164" s="128">
        <f t="shared" si="358"/>
        <v>142800</v>
      </c>
      <c r="AY164" s="130">
        <f t="shared" si="384"/>
        <v>4.3999999999999997E-2</v>
      </c>
      <c r="AZ164" s="128">
        <f t="shared" si="385"/>
        <v>143323.6</v>
      </c>
      <c r="BA164" s="128" t="str">
        <f t="shared" si="386"/>
        <v>nie</v>
      </c>
      <c r="BB164" s="128">
        <f t="shared" si="387"/>
        <v>523.60000000000582</v>
      </c>
      <c r="BC164" s="128">
        <f t="shared" si="367"/>
        <v>142800</v>
      </c>
      <c r="BD164" s="128">
        <f t="shared" si="388"/>
        <v>424.11600000000476</v>
      </c>
      <c r="BE164" s="130">
        <f t="shared" si="264"/>
        <v>0.04</v>
      </c>
      <c r="BF164" s="128">
        <f t="shared" si="389"/>
        <v>506.54583705706705</v>
      </c>
      <c r="BG164" s="128">
        <f t="shared" si="368"/>
        <v>152207.53983705706</v>
      </c>
      <c r="BI164" s="124">
        <f t="shared" si="332"/>
        <v>121</v>
      </c>
      <c r="BJ164" s="130">
        <f t="shared" si="451"/>
        <v>3.8100000000000002E-2</v>
      </c>
      <c r="BK164" s="127">
        <f t="shared" si="440"/>
        <v>1401</v>
      </c>
      <c r="BL164" s="128">
        <f t="shared" si="441"/>
        <v>139959.9</v>
      </c>
      <c r="BM164" s="128">
        <f t="shared" si="349"/>
        <v>140100</v>
      </c>
      <c r="BN164" s="128">
        <f t="shared" si="442"/>
        <v>146614.65</v>
      </c>
      <c r="BO164" s="130">
        <f t="shared" si="390"/>
        <v>4.65E-2</v>
      </c>
      <c r="BP164" s="128">
        <f t="shared" si="391"/>
        <v>147182.78176874999</v>
      </c>
      <c r="BQ164" s="128" t="str">
        <f t="shared" si="392"/>
        <v>nie</v>
      </c>
      <c r="BR164" s="128">
        <f t="shared" si="393"/>
        <v>1401</v>
      </c>
      <c r="BS164" s="128">
        <f t="shared" si="364"/>
        <v>144702.2432326875</v>
      </c>
      <c r="BT164" s="128">
        <f>IF(AND(BQ164="tak",BL165&lt;&gt;""),
 BS164-BL165,
0)</f>
        <v>0</v>
      </c>
      <c r="BU164" s="130">
        <f t="shared" si="394"/>
        <v>0.04</v>
      </c>
      <c r="BV164" s="128">
        <f t="shared" si="271"/>
        <v>189.41109089854078</v>
      </c>
      <c r="BW164" s="128">
        <f t="shared" si="365"/>
        <v>144891.65432358603</v>
      </c>
      <c r="BY164" s="130">
        <f t="shared" si="452"/>
        <v>2.4E-2</v>
      </c>
      <c r="BZ164" s="127">
        <f t="shared" si="444"/>
        <v>1307</v>
      </c>
      <c r="CA164" s="128">
        <f t="shared" si="445"/>
        <v>130582</v>
      </c>
      <c r="CB164" s="128">
        <f t="shared" si="366"/>
        <v>130700</v>
      </c>
      <c r="CC164" s="128">
        <f t="shared" si="359"/>
        <v>130700</v>
      </c>
      <c r="CD164" s="130">
        <f t="shared" si="395"/>
        <v>3.9E-2</v>
      </c>
      <c r="CE164" s="128">
        <f t="shared" si="396"/>
        <v>131124.77499999999</v>
      </c>
      <c r="CF164" s="128" t="str">
        <f t="shared" si="397"/>
        <v>nie</v>
      </c>
      <c r="CG164" s="128">
        <f t="shared" si="398"/>
        <v>2614</v>
      </c>
      <c r="CH164" s="128">
        <f t="shared" si="369"/>
        <v>128926.72774999999</v>
      </c>
      <c r="CI164" s="128">
        <f t="shared" si="399"/>
        <v>0</v>
      </c>
      <c r="CJ164" s="130">
        <f t="shared" si="277"/>
        <v>0.04</v>
      </c>
      <c r="CK164" s="128">
        <f t="shared" si="400"/>
        <v>9705.0645385236785</v>
      </c>
      <c r="CL164" s="128">
        <f t="shared" si="401"/>
        <v>138631.79228852366</v>
      </c>
      <c r="CN164" s="127">
        <f t="shared" si="446"/>
        <v>1451</v>
      </c>
      <c r="CO164" s="128">
        <f t="shared" si="447"/>
        <v>144954.9</v>
      </c>
      <c r="CP164" s="128">
        <f t="shared" si="342"/>
        <v>145100</v>
      </c>
      <c r="CQ164" s="128">
        <f t="shared" si="448"/>
        <v>145100</v>
      </c>
      <c r="CR164" s="130">
        <f t="shared" si="402"/>
        <v>5.6000000000000001E-2</v>
      </c>
      <c r="CS164" s="128">
        <f t="shared" si="403"/>
        <v>145777.13333333333</v>
      </c>
      <c r="CT164" s="128" t="str">
        <f t="shared" si="404"/>
        <v>nie</v>
      </c>
      <c r="CU164" s="128">
        <f t="shared" si="405"/>
        <v>677.13333333333139</v>
      </c>
      <c r="CV164" s="128">
        <f t="shared" si="406"/>
        <v>145100</v>
      </c>
      <c r="CW164" s="128">
        <f t="shared" si="453"/>
        <v>0</v>
      </c>
      <c r="CX164" s="130">
        <f t="shared" si="407"/>
        <v>0.04</v>
      </c>
      <c r="CY164" s="128">
        <f t="shared" si="408"/>
        <v>69.334600669862894</v>
      </c>
      <c r="CZ164" s="128">
        <f t="shared" si="409"/>
        <v>145169.33460066986</v>
      </c>
      <c r="DA164" s="20"/>
      <c r="DB164" s="127">
        <f t="shared" si="350"/>
        <v>1246</v>
      </c>
      <c r="DC164" s="128">
        <f t="shared" si="351"/>
        <v>124600</v>
      </c>
      <c r="DD164" s="128">
        <f t="shared" si="344"/>
        <v>124600</v>
      </c>
      <c r="DE164" s="128">
        <f t="shared" si="449"/>
        <v>149154.12824417281</v>
      </c>
      <c r="DF164" s="130">
        <f t="shared" si="410"/>
        <v>4.3999999999999997E-2</v>
      </c>
      <c r="DG164" s="128">
        <f t="shared" si="411"/>
        <v>149701.02671440144</v>
      </c>
      <c r="DH164" s="128" t="str">
        <f t="shared" si="412"/>
        <v>nie</v>
      </c>
      <c r="DI164" s="128">
        <f t="shared" si="413"/>
        <v>2492</v>
      </c>
      <c r="DJ164" s="128">
        <f t="shared" si="355"/>
        <v>142913.31163866515</v>
      </c>
      <c r="DK164" s="128">
        <f t="shared" si="454"/>
        <v>0</v>
      </c>
      <c r="DL164" s="130">
        <f t="shared" si="414"/>
        <v>0.04</v>
      </c>
      <c r="DM164" s="128">
        <f t="shared" si="415"/>
        <v>94.201143710636103</v>
      </c>
      <c r="DN164" s="128">
        <f t="shared" si="416"/>
        <v>143007.51278237579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162805.94373135001</v>
      </c>
      <c r="DT164" s="130">
        <f t="shared" si="417"/>
        <v>4.9000000000000002E-2</v>
      </c>
      <c r="DU164" s="128">
        <f t="shared" si="418"/>
        <v>163470.73466825305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148981.29508128497</v>
      </c>
      <c r="DY164" s="128">
        <f t="shared" si="455"/>
        <v>0</v>
      </c>
      <c r="DZ164" s="130">
        <f t="shared" si="421"/>
        <v>0.04</v>
      </c>
      <c r="EA164" s="128">
        <f t="shared" si="422"/>
        <v>0</v>
      </c>
      <c r="EB164" s="128">
        <f t="shared" si="423"/>
        <v>148981.29508128497</v>
      </c>
    </row>
    <row r="165" spans="1:132">
      <c r="A165" s="224">
        <f>ROUNDUP(B176/12,0)</f>
        <v>11</v>
      </c>
      <c r="B165" s="188">
        <f t="shared" si="424"/>
        <v>121</v>
      </c>
      <c r="C165" s="128">
        <f t="shared" si="425"/>
        <v>148880.86286712333</v>
      </c>
      <c r="D165" s="128">
        <f t="shared" si="426"/>
        <v>152207.53983705706</v>
      </c>
      <c r="E165" s="128">
        <f t="shared" si="427"/>
        <v>144891.65432358603</v>
      </c>
      <c r="F165" s="128">
        <f t="shared" si="428"/>
        <v>138631.79228852366</v>
      </c>
      <c r="G165" s="128">
        <f t="shared" si="429"/>
        <v>145169.33460066986</v>
      </c>
      <c r="H165" s="128">
        <f t="shared" si="430"/>
        <v>143007.51278237579</v>
      </c>
      <c r="I165" s="128">
        <f t="shared" si="431"/>
        <v>148981.29508128497</v>
      </c>
      <c r="J165" s="128">
        <f t="shared" si="432"/>
        <v>138577.52734822489</v>
      </c>
      <c r="K165" s="128">
        <f t="shared" si="433"/>
        <v>127018.59014286863</v>
      </c>
      <c r="M165" s="36"/>
      <c r="N165" s="32">
        <f t="shared" si="434"/>
        <v>121</v>
      </c>
      <c r="O165" s="25">
        <f t="shared" si="318"/>
        <v>0.4888086286712332</v>
      </c>
      <c r="P165" s="25">
        <f t="shared" si="319"/>
        <v>0.5220753983705706</v>
      </c>
      <c r="Q165" s="25">
        <f t="shared" si="320"/>
        <v>0.44891654323586039</v>
      </c>
      <c r="R165" s="25">
        <f t="shared" si="370"/>
        <v>0.3863179228852367</v>
      </c>
      <c r="S165" s="25">
        <f t="shared" si="371"/>
        <v>0.45169334600669853</v>
      </c>
      <c r="T165" s="25">
        <f t="shared" si="372"/>
        <v>0.43007512782375801</v>
      </c>
      <c r="U165" s="25">
        <f t="shared" si="373"/>
        <v>0.4898129508128497</v>
      </c>
      <c r="V165" s="25">
        <f t="shared" si="374"/>
        <v>0.38577527348224883</v>
      </c>
      <c r="W165" s="25">
        <f t="shared" si="375"/>
        <v>0.27018590142868626</v>
      </c>
      <c r="X165" s="36"/>
      <c r="Y165" s="36"/>
      <c r="AA165" s="124">
        <f t="shared" si="321"/>
        <v>122</v>
      </c>
      <c r="AB165" s="128">
        <f t="shared" si="376"/>
        <v>127272.12026291428</v>
      </c>
      <c r="AC165" s="124">
        <f t="shared" si="322"/>
        <v>122</v>
      </c>
      <c r="AD165" s="130">
        <f t="shared" si="435"/>
        <v>0.04</v>
      </c>
      <c r="AE165" s="127">
        <f t="shared" si="436"/>
        <v>1441</v>
      </c>
      <c r="AF165" s="128">
        <f t="shared" si="437"/>
        <v>143960.6</v>
      </c>
      <c r="AG165" s="128">
        <f t="shared" si="348"/>
        <v>144100</v>
      </c>
      <c r="AH165" s="128">
        <f t="shared" si="357"/>
        <v>144100</v>
      </c>
      <c r="AI165" s="130">
        <f t="shared" si="377"/>
        <v>0.04</v>
      </c>
      <c r="AJ165" s="128">
        <f t="shared" si="378"/>
        <v>144580.33333333334</v>
      </c>
      <c r="AK165" s="128" t="str">
        <f t="shared" si="379"/>
        <v>nie</v>
      </c>
      <c r="AL165" s="128">
        <f t="shared" si="380"/>
        <v>720.5</v>
      </c>
      <c r="AM165" s="128">
        <f t="shared" si="361"/>
        <v>143905.465</v>
      </c>
      <c r="AN165" s="128">
        <f t="shared" si="381"/>
        <v>389.07000000000789</v>
      </c>
      <c r="AO165" s="130">
        <f t="shared" si="382"/>
        <v>0.04</v>
      </c>
      <c r="AP165" s="128">
        <f t="shared" si="383"/>
        <v>871.92995342708014</v>
      </c>
      <c r="AQ165" s="128">
        <f t="shared" si="362"/>
        <v>144388.32495342707</v>
      </c>
      <c r="AS165" s="124">
        <f t="shared" si="327"/>
        <v>122</v>
      </c>
      <c r="AT165" s="130">
        <f t="shared" si="328"/>
        <v>0.04</v>
      </c>
      <c r="AU165" s="127">
        <f t="shared" si="438"/>
        <v>1428</v>
      </c>
      <c r="AV165" s="128">
        <f t="shared" si="439"/>
        <v>142666.5</v>
      </c>
      <c r="AW165" s="128">
        <f t="shared" si="363"/>
        <v>142800</v>
      </c>
      <c r="AX165" s="128">
        <f t="shared" si="358"/>
        <v>142800</v>
      </c>
      <c r="AY165" s="130">
        <f t="shared" si="384"/>
        <v>4.1500000000000002E-2</v>
      </c>
      <c r="AZ165" s="128">
        <f t="shared" si="385"/>
        <v>143293.85</v>
      </c>
      <c r="BA165" s="128" t="str">
        <f t="shared" si="386"/>
        <v>nie</v>
      </c>
      <c r="BB165" s="128">
        <f t="shared" si="387"/>
        <v>999.59999999999991</v>
      </c>
      <c r="BC165" s="128">
        <f t="shared" si="367"/>
        <v>142390.3425</v>
      </c>
      <c r="BD165" s="128">
        <f t="shared" si="388"/>
        <v>400.01850000000474</v>
      </c>
      <c r="BE165" s="130">
        <f t="shared" si="264"/>
        <v>0.04</v>
      </c>
      <c r="BF165" s="128">
        <f t="shared" si="389"/>
        <v>907.93201081712584</v>
      </c>
      <c r="BG165" s="128">
        <f t="shared" si="368"/>
        <v>142898.25601081713</v>
      </c>
      <c r="BI165" s="124">
        <f t="shared" si="332"/>
        <v>122</v>
      </c>
      <c r="BJ165" s="130">
        <f t="shared" si="451"/>
        <v>3.8100000000000002E-2</v>
      </c>
      <c r="BK165" s="127">
        <f t="shared" si="440"/>
        <v>1401</v>
      </c>
      <c r="BL165" s="128">
        <f t="shared" si="441"/>
        <v>139959.9</v>
      </c>
      <c r="BM165" s="128">
        <f t="shared" si="349"/>
        <v>140100</v>
      </c>
      <c r="BN165" s="128">
        <f t="shared" si="442"/>
        <v>146614.65</v>
      </c>
      <c r="BO165" s="130">
        <f t="shared" si="390"/>
        <v>4.65E-2</v>
      </c>
      <c r="BP165" s="128">
        <f t="shared" si="391"/>
        <v>147750.91353749999</v>
      </c>
      <c r="BQ165" s="128" t="str">
        <f t="shared" si="392"/>
        <v>nie</v>
      </c>
      <c r="BR165" s="128">
        <f t="shared" si="393"/>
        <v>1401</v>
      </c>
      <c r="BS165" s="128">
        <f t="shared" si="364"/>
        <v>145162.42996537499</v>
      </c>
      <c r="BT165" s="128">
        <f t="shared" si="443"/>
        <v>0</v>
      </c>
      <c r="BU165" s="130">
        <f t="shared" si="394"/>
        <v>0.04</v>
      </c>
      <c r="BV165" s="128">
        <f t="shared" si="271"/>
        <v>189.92250084396682</v>
      </c>
      <c r="BW165" s="128">
        <f t="shared" si="365"/>
        <v>145352.35246621896</v>
      </c>
      <c r="BY165" s="130">
        <f t="shared" si="452"/>
        <v>2.4E-2</v>
      </c>
      <c r="BZ165" s="127">
        <f t="shared" si="444"/>
        <v>1307</v>
      </c>
      <c r="CA165" s="128">
        <f t="shared" si="445"/>
        <v>130582</v>
      </c>
      <c r="CB165" s="128">
        <f t="shared" si="366"/>
        <v>130700</v>
      </c>
      <c r="CC165" s="128">
        <f t="shared" si="359"/>
        <v>130700</v>
      </c>
      <c r="CD165" s="130">
        <f t="shared" si="395"/>
        <v>3.9E-2</v>
      </c>
      <c r="CE165" s="128">
        <f t="shared" si="396"/>
        <v>131549.54999999999</v>
      </c>
      <c r="CF165" s="128" t="str">
        <f t="shared" si="397"/>
        <v>nie</v>
      </c>
      <c r="CG165" s="128">
        <f t="shared" si="398"/>
        <v>2614</v>
      </c>
      <c r="CH165" s="128">
        <f t="shared" si="369"/>
        <v>129270.79549999999</v>
      </c>
      <c r="CI165" s="128">
        <f t="shared" si="399"/>
        <v>0</v>
      </c>
      <c r="CJ165" s="130">
        <f t="shared" si="277"/>
        <v>0.04</v>
      </c>
      <c r="CK165" s="128">
        <f t="shared" si="400"/>
        <v>9731.2682127776916</v>
      </c>
      <c r="CL165" s="128">
        <f t="shared" si="401"/>
        <v>139002.06371277769</v>
      </c>
      <c r="CN165" s="127">
        <f t="shared" si="446"/>
        <v>1451</v>
      </c>
      <c r="CO165" s="128">
        <f t="shared" si="447"/>
        <v>144954.9</v>
      </c>
      <c r="CP165" s="128">
        <f t="shared" si="342"/>
        <v>145100</v>
      </c>
      <c r="CQ165" s="128">
        <f t="shared" si="448"/>
        <v>145100</v>
      </c>
      <c r="CR165" s="130">
        <f t="shared" si="402"/>
        <v>5.6000000000000001E-2</v>
      </c>
      <c r="CS165" s="128">
        <f t="shared" si="403"/>
        <v>146454.26666666669</v>
      </c>
      <c r="CT165" s="128" t="str">
        <f t="shared" si="404"/>
        <v>nie</v>
      </c>
      <c r="CU165" s="128">
        <f t="shared" si="405"/>
        <v>1354.2666666666919</v>
      </c>
      <c r="CV165" s="128">
        <f t="shared" si="406"/>
        <v>145100</v>
      </c>
      <c r="CW165" s="128">
        <f t="shared" si="453"/>
        <v>0</v>
      </c>
      <c r="CX165" s="130">
        <f t="shared" si="407"/>
        <v>0.04</v>
      </c>
      <c r="CY165" s="128">
        <f t="shared" si="408"/>
        <v>69.521804091671513</v>
      </c>
      <c r="CZ165" s="128">
        <f t="shared" si="409"/>
        <v>145169.52180409167</v>
      </c>
      <c r="DA165" s="20"/>
      <c r="DB165" s="127">
        <f t="shared" si="350"/>
        <v>1246</v>
      </c>
      <c r="DC165" s="128">
        <f t="shared" si="351"/>
        <v>124600</v>
      </c>
      <c r="DD165" s="128">
        <f t="shared" si="344"/>
        <v>124600</v>
      </c>
      <c r="DE165" s="128">
        <f t="shared" si="449"/>
        <v>149154.12824417281</v>
      </c>
      <c r="DF165" s="130">
        <f t="shared" si="410"/>
        <v>4.3999999999999997E-2</v>
      </c>
      <c r="DG165" s="128">
        <f t="shared" si="411"/>
        <v>150247.92518463009</v>
      </c>
      <c r="DH165" s="128" t="str">
        <f t="shared" si="412"/>
        <v>nie</v>
      </c>
      <c r="DI165" s="128">
        <f t="shared" si="413"/>
        <v>2492</v>
      </c>
      <c r="DJ165" s="128">
        <f t="shared" si="355"/>
        <v>143356.29939955036</v>
      </c>
      <c r="DK165" s="128">
        <f t="shared" si="454"/>
        <v>0</v>
      </c>
      <c r="DL165" s="130">
        <f t="shared" si="414"/>
        <v>0.04</v>
      </c>
      <c r="DM165" s="128">
        <f t="shared" si="415"/>
        <v>94.455486798654817</v>
      </c>
      <c r="DN165" s="128">
        <f t="shared" si="416"/>
        <v>143450.75488634902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162805.94373135001</v>
      </c>
      <c r="DT165" s="130">
        <f t="shared" si="417"/>
        <v>4.9000000000000002E-2</v>
      </c>
      <c r="DU165" s="128">
        <f t="shared" si="418"/>
        <v>164135.52560515603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149519.77574017638</v>
      </c>
      <c r="DY165" s="128">
        <f t="shared" si="455"/>
        <v>0</v>
      </c>
      <c r="DZ165" s="130">
        <f t="shared" si="421"/>
        <v>0.04</v>
      </c>
      <c r="EA165" s="128">
        <f t="shared" si="422"/>
        <v>0</v>
      </c>
      <c r="EB165" s="128">
        <f t="shared" si="423"/>
        <v>149519.77574017638</v>
      </c>
    </row>
    <row r="166" spans="1:132">
      <c r="A166" s="224"/>
      <c r="B166" s="188">
        <f t="shared" si="424"/>
        <v>122</v>
      </c>
      <c r="C166" s="128">
        <f t="shared" si="425"/>
        <v>144388.32495342707</v>
      </c>
      <c r="D166" s="128">
        <f t="shared" si="426"/>
        <v>142898.25601081713</v>
      </c>
      <c r="E166" s="128">
        <f t="shared" si="427"/>
        <v>145352.35246621896</v>
      </c>
      <c r="F166" s="128">
        <f t="shared" si="428"/>
        <v>139002.06371277769</v>
      </c>
      <c r="G166" s="128">
        <f t="shared" si="429"/>
        <v>145169.52180409167</v>
      </c>
      <c r="H166" s="128">
        <f t="shared" si="430"/>
        <v>143450.75488634902</v>
      </c>
      <c r="I166" s="128">
        <f t="shared" si="431"/>
        <v>149519.77574017638</v>
      </c>
      <c r="J166" s="128">
        <f t="shared" si="432"/>
        <v>138951.68667206509</v>
      </c>
      <c r="K166" s="128">
        <f t="shared" si="433"/>
        <v>127272.12026291428</v>
      </c>
      <c r="M166" s="36"/>
      <c r="N166" s="32">
        <f t="shared" si="434"/>
        <v>122</v>
      </c>
      <c r="O166" s="25">
        <f t="shared" si="318"/>
        <v>0.44388324953427083</v>
      </c>
      <c r="P166" s="25">
        <f t="shared" si="319"/>
        <v>0.42898256010817137</v>
      </c>
      <c r="Q166" s="25">
        <f t="shared" si="320"/>
        <v>0.45352352466218959</v>
      </c>
      <c r="R166" s="25">
        <f t="shared" si="370"/>
        <v>0.39002063712777679</v>
      </c>
      <c r="S166" s="25">
        <f t="shared" si="371"/>
        <v>0.45169521804091661</v>
      </c>
      <c r="T166" s="25">
        <f t="shared" si="372"/>
        <v>0.43450754886349019</v>
      </c>
      <c r="U166" s="25">
        <f t="shared" si="373"/>
        <v>0.49519775740176386</v>
      </c>
      <c r="V166" s="25">
        <f t="shared" si="374"/>
        <v>0.38951686672065078</v>
      </c>
      <c r="W166" s="25">
        <f t="shared" si="375"/>
        <v>0.27272120262914279</v>
      </c>
      <c r="X166" s="36"/>
      <c r="Y166" s="36"/>
      <c r="AA166" s="124">
        <f t="shared" si="321"/>
        <v>123</v>
      </c>
      <c r="AB166" s="128">
        <f t="shared" si="376"/>
        <v>127525.65038295992</v>
      </c>
      <c r="AC166" s="124">
        <f t="shared" si="322"/>
        <v>123</v>
      </c>
      <c r="AD166" s="130">
        <f t="shared" si="435"/>
        <v>0.04</v>
      </c>
      <c r="AE166" s="127">
        <f t="shared" si="436"/>
        <v>1441</v>
      </c>
      <c r="AF166" s="128">
        <f t="shared" si="437"/>
        <v>143960.6</v>
      </c>
      <c r="AG166" s="128">
        <f t="shared" si="348"/>
        <v>144100</v>
      </c>
      <c r="AH166" s="128">
        <f t="shared" si="357"/>
        <v>144100</v>
      </c>
      <c r="AI166" s="130">
        <f t="shared" si="377"/>
        <v>0.04</v>
      </c>
      <c r="AJ166" s="128">
        <f t="shared" si="378"/>
        <v>144580.33333333334</v>
      </c>
      <c r="AK166" s="128" t="str">
        <f t="shared" si="379"/>
        <v>nie</v>
      </c>
      <c r="AL166" s="128">
        <f t="shared" si="380"/>
        <v>720.5</v>
      </c>
      <c r="AM166" s="128">
        <f t="shared" si="361"/>
        <v>143905.465</v>
      </c>
      <c r="AN166" s="128">
        <f t="shared" si="381"/>
        <v>389.07000000000789</v>
      </c>
      <c r="AO166" s="130">
        <f t="shared" si="382"/>
        <v>0.04</v>
      </c>
      <c r="AP166" s="128">
        <f t="shared" si="383"/>
        <v>1263.3541643013409</v>
      </c>
      <c r="AQ166" s="128">
        <f t="shared" si="362"/>
        <v>144779.74916430132</v>
      </c>
      <c r="AS166" s="124">
        <f t="shared" si="327"/>
        <v>123</v>
      </c>
      <c r="AT166" s="130">
        <f t="shared" si="328"/>
        <v>0.04</v>
      </c>
      <c r="AU166" s="127">
        <f t="shared" si="438"/>
        <v>1428</v>
      </c>
      <c r="AV166" s="128">
        <f t="shared" si="439"/>
        <v>142666.5</v>
      </c>
      <c r="AW166" s="128">
        <f t="shared" si="363"/>
        <v>142800</v>
      </c>
      <c r="AX166" s="128">
        <f t="shared" si="358"/>
        <v>142800</v>
      </c>
      <c r="AY166" s="130">
        <f t="shared" si="384"/>
        <v>4.1500000000000002E-2</v>
      </c>
      <c r="AZ166" s="128">
        <f t="shared" si="385"/>
        <v>143293.85</v>
      </c>
      <c r="BA166" s="128" t="str">
        <f t="shared" si="386"/>
        <v>nie</v>
      </c>
      <c r="BB166" s="128">
        <f t="shared" si="387"/>
        <v>999.59999999999991</v>
      </c>
      <c r="BC166" s="128">
        <f t="shared" si="367"/>
        <v>142390.3425</v>
      </c>
      <c r="BD166" s="128">
        <f t="shared" si="388"/>
        <v>400.01850000000474</v>
      </c>
      <c r="BE166" s="130">
        <f t="shared" si="264"/>
        <v>0.04</v>
      </c>
      <c r="BF166" s="128">
        <f t="shared" si="389"/>
        <v>1310.4019272463368</v>
      </c>
      <c r="BG166" s="128">
        <f t="shared" si="368"/>
        <v>143300.72592724633</v>
      </c>
      <c r="BI166" s="124">
        <f t="shared" si="332"/>
        <v>123</v>
      </c>
      <c r="BJ166" s="130">
        <f t="shared" si="451"/>
        <v>3.8100000000000002E-2</v>
      </c>
      <c r="BK166" s="127">
        <f t="shared" si="440"/>
        <v>1401</v>
      </c>
      <c r="BL166" s="128">
        <f t="shared" si="441"/>
        <v>139959.9</v>
      </c>
      <c r="BM166" s="128">
        <f t="shared" si="349"/>
        <v>140100</v>
      </c>
      <c r="BN166" s="128">
        <f t="shared" si="442"/>
        <v>146614.65</v>
      </c>
      <c r="BO166" s="130">
        <f t="shared" si="390"/>
        <v>4.65E-2</v>
      </c>
      <c r="BP166" s="128">
        <f t="shared" si="391"/>
        <v>148319.04530624999</v>
      </c>
      <c r="BQ166" s="128" t="str">
        <f t="shared" si="392"/>
        <v>nie</v>
      </c>
      <c r="BR166" s="128">
        <f t="shared" si="393"/>
        <v>1401</v>
      </c>
      <c r="BS166" s="128">
        <f t="shared" si="364"/>
        <v>145622.61669806248</v>
      </c>
      <c r="BT166" s="128">
        <f t="shared" ref="BT166:BT186" si="456">IF(AND(BQ166="tak",BL167&lt;&gt;""),
 BS166-BL167,
0)</f>
        <v>0</v>
      </c>
      <c r="BU166" s="130">
        <f t="shared" si="394"/>
        <v>0.04</v>
      </c>
      <c r="BV166" s="128">
        <f t="shared" si="271"/>
        <v>190.43529159624552</v>
      </c>
      <c r="BW166" s="128">
        <f t="shared" si="365"/>
        <v>145813.05198965874</v>
      </c>
      <c r="BY166" s="130">
        <f t="shared" si="452"/>
        <v>2.4E-2</v>
      </c>
      <c r="BZ166" s="127">
        <f t="shared" si="444"/>
        <v>1307</v>
      </c>
      <c r="CA166" s="128">
        <f t="shared" si="445"/>
        <v>130582</v>
      </c>
      <c r="CB166" s="128">
        <f t="shared" si="366"/>
        <v>130700</v>
      </c>
      <c r="CC166" s="128">
        <f t="shared" si="359"/>
        <v>130700</v>
      </c>
      <c r="CD166" s="130">
        <f t="shared" si="395"/>
        <v>3.9E-2</v>
      </c>
      <c r="CE166" s="128">
        <f t="shared" si="396"/>
        <v>131974.32499999998</v>
      </c>
      <c r="CF166" s="128" t="str">
        <f t="shared" si="397"/>
        <v>nie</v>
      </c>
      <c r="CG166" s="128">
        <f t="shared" si="398"/>
        <v>2614</v>
      </c>
      <c r="CH166" s="128">
        <f t="shared" si="369"/>
        <v>129614.86324999998</v>
      </c>
      <c r="CI166" s="128">
        <f t="shared" si="399"/>
        <v>0</v>
      </c>
      <c r="CJ166" s="130">
        <f t="shared" si="277"/>
        <v>0.04</v>
      </c>
      <c r="CK166" s="128">
        <f t="shared" si="400"/>
        <v>9757.5426369521902</v>
      </c>
      <c r="CL166" s="128">
        <f t="shared" si="401"/>
        <v>139372.40588695218</v>
      </c>
      <c r="CN166" s="127">
        <f t="shared" si="446"/>
        <v>1451</v>
      </c>
      <c r="CO166" s="128">
        <f t="shared" si="447"/>
        <v>144954.9</v>
      </c>
      <c r="CP166" s="128">
        <f t="shared" si="342"/>
        <v>145100</v>
      </c>
      <c r="CQ166" s="128">
        <f t="shared" si="448"/>
        <v>145100</v>
      </c>
      <c r="CR166" s="130">
        <f t="shared" si="402"/>
        <v>5.6000000000000001E-2</v>
      </c>
      <c r="CS166" s="128">
        <f t="shared" si="403"/>
        <v>147131.4</v>
      </c>
      <c r="CT166" s="128" t="str">
        <f t="shared" si="404"/>
        <v>nie</v>
      </c>
      <c r="CU166" s="128">
        <f t="shared" si="405"/>
        <v>2031.3999999999942</v>
      </c>
      <c r="CV166" s="128">
        <f t="shared" si="406"/>
        <v>145100</v>
      </c>
      <c r="CW166" s="128">
        <f t="shared" si="453"/>
        <v>0</v>
      </c>
      <c r="CX166" s="130">
        <f t="shared" si="407"/>
        <v>0.04</v>
      </c>
      <c r="CY166" s="128">
        <f t="shared" si="408"/>
        <v>69.709512962719018</v>
      </c>
      <c r="CZ166" s="128">
        <f t="shared" si="409"/>
        <v>145169.70951296273</v>
      </c>
      <c r="DA166" s="20"/>
      <c r="DB166" s="127">
        <f t="shared" si="350"/>
        <v>1246</v>
      </c>
      <c r="DC166" s="128">
        <f t="shared" si="351"/>
        <v>124600</v>
      </c>
      <c r="DD166" s="128">
        <f t="shared" si="344"/>
        <v>124600</v>
      </c>
      <c r="DE166" s="128">
        <f t="shared" si="449"/>
        <v>149154.12824417281</v>
      </c>
      <c r="DF166" s="130">
        <f t="shared" si="410"/>
        <v>4.3999999999999997E-2</v>
      </c>
      <c r="DG166" s="128">
        <f t="shared" si="411"/>
        <v>150794.82365485869</v>
      </c>
      <c r="DH166" s="128" t="str">
        <f t="shared" si="412"/>
        <v>nie</v>
      </c>
      <c r="DI166" s="128">
        <f t="shared" si="413"/>
        <v>2492</v>
      </c>
      <c r="DJ166" s="128">
        <f t="shared" si="355"/>
        <v>143799.28716043555</v>
      </c>
      <c r="DK166" s="128">
        <f t="shared" si="454"/>
        <v>0</v>
      </c>
      <c r="DL166" s="130">
        <f t="shared" si="414"/>
        <v>0.04</v>
      </c>
      <c r="DM166" s="128">
        <f t="shared" si="415"/>
        <v>94.71051661301118</v>
      </c>
      <c r="DN166" s="128">
        <f t="shared" si="416"/>
        <v>143893.99767704855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162805.94373135001</v>
      </c>
      <c r="DT166" s="130">
        <f t="shared" si="417"/>
        <v>4.9000000000000002E-2</v>
      </c>
      <c r="DU166" s="128">
        <f t="shared" si="418"/>
        <v>164800.31654205907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150058.25639906785</v>
      </c>
      <c r="DY166" s="128">
        <f t="shared" si="455"/>
        <v>0</v>
      </c>
      <c r="DZ166" s="130">
        <f t="shared" si="421"/>
        <v>0.04</v>
      </c>
      <c r="EA166" s="128">
        <f t="shared" si="422"/>
        <v>0</v>
      </c>
      <c r="EB166" s="128">
        <f t="shared" si="423"/>
        <v>150058.25639906785</v>
      </c>
    </row>
    <row r="167" spans="1:132">
      <c r="A167" s="224"/>
      <c r="B167" s="188">
        <f t="shared" si="424"/>
        <v>123</v>
      </c>
      <c r="C167" s="128">
        <f t="shared" si="425"/>
        <v>144779.74916430132</v>
      </c>
      <c r="D167" s="128">
        <f t="shared" si="426"/>
        <v>143300.72592724633</v>
      </c>
      <c r="E167" s="128">
        <f t="shared" si="427"/>
        <v>145813.05198965874</v>
      </c>
      <c r="F167" s="128">
        <f t="shared" si="428"/>
        <v>139372.40588695218</v>
      </c>
      <c r="G167" s="128">
        <f t="shared" si="429"/>
        <v>145169.70951296273</v>
      </c>
      <c r="H167" s="128">
        <f t="shared" si="430"/>
        <v>143893.99767704855</v>
      </c>
      <c r="I167" s="128">
        <f t="shared" si="431"/>
        <v>150058.25639906785</v>
      </c>
      <c r="J167" s="128">
        <f t="shared" si="432"/>
        <v>139326.85622607966</v>
      </c>
      <c r="K167" s="128">
        <f t="shared" si="433"/>
        <v>127525.65038295992</v>
      </c>
      <c r="M167" s="36"/>
      <c r="N167" s="32">
        <f t="shared" si="434"/>
        <v>123</v>
      </c>
      <c r="O167" s="25">
        <f t="shared" si="318"/>
        <v>0.44779749164301319</v>
      </c>
      <c r="P167" s="25">
        <f t="shared" si="319"/>
        <v>0.4330072592724632</v>
      </c>
      <c r="Q167" s="25">
        <f t="shared" si="320"/>
        <v>0.45813051989658726</v>
      </c>
      <c r="R167" s="25">
        <f t="shared" si="370"/>
        <v>0.39372405886952189</v>
      </c>
      <c r="S167" s="25">
        <f t="shared" si="371"/>
        <v>0.4516970951296273</v>
      </c>
      <c r="T167" s="25">
        <f t="shared" si="372"/>
        <v>0.43893997677048557</v>
      </c>
      <c r="U167" s="25">
        <f t="shared" si="373"/>
        <v>0.50058256399067846</v>
      </c>
      <c r="V167" s="25">
        <f t="shared" si="374"/>
        <v>0.39326856226079654</v>
      </c>
      <c r="W167" s="25">
        <f t="shared" si="375"/>
        <v>0.27525650382959932</v>
      </c>
      <c r="X167" s="36"/>
      <c r="Y167" s="36"/>
      <c r="AA167" s="124">
        <f t="shared" si="321"/>
        <v>124</v>
      </c>
      <c r="AB167" s="128">
        <f t="shared" si="376"/>
        <v>127779.18050300557</v>
      </c>
      <c r="AC167" s="124">
        <f t="shared" si="322"/>
        <v>124</v>
      </c>
      <c r="AD167" s="130">
        <f t="shared" si="435"/>
        <v>0.04</v>
      </c>
      <c r="AE167" s="127">
        <f t="shared" si="436"/>
        <v>1441</v>
      </c>
      <c r="AF167" s="128">
        <f t="shared" si="437"/>
        <v>143960.6</v>
      </c>
      <c r="AG167" s="128">
        <f t="shared" si="348"/>
        <v>144100</v>
      </c>
      <c r="AH167" s="128">
        <f t="shared" si="357"/>
        <v>144100</v>
      </c>
      <c r="AI167" s="130">
        <f t="shared" si="377"/>
        <v>0.04</v>
      </c>
      <c r="AJ167" s="128">
        <f t="shared" si="378"/>
        <v>144580.33333333334</v>
      </c>
      <c r="AK167" s="128" t="str">
        <f t="shared" si="379"/>
        <v>nie</v>
      </c>
      <c r="AL167" s="128">
        <f t="shared" si="380"/>
        <v>720.5</v>
      </c>
      <c r="AM167" s="128">
        <f t="shared" si="361"/>
        <v>143905.465</v>
      </c>
      <c r="AN167" s="128">
        <f t="shared" si="381"/>
        <v>389.07000000000789</v>
      </c>
      <c r="AO167" s="130">
        <f t="shared" si="382"/>
        <v>0.04</v>
      </c>
      <c r="AP167" s="128">
        <f t="shared" si="383"/>
        <v>1655.8352205449623</v>
      </c>
      <c r="AQ167" s="128">
        <f t="shared" si="362"/>
        <v>145172.23022054494</v>
      </c>
      <c r="AS167" s="124">
        <f t="shared" si="327"/>
        <v>124</v>
      </c>
      <c r="AT167" s="130">
        <f t="shared" si="328"/>
        <v>0.04</v>
      </c>
      <c r="AU167" s="127">
        <f t="shared" si="438"/>
        <v>1428</v>
      </c>
      <c r="AV167" s="128">
        <f t="shared" si="439"/>
        <v>142666.5</v>
      </c>
      <c r="AW167" s="128">
        <f t="shared" si="363"/>
        <v>142800</v>
      </c>
      <c r="AX167" s="128">
        <f t="shared" si="358"/>
        <v>142800</v>
      </c>
      <c r="AY167" s="130">
        <f t="shared" si="384"/>
        <v>4.1500000000000002E-2</v>
      </c>
      <c r="AZ167" s="128">
        <f t="shared" si="385"/>
        <v>143293.85</v>
      </c>
      <c r="BA167" s="128" t="str">
        <f t="shared" si="386"/>
        <v>nie</v>
      </c>
      <c r="BB167" s="128">
        <f t="shared" si="387"/>
        <v>999.59999999999991</v>
      </c>
      <c r="BC167" s="128">
        <f t="shared" si="367"/>
        <v>142390.3425</v>
      </c>
      <c r="BD167" s="128">
        <f t="shared" si="388"/>
        <v>400.01850000000474</v>
      </c>
      <c r="BE167" s="130">
        <f t="shared" si="264"/>
        <v>0.04</v>
      </c>
      <c r="BF167" s="128">
        <f t="shared" si="389"/>
        <v>1713.9585124499065</v>
      </c>
      <c r="BG167" s="128">
        <f t="shared" si="368"/>
        <v>143704.28251244989</v>
      </c>
      <c r="BI167" s="124">
        <f t="shared" si="332"/>
        <v>124</v>
      </c>
      <c r="BJ167" s="130">
        <f t="shared" si="451"/>
        <v>3.8100000000000002E-2</v>
      </c>
      <c r="BK167" s="127">
        <f t="shared" si="440"/>
        <v>1401</v>
      </c>
      <c r="BL167" s="128">
        <f t="shared" si="441"/>
        <v>139959.9</v>
      </c>
      <c r="BM167" s="128">
        <f t="shared" si="349"/>
        <v>140100</v>
      </c>
      <c r="BN167" s="128">
        <f t="shared" si="442"/>
        <v>146614.65</v>
      </c>
      <c r="BO167" s="130">
        <f t="shared" si="390"/>
        <v>4.65E-2</v>
      </c>
      <c r="BP167" s="128">
        <f t="shared" si="391"/>
        <v>148887.17707500001</v>
      </c>
      <c r="BQ167" s="128" t="str">
        <f t="shared" si="392"/>
        <v>nie</v>
      </c>
      <c r="BR167" s="128">
        <f t="shared" si="393"/>
        <v>1401</v>
      </c>
      <c r="BS167" s="128">
        <f t="shared" si="364"/>
        <v>146082.80343075001</v>
      </c>
      <c r="BT167" s="128">
        <f t="shared" si="456"/>
        <v>0</v>
      </c>
      <c r="BU167" s="130">
        <f t="shared" si="394"/>
        <v>0.04</v>
      </c>
      <c r="BV167" s="128">
        <f t="shared" si="271"/>
        <v>190.94946688355537</v>
      </c>
      <c r="BW167" s="128">
        <f t="shared" si="365"/>
        <v>146273.75289763356</v>
      </c>
      <c r="BY167" s="130">
        <f t="shared" si="452"/>
        <v>2.4E-2</v>
      </c>
      <c r="BZ167" s="127">
        <f t="shared" si="444"/>
        <v>1307</v>
      </c>
      <c r="CA167" s="128">
        <f t="shared" si="445"/>
        <v>130582</v>
      </c>
      <c r="CB167" s="128">
        <f t="shared" si="366"/>
        <v>130700</v>
      </c>
      <c r="CC167" s="128">
        <f t="shared" si="359"/>
        <v>130700</v>
      </c>
      <c r="CD167" s="130">
        <f t="shared" si="395"/>
        <v>3.9E-2</v>
      </c>
      <c r="CE167" s="128">
        <f t="shared" si="396"/>
        <v>132399.09999999998</v>
      </c>
      <c r="CF167" s="128" t="str">
        <f t="shared" si="397"/>
        <v>nie</v>
      </c>
      <c r="CG167" s="128">
        <f t="shared" si="398"/>
        <v>2614</v>
      </c>
      <c r="CH167" s="128">
        <f t="shared" si="369"/>
        <v>129958.93099999998</v>
      </c>
      <c r="CI167" s="128">
        <f t="shared" si="399"/>
        <v>0</v>
      </c>
      <c r="CJ167" s="130">
        <f t="shared" si="277"/>
        <v>0.04</v>
      </c>
      <c r="CK167" s="128">
        <f t="shared" si="400"/>
        <v>9783.8880020719607</v>
      </c>
      <c r="CL167" s="128">
        <f t="shared" si="401"/>
        <v>139742.81900207195</v>
      </c>
      <c r="CN167" s="127">
        <f t="shared" si="446"/>
        <v>1451</v>
      </c>
      <c r="CO167" s="128">
        <f t="shared" si="447"/>
        <v>144954.9</v>
      </c>
      <c r="CP167" s="128">
        <f t="shared" si="342"/>
        <v>145100</v>
      </c>
      <c r="CQ167" s="128">
        <f t="shared" si="448"/>
        <v>145100</v>
      </c>
      <c r="CR167" s="130">
        <f t="shared" si="402"/>
        <v>5.6000000000000001E-2</v>
      </c>
      <c r="CS167" s="128">
        <f t="shared" si="403"/>
        <v>147808.53333333333</v>
      </c>
      <c r="CT167" s="128" t="str">
        <f t="shared" si="404"/>
        <v>nie</v>
      </c>
      <c r="CU167" s="128">
        <f t="shared" si="405"/>
        <v>2708.5333333333256</v>
      </c>
      <c r="CV167" s="128">
        <f t="shared" si="406"/>
        <v>145100</v>
      </c>
      <c r="CW167" s="128">
        <f t="shared" si="453"/>
        <v>0</v>
      </c>
      <c r="CX167" s="130">
        <f t="shared" si="407"/>
        <v>0.04</v>
      </c>
      <c r="CY167" s="128">
        <f t="shared" si="408"/>
        <v>69.897728647718353</v>
      </c>
      <c r="CZ167" s="128">
        <f t="shared" si="409"/>
        <v>145169.89772864772</v>
      </c>
      <c r="DA167" s="20"/>
      <c r="DB167" s="127">
        <f t="shared" si="350"/>
        <v>1246</v>
      </c>
      <c r="DC167" s="128">
        <f t="shared" si="351"/>
        <v>124600</v>
      </c>
      <c r="DD167" s="128">
        <f t="shared" si="344"/>
        <v>124600</v>
      </c>
      <c r="DE167" s="128">
        <f t="shared" si="449"/>
        <v>149154.12824417281</v>
      </c>
      <c r="DF167" s="130">
        <f t="shared" si="410"/>
        <v>4.3999999999999997E-2</v>
      </c>
      <c r="DG167" s="128">
        <f t="shared" si="411"/>
        <v>151341.72212508734</v>
      </c>
      <c r="DH167" s="128" t="str">
        <f t="shared" si="412"/>
        <v>nie</v>
      </c>
      <c r="DI167" s="128">
        <f t="shared" si="413"/>
        <v>2492</v>
      </c>
      <c r="DJ167" s="128">
        <f t="shared" si="355"/>
        <v>144242.27492132076</v>
      </c>
      <c r="DK167" s="128">
        <f t="shared" si="454"/>
        <v>0</v>
      </c>
      <c r="DL167" s="130">
        <f t="shared" si="414"/>
        <v>0.04</v>
      </c>
      <c r="DM167" s="128">
        <f t="shared" si="415"/>
        <v>94.966235007866302</v>
      </c>
      <c r="DN167" s="128">
        <f t="shared" si="416"/>
        <v>144337.24115632862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162805.94373135001</v>
      </c>
      <c r="DT167" s="130">
        <f t="shared" si="417"/>
        <v>4.9000000000000002E-2</v>
      </c>
      <c r="DU167" s="128">
        <f t="shared" si="418"/>
        <v>165465.10747896205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150596.73705795925</v>
      </c>
      <c r="DY167" s="128">
        <f t="shared" si="455"/>
        <v>0</v>
      </c>
      <c r="DZ167" s="130">
        <f t="shared" si="421"/>
        <v>0.04</v>
      </c>
      <c r="EA167" s="128">
        <f t="shared" si="422"/>
        <v>0</v>
      </c>
      <c r="EB167" s="128">
        <f t="shared" si="423"/>
        <v>150596.73705795925</v>
      </c>
    </row>
    <row r="168" spans="1:132">
      <c r="A168" s="224"/>
      <c r="B168" s="188">
        <f t="shared" si="424"/>
        <v>124</v>
      </c>
      <c r="C168" s="128">
        <f t="shared" si="425"/>
        <v>145172.23022054494</v>
      </c>
      <c r="D168" s="128">
        <f t="shared" si="426"/>
        <v>143704.28251244989</v>
      </c>
      <c r="E168" s="128">
        <f t="shared" si="427"/>
        <v>146273.75289763356</v>
      </c>
      <c r="F168" s="128">
        <f t="shared" si="428"/>
        <v>139742.81900207195</v>
      </c>
      <c r="G168" s="128">
        <f t="shared" si="429"/>
        <v>145169.89772864772</v>
      </c>
      <c r="H168" s="128">
        <f t="shared" si="430"/>
        <v>144337.24115632862</v>
      </c>
      <c r="I168" s="128">
        <f t="shared" si="431"/>
        <v>150596.73705795925</v>
      </c>
      <c r="J168" s="128">
        <f t="shared" si="432"/>
        <v>139703.03873789008</v>
      </c>
      <c r="K168" s="128">
        <f t="shared" si="433"/>
        <v>127779.18050300557</v>
      </c>
      <c r="M168" s="36"/>
      <c r="N168" s="32">
        <f t="shared" si="434"/>
        <v>124</v>
      </c>
      <c r="O168" s="25">
        <f t="shared" si="318"/>
        <v>0.45172230220544929</v>
      </c>
      <c r="P168" s="25">
        <f t="shared" si="319"/>
        <v>0.43704282512449888</v>
      </c>
      <c r="Q168" s="25">
        <f t="shared" si="320"/>
        <v>0.46273752897633558</v>
      </c>
      <c r="R168" s="25">
        <f t="shared" si="370"/>
        <v>0.3974281900207195</v>
      </c>
      <c r="S168" s="25">
        <f t="shared" si="371"/>
        <v>0.45169897728647723</v>
      </c>
      <c r="T168" s="25">
        <f t="shared" si="372"/>
        <v>0.44337241156328622</v>
      </c>
      <c r="U168" s="25">
        <f t="shared" si="373"/>
        <v>0.50596737057959262</v>
      </c>
      <c r="V168" s="25">
        <f t="shared" si="374"/>
        <v>0.39703038737890073</v>
      </c>
      <c r="W168" s="25">
        <f t="shared" si="375"/>
        <v>0.27779180503005563</v>
      </c>
      <c r="X168" s="36"/>
      <c r="Y168" s="36"/>
      <c r="AA168" s="124">
        <f t="shared" si="321"/>
        <v>125</v>
      </c>
      <c r="AB168" s="128">
        <f t="shared" si="376"/>
        <v>128032.71062305121</v>
      </c>
      <c r="AC168" s="124">
        <f t="shared" si="322"/>
        <v>125</v>
      </c>
      <c r="AD168" s="130">
        <f t="shared" si="435"/>
        <v>0.04</v>
      </c>
      <c r="AE168" s="127">
        <f t="shared" si="436"/>
        <v>1441</v>
      </c>
      <c r="AF168" s="128">
        <f t="shared" si="437"/>
        <v>143960.6</v>
      </c>
      <c r="AG168" s="128">
        <f t="shared" si="348"/>
        <v>144100</v>
      </c>
      <c r="AH168" s="128">
        <f t="shared" si="357"/>
        <v>144100</v>
      </c>
      <c r="AI168" s="130">
        <f t="shared" si="377"/>
        <v>0.04</v>
      </c>
      <c r="AJ168" s="128">
        <f t="shared" si="378"/>
        <v>144580.33333333334</v>
      </c>
      <c r="AK168" s="128" t="str">
        <f t="shared" si="379"/>
        <v>nie</v>
      </c>
      <c r="AL168" s="128">
        <f t="shared" si="380"/>
        <v>720.5</v>
      </c>
      <c r="AM168" s="128">
        <f t="shared" si="361"/>
        <v>143905.465</v>
      </c>
      <c r="AN168" s="128">
        <f t="shared" si="381"/>
        <v>389.07000000000789</v>
      </c>
      <c r="AO168" s="130">
        <f t="shared" si="382"/>
        <v>0.04</v>
      </c>
      <c r="AP168" s="128">
        <f t="shared" si="383"/>
        <v>2049.3759756404415</v>
      </c>
      <c r="AQ168" s="128">
        <f t="shared" si="362"/>
        <v>145565.77097564042</v>
      </c>
      <c r="AS168" s="124">
        <f t="shared" si="327"/>
        <v>125</v>
      </c>
      <c r="AT168" s="130">
        <f t="shared" si="328"/>
        <v>0.04</v>
      </c>
      <c r="AU168" s="127">
        <f t="shared" si="438"/>
        <v>1428</v>
      </c>
      <c r="AV168" s="128">
        <f t="shared" si="439"/>
        <v>142666.5</v>
      </c>
      <c r="AW168" s="128">
        <f t="shared" si="363"/>
        <v>142800</v>
      </c>
      <c r="AX168" s="128">
        <f t="shared" si="358"/>
        <v>142800</v>
      </c>
      <c r="AY168" s="130">
        <f t="shared" si="384"/>
        <v>4.1500000000000002E-2</v>
      </c>
      <c r="AZ168" s="128">
        <f t="shared" si="385"/>
        <v>143293.85</v>
      </c>
      <c r="BA168" s="128" t="str">
        <f t="shared" si="386"/>
        <v>nie</v>
      </c>
      <c r="BB168" s="128">
        <f t="shared" si="387"/>
        <v>999.59999999999991</v>
      </c>
      <c r="BC168" s="128">
        <f t="shared" si="367"/>
        <v>142390.3425</v>
      </c>
      <c r="BD168" s="128">
        <f t="shared" si="388"/>
        <v>400.01850000000474</v>
      </c>
      <c r="BE168" s="130">
        <f t="shared" si="264"/>
        <v>0.04</v>
      </c>
      <c r="BF168" s="128">
        <f t="shared" si="389"/>
        <v>2118.604700433526</v>
      </c>
      <c r="BG168" s="128">
        <f t="shared" si="368"/>
        <v>144108.92870043352</v>
      </c>
      <c r="BI168" s="124">
        <f t="shared" si="332"/>
        <v>125</v>
      </c>
      <c r="BJ168" s="130">
        <f t="shared" si="451"/>
        <v>3.8100000000000002E-2</v>
      </c>
      <c r="BK168" s="127">
        <f t="shared" si="440"/>
        <v>1401</v>
      </c>
      <c r="BL168" s="128">
        <f t="shared" si="441"/>
        <v>139959.9</v>
      </c>
      <c r="BM168" s="128">
        <f t="shared" si="349"/>
        <v>140100</v>
      </c>
      <c r="BN168" s="128">
        <f t="shared" si="442"/>
        <v>146614.65</v>
      </c>
      <c r="BO168" s="130">
        <f t="shared" si="390"/>
        <v>4.65E-2</v>
      </c>
      <c r="BP168" s="128">
        <f t="shared" si="391"/>
        <v>149455.30884374998</v>
      </c>
      <c r="BQ168" s="128" t="str">
        <f t="shared" si="392"/>
        <v>nie</v>
      </c>
      <c r="BR168" s="128">
        <f t="shared" si="393"/>
        <v>1401</v>
      </c>
      <c r="BS168" s="128">
        <f t="shared" si="364"/>
        <v>146542.9901634375</v>
      </c>
      <c r="BT168" s="128">
        <f t="shared" si="456"/>
        <v>0</v>
      </c>
      <c r="BU168" s="130">
        <f t="shared" si="394"/>
        <v>0.04</v>
      </c>
      <c r="BV168" s="128">
        <f t="shared" si="271"/>
        <v>191.46503044414095</v>
      </c>
      <c r="BW168" s="128">
        <f t="shared" si="365"/>
        <v>146734.45519388164</v>
      </c>
      <c r="BY168" s="130">
        <f t="shared" si="452"/>
        <v>2.4E-2</v>
      </c>
      <c r="BZ168" s="127">
        <f t="shared" si="444"/>
        <v>1307</v>
      </c>
      <c r="CA168" s="128">
        <f t="shared" si="445"/>
        <v>130582</v>
      </c>
      <c r="CB168" s="128">
        <f t="shared" si="366"/>
        <v>130700</v>
      </c>
      <c r="CC168" s="128">
        <f t="shared" si="359"/>
        <v>130700</v>
      </c>
      <c r="CD168" s="130">
        <f t="shared" si="395"/>
        <v>3.9E-2</v>
      </c>
      <c r="CE168" s="128">
        <f t="shared" si="396"/>
        <v>132823.875</v>
      </c>
      <c r="CF168" s="128" t="str">
        <f t="shared" si="397"/>
        <v>nie</v>
      </c>
      <c r="CG168" s="128">
        <f t="shared" si="398"/>
        <v>2614</v>
      </c>
      <c r="CH168" s="128">
        <f t="shared" si="369"/>
        <v>130302.99875</v>
      </c>
      <c r="CI168" s="128">
        <f t="shared" si="399"/>
        <v>0</v>
      </c>
      <c r="CJ168" s="130">
        <f t="shared" si="277"/>
        <v>0.04</v>
      </c>
      <c r="CK168" s="128">
        <f t="shared" si="400"/>
        <v>9810.3044996775534</v>
      </c>
      <c r="CL168" s="128">
        <f t="shared" si="401"/>
        <v>140113.30324967756</v>
      </c>
      <c r="CN168" s="127">
        <f t="shared" si="446"/>
        <v>1451</v>
      </c>
      <c r="CO168" s="128">
        <f t="shared" si="447"/>
        <v>144954.9</v>
      </c>
      <c r="CP168" s="128">
        <f t="shared" si="342"/>
        <v>145100</v>
      </c>
      <c r="CQ168" s="128">
        <f t="shared" si="448"/>
        <v>145100</v>
      </c>
      <c r="CR168" s="130">
        <f t="shared" si="402"/>
        <v>5.6000000000000001E-2</v>
      </c>
      <c r="CS168" s="128">
        <f t="shared" si="403"/>
        <v>148485.66666666669</v>
      </c>
      <c r="CT168" s="128" t="str">
        <f t="shared" si="404"/>
        <v>nie</v>
      </c>
      <c r="CU168" s="128">
        <f t="shared" si="405"/>
        <v>3385.6666666666861</v>
      </c>
      <c r="CV168" s="128">
        <f t="shared" si="406"/>
        <v>145100</v>
      </c>
      <c r="CW168" s="128">
        <f t="shared" si="453"/>
        <v>0</v>
      </c>
      <c r="CX168" s="130">
        <f t="shared" si="407"/>
        <v>0.04</v>
      </c>
      <c r="CY168" s="128">
        <f t="shared" si="408"/>
        <v>70.086452515067194</v>
      </c>
      <c r="CZ168" s="128">
        <f t="shared" si="409"/>
        <v>145170.08645251507</v>
      </c>
      <c r="DA168" s="20"/>
      <c r="DB168" s="127">
        <f t="shared" si="350"/>
        <v>1246</v>
      </c>
      <c r="DC168" s="128">
        <f t="shared" si="351"/>
        <v>124600</v>
      </c>
      <c r="DD168" s="128">
        <f t="shared" si="344"/>
        <v>124600</v>
      </c>
      <c r="DE168" s="128">
        <f t="shared" si="449"/>
        <v>149154.12824417281</v>
      </c>
      <c r="DF168" s="130">
        <f t="shared" si="410"/>
        <v>4.3999999999999997E-2</v>
      </c>
      <c r="DG168" s="128">
        <f t="shared" si="411"/>
        <v>151888.62059531597</v>
      </c>
      <c r="DH168" s="128" t="str">
        <f t="shared" si="412"/>
        <v>nie</v>
      </c>
      <c r="DI168" s="128">
        <f t="shared" si="413"/>
        <v>2492</v>
      </c>
      <c r="DJ168" s="128">
        <f t="shared" si="355"/>
        <v>144685.26268220594</v>
      </c>
      <c r="DK168" s="128">
        <f t="shared" si="454"/>
        <v>0</v>
      </c>
      <c r="DL168" s="130">
        <f t="shared" si="414"/>
        <v>0.04</v>
      </c>
      <c r="DM168" s="128">
        <f t="shared" si="415"/>
        <v>95.222643842387541</v>
      </c>
      <c r="DN168" s="128">
        <f t="shared" si="416"/>
        <v>144780.48532604834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162805.94373135001</v>
      </c>
      <c r="DT168" s="130">
        <f t="shared" si="417"/>
        <v>4.9000000000000002E-2</v>
      </c>
      <c r="DU168" s="128">
        <f t="shared" si="418"/>
        <v>166129.89841586509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151135.21771685072</v>
      </c>
      <c r="DY168" s="128">
        <f t="shared" si="455"/>
        <v>0</v>
      </c>
      <c r="DZ168" s="130">
        <f t="shared" si="421"/>
        <v>0.04</v>
      </c>
      <c r="EA168" s="128">
        <f t="shared" si="422"/>
        <v>0</v>
      </c>
      <c r="EB168" s="128">
        <f t="shared" si="423"/>
        <v>151135.21771685072</v>
      </c>
    </row>
    <row r="169" spans="1:132">
      <c r="A169" s="224"/>
      <c r="B169" s="188">
        <f t="shared" si="424"/>
        <v>125</v>
      </c>
      <c r="C169" s="128">
        <f t="shared" si="425"/>
        <v>145565.77097564042</v>
      </c>
      <c r="D169" s="128">
        <f t="shared" si="426"/>
        <v>144108.92870043352</v>
      </c>
      <c r="E169" s="128">
        <f t="shared" si="427"/>
        <v>146734.45519388164</v>
      </c>
      <c r="F169" s="128">
        <f t="shared" si="428"/>
        <v>140113.30324967756</v>
      </c>
      <c r="G169" s="128">
        <f t="shared" si="429"/>
        <v>145170.08645251507</v>
      </c>
      <c r="H169" s="128">
        <f t="shared" si="430"/>
        <v>144780.48532604834</v>
      </c>
      <c r="I169" s="128">
        <f t="shared" si="431"/>
        <v>151135.21771685072</v>
      </c>
      <c r="J169" s="128">
        <f t="shared" si="432"/>
        <v>140080.23694248238</v>
      </c>
      <c r="K169" s="128">
        <f t="shared" si="433"/>
        <v>128032.71062305121</v>
      </c>
      <c r="M169" s="36"/>
      <c r="N169" s="32">
        <f t="shared" si="434"/>
        <v>125</v>
      </c>
      <c r="O169" s="25">
        <f t="shared" si="318"/>
        <v>0.45565770975640429</v>
      </c>
      <c r="P169" s="25">
        <f t="shared" si="319"/>
        <v>0.44108928700433525</v>
      </c>
      <c r="Q169" s="25">
        <f t="shared" si="320"/>
        <v>0.46734455193881641</v>
      </c>
      <c r="R169" s="25">
        <f t="shared" si="370"/>
        <v>0.40113303249677545</v>
      </c>
      <c r="S169" s="25">
        <f t="shared" si="371"/>
        <v>0.45170086452515079</v>
      </c>
      <c r="T169" s="25">
        <f t="shared" si="372"/>
        <v>0.44780485326048347</v>
      </c>
      <c r="U169" s="25">
        <f t="shared" si="373"/>
        <v>0.51135217716850723</v>
      </c>
      <c r="V169" s="25">
        <f t="shared" si="374"/>
        <v>0.40080236942482395</v>
      </c>
      <c r="W169" s="25">
        <f t="shared" si="375"/>
        <v>0.28032710623051216</v>
      </c>
      <c r="X169" s="36"/>
      <c r="Y169" s="36"/>
      <c r="AA169" s="124">
        <f t="shared" si="321"/>
        <v>126</v>
      </c>
      <c r="AB169" s="128">
        <f t="shared" si="376"/>
        <v>128286.24074309686</v>
      </c>
      <c r="AC169" s="124">
        <f t="shared" si="322"/>
        <v>126</v>
      </c>
      <c r="AD169" s="130">
        <f t="shared" si="435"/>
        <v>0.04</v>
      </c>
      <c r="AE169" s="127">
        <f t="shared" si="436"/>
        <v>1441</v>
      </c>
      <c r="AF169" s="128">
        <f t="shared" si="437"/>
        <v>143960.6</v>
      </c>
      <c r="AG169" s="128">
        <f t="shared" si="348"/>
        <v>144100</v>
      </c>
      <c r="AH169" s="128">
        <f t="shared" si="357"/>
        <v>144100</v>
      </c>
      <c r="AI169" s="130">
        <f t="shared" si="377"/>
        <v>0.04</v>
      </c>
      <c r="AJ169" s="128">
        <f t="shared" si="378"/>
        <v>144580.33333333334</v>
      </c>
      <c r="AK169" s="128" t="str">
        <f t="shared" si="379"/>
        <v>nie</v>
      </c>
      <c r="AL169" s="128">
        <f t="shared" si="380"/>
        <v>720.5</v>
      </c>
      <c r="AM169" s="128">
        <f t="shared" si="361"/>
        <v>143905.465</v>
      </c>
      <c r="AN169" s="128">
        <f t="shared" si="381"/>
        <v>389.07000000000789</v>
      </c>
      <c r="AO169" s="130">
        <f t="shared" si="382"/>
        <v>0.04</v>
      </c>
      <c r="AP169" s="128">
        <f t="shared" si="383"/>
        <v>2443.9792907746782</v>
      </c>
      <c r="AQ169" s="128">
        <f t="shared" si="362"/>
        <v>145960.37429077466</v>
      </c>
      <c r="AS169" s="124">
        <f t="shared" si="327"/>
        <v>126</v>
      </c>
      <c r="AT169" s="130">
        <f t="shared" si="328"/>
        <v>0.04</v>
      </c>
      <c r="AU169" s="127">
        <f t="shared" si="438"/>
        <v>1428</v>
      </c>
      <c r="AV169" s="128">
        <f t="shared" si="439"/>
        <v>142666.5</v>
      </c>
      <c r="AW169" s="128">
        <f t="shared" si="363"/>
        <v>142800</v>
      </c>
      <c r="AX169" s="128">
        <f t="shared" si="358"/>
        <v>142800</v>
      </c>
      <c r="AY169" s="130">
        <f t="shared" si="384"/>
        <v>4.1500000000000002E-2</v>
      </c>
      <c r="AZ169" s="128">
        <f t="shared" si="385"/>
        <v>143293.85</v>
      </c>
      <c r="BA169" s="128" t="str">
        <f t="shared" si="386"/>
        <v>nie</v>
      </c>
      <c r="BB169" s="128">
        <f t="shared" si="387"/>
        <v>999.59999999999991</v>
      </c>
      <c r="BC169" s="128">
        <f t="shared" si="367"/>
        <v>142390.3425</v>
      </c>
      <c r="BD169" s="128">
        <f t="shared" si="388"/>
        <v>400.01850000000474</v>
      </c>
      <c r="BE169" s="130">
        <f t="shared" si="264"/>
        <v>0.04</v>
      </c>
      <c r="BF169" s="128">
        <f t="shared" si="389"/>
        <v>2524.3434331247008</v>
      </c>
      <c r="BG169" s="128">
        <f t="shared" si="368"/>
        <v>144514.6674331247</v>
      </c>
      <c r="BI169" s="124">
        <f t="shared" si="332"/>
        <v>126</v>
      </c>
      <c r="BJ169" s="130">
        <f t="shared" si="451"/>
        <v>3.8100000000000002E-2</v>
      </c>
      <c r="BK169" s="127">
        <f t="shared" si="440"/>
        <v>1401</v>
      </c>
      <c r="BL169" s="128">
        <f t="shared" si="441"/>
        <v>139959.9</v>
      </c>
      <c r="BM169" s="128">
        <f t="shared" si="349"/>
        <v>140100</v>
      </c>
      <c r="BN169" s="128">
        <f t="shared" si="442"/>
        <v>146614.65</v>
      </c>
      <c r="BO169" s="130">
        <f t="shared" si="390"/>
        <v>4.65E-2</v>
      </c>
      <c r="BP169" s="128">
        <f t="shared" si="391"/>
        <v>150023.44061249998</v>
      </c>
      <c r="BQ169" s="128" t="str">
        <f t="shared" si="392"/>
        <v>nie</v>
      </c>
      <c r="BR169" s="128">
        <f t="shared" si="393"/>
        <v>1401</v>
      </c>
      <c r="BS169" s="128">
        <f t="shared" si="364"/>
        <v>147003.17689612499</v>
      </c>
      <c r="BT169" s="128">
        <f t="shared" si="456"/>
        <v>0</v>
      </c>
      <c r="BU169" s="130">
        <f t="shared" si="394"/>
        <v>0.04</v>
      </c>
      <c r="BV169" s="128">
        <f t="shared" si="271"/>
        <v>191.98198602634011</v>
      </c>
      <c r="BW169" s="128">
        <f t="shared" si="365"/>
        <v>147195.15888215133</v>
      </c>
      <c r="BY169" s="130">
        <f t="shared" si="452"/>
        <v>2.4E-2</v>
      </c>
      <c r="BZ169" s="127">
        <f t="shared" si="444"/>
        <v>1307</v>
      </c>
      <c r="CA169" s="128">
        <f t="shared" si="445"/>
        <v>130582</v>
      </c>
      <c r="CB169" s="128">
        <f t="shared" si="366"/>
        <v>130700</v>
      </c>
      <c r="CC169" s="128">
        <f t="shared" si="359"/>
        <v>130700</v>
      </c>
      <c r="CD169" s="130">
        <f t="shared" si="395"/>
        <v>3.9E-2</v>
      </c>
      <c r="CE169" s="128">
        <f t="shared" si="396"/>
        <v>133248.65000000002</v>
      </c>
      <c r="CF169" s="128" t="str">
        <f t="shared" si="397"/>
        <v>nie</v>
      </c>
      <c r="CG169" s="128">
        <f t="shared" si="398"/>
        <v>2614</v>
      </c>
      <c r="CH169" s="128">
        <f t="shared" si="369"/>
        <v>130647.06650000002</v>
      </c>
      <c r="CI169" s="128">
        <f t="shared" si="399"/>
        <v>0</v>
      </c>
      <c r="CJ169" s="130">
        <f t="shared" si="277"/>
        <v>0.04</v>
      </c>
      <c r="CK169" s="128">
        <f t="shared" si="400"/>
        <v>9836.7923218266824</v>
      </c>
      <c r="CL169" s="128">
        <f t="shared" si="401"/>
        <v>140483.8588218267</v>
      </c>
      <c r="CN169" s="127">
        <f t="shared" si="446"/>
        <v>1451</v>
      </c>
      <c r="CO169" s="128">
        <f t="shared" si="447"/>
        <v>144954.9</v>
      </c>
      <c r="CP169" s="128">
        <f t="shared" si="342"/>
        <v>145100</v>
      </c>
      <c r="CQ169" s="128">
        <f t="shared" si="448"/>
        <v>145100</v>
      </c>
      <c r="CR169" s="130">
        <f t="shared" si="402"/>
        <v>5.6000000000000001E-2</v>
      </c>
      <c r="CS169" s="128">
        <f t="shared" si="403"/>
        <v>149162.80000000002</v>
      </c>
      <c r="CT169" s="128" t="str">
        <f t="shared" si="404"/>
        <v>nie</v>
      </c>
      <c r="CU169" s="128">
        <f t="shared" si="405"/>
        <v>4062.8000000000175</v>
      </c>
      <c r="CV169" s="128">
        <f t="shared" si="406"/>
        <v>145100</v>
      </c>
      <c r="CW169" s="128">
        <f t="shared" si="453"/>
        <v>0</v>
      </c>
      <c r="CX169" s="130">
        <f t="shared" si="407"/>
        <v>0.04</v>
      </c>
      <c r="CY169" s="128">
        <f t="shared" si="408"/>
        <v>70.275685936857869</v>
      </c>
      <c r="CZ169" s="128">
        <f t="shared" si="409"/>
        <v>145170.27568593685</v>
      </c>
      <c r="DA169" s="20"/>
      <c r="DB169" s="127">
        <f t="shared" si="350"/>
        <v>1246</v>
      </c>
      <c r="DC169" s="128">
        <f t="shared" si="351"/>
        <v>124600</v>
      </c>
      <c r="DD169" s="128">
        <f t="shared" si="344"/>
        <v>124600</v>
      </c>
      <c r="DE169" s="128">
        <f t="shared" si="449"/>
        <v>149154.12824417281</v>
      </c>
      <c r="DF169" s="130">
        <f t="shared" si="410"/>
        <v>4.3999999999999997E-2</v>
      </c>
      <c r="DG169" s="128">
        <f t="shared" si="411"/>
        <v>152435.51906554462</v>
      </c>
      <c r="DH169" s="128" t="str">
        <f t="shared" si="412"/>
        <v>nie</v>
      </c>
      <c r="DI169" s="128">
        <f t="shared" si="413"/>
        <v>2492</v>
      </c>
      <c r="DJ169" s="128">
        <f t="shared" si="355"/>
        <v>145128.25044309115</v>
      </c>
      <c r="DK169" s="128">
        <f t="shared" si="454"/>
        <v>0</v>
      </c>
      <c r="DL169" s="130">
        <f t="shared" si="414"/>
        <v>0.04</v>
      </c>
      <c r="DM169" s="128">
        <f t="shared" si="415"/>
        <v>95.479744980761978</v>
      </c>
      <c r="DN169" s="128">
        <f t="shared" si="416"/>
        <v>145223.7301880719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162805.94373135001</v>
      </c>
      <c r="DT169" s="130">
        <f t="shared" si="417"/>
        <v>4.9000000000000002E-2</v>
      </c>
      <c r="DU169" s="128">
        <f t="shared" si="418"/>
        <v>166794.68935276807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151673.69837574213</v>
      </c>
      <c r="DY169" s="128">
        <f t="shared" si="455"/>
        <v>0</v>
      </c>
      <c r="DZ169" s="130">
        <f t="shared" si="421"/>
        <v>0.04</v>
      </c>
      <c r="EA169" s="128">
        <f t="shared" si="422"/>
        <v>0</v>
      </c>
      <c r="EB169" s="128">
        <f t="shared" si="423"/>
        <v>151673.69837574213</v>
      </c>
    </row>
    <row r="170" spans="1:132">
      <c r="A170" s="224"/>
      <c r="B170" s="188">
        <f t="shared" si="424"/>
        <v>126</v>
      </c>
      <c r="C170" s="128">
        <f t="shared" si="425"/>
        <v>145960.37429077466</v>
      </c>
      <c r="D170" s="128">
        <f t="shared" si="426"/>
        <v>144514.6674331247</v>
      </c>
      <c r="E170" s="128">
        <f t="shared" si="427"/>
        <v>147195.15888215133</v>
      </c>
      <c r="F170" s="128">
        <f t="shared" si="428"/>
        <v>140483.8588218267</v>
      </c>
      <c r="G170" s="128">
        <f t="shared" si="429"/>
        <v>145170.27568593685</v>
      </c>
      <c r="H170" s="128">
        <f t="shared" si="430"/>
        <v>145223.7301880719</v>
      </c>
      <c r="I170" s="128">
        <f t="shared" si="431"/>
        <v>151673.69837574213</v>
      </c>
      <c r="J170" s="128">
        <f t="shared" si="432"/>
        <v>140458.45358222708</v>
      </c>
      <c r="K170" s="128">
        <f t="shared" si="433"/>
        <v>128286.24074309686</v>
      </c>
      <c r="M170" s="36"/>
      <c r="N170" s="32">
        <f t="shared" si="434"/>
        <v>126</v>
      </c>
      <c r="O170" s="25">
        <f t="shared" si="318"/>
        <v>0.45960374290774664</v>
      </c>
      <c r="P170" s="25">
        <f t="shared" si="319"/>
        <v>0.44514667433124711</v>
      </c>
      <c r="Q170" s="25">
        <f t="shared" si="320"/>
        <v>0.47195158882151333</v>
      </c>
      <c r="R170" s="25">
        <f t="shared" si="370"/>
        <v>0.40483858821826701</v>
      </c>
      <c r="S170" s="25">
        <f t="shared" si="371"/>
        <v>0.45170275685936856</v>
      </c>
      <c r="T170" s="25">
        <f t="shared" si="372"/>
        <v>0.45223730188071909</v>
      </c>
      <c r="U170" s="25">
        <f t="shared" si="373"/>
        <v>0.51673698375742116</v>
      </c>
      <c r="V170" s="25">
        <f t="shared" si="374"/>
        <v>0.40458453582227083</v>
      </c>
      <c r="W170" s="25">
        <f t="shared" si="375"/>
        <v>0.28286240743096869</v>
      </c>
      <c r="X170" s="36"/>
      <c r="Y170" s="36"/>
      <c r="AA170" s="124">
        <f t="shared" si="321"/>
        <v>127</v>
      </c>
      <c r="AB170" s="128">
        <f t="shared" si="376"/>
        <v>128539.77086314252</v>
      </c>
      <c r="AC170" s="124">
        <f t="shared" si="322"/>
        <v>127</v>
      </c>
      <c r="AD170" s="130">
        <f t="shared" si="435"/>
        <v>0.04</v>
      </c>
      <c r="AE170" s="127">
        <f t="shared" si="436"/>
        <v>1441</v>
      </c>
      <c r="AF170" s="128">
        <f t="shared" si="437"/>
        <v>143960.6</v>
      </c>
      <c r="AG170" s="128">
        <f t="shared" si="348"/>
        <v>144100</v>
      </c>
      <c r="AH170" s="128">
        <f t="shared" si="357"/>
        <v>144100</v>
      </c>
      <c r="AI170" s="130">
        <f t="shared" si="377"/>
        <v>0.04</v>
      </c>
      <c r="AJ170" s="128">
        <f t="shared" si="378"/>
        <v>144580.33333333334</v>
      </c>
      <c r="AK170" s="128" t="str">
        <f t="shared" si="379"/>
        <v>nie</v>
      </c>
      <c r="AL170" s="128">
        <f t="shared" si="380"/>
        <v>720.5</v>
      </c>
      <c r="AM170" s="128">
        <f t="shared" si="361"/>
        <v>143905.465</v>
      </c>
      <c r="AN170" s="128">
        <f t="shared" si="381"/>
        <v>389.07000000000789</v>
      </c>
      <c r="AO170" s="130">
        <f t="shared" si="382"/>
        <v>0.04</v>
      </c>
      <c r="AP170" s="128">
        <f t="shared" si="383"/>
        <v>2839.6480348597775</v>
      </c>
      <c r="AQ170" s="128">
        <f t="shared" si="362"/>
        <v>146356.04303485976</v>
      </c>
      <c r="AS170" s="124">
        <f t="shared" si="327"/>
        <v>127</v>
      </c>
      <c r="AT170" s="130">
        <f t="shared" si="328"/>
        <v>0.04</v>
      </c>
      <c r="AU170" s="127">
        <f t="shared" si="438"/>
        <v>1428</v>
      </c>
      <c r="AV170" s="128">
        <f t="shared" si="439"/>
        <v>142666.5</v>
      </c>
      <c r="AW170" s="128">
        <f t="shared" si="363"/>
        <v>142800</v>
      </c>
      <c r="AX170" s="128">
        <f t="shared" si="358"/>
        <v>142800</v>
      </c>
      <c r="AY170" s="130">
        <f t="shared" si="384"/>
        <v>4.1500000000000002E-2</v>
      </c>
      <c r="AZ170" s="128">
        <f t="shared" si="385"/>
        <v>143293.85</v>
      </c>
      <c r="BA170" s="128" t="str">
        <f t="shared" si="386"/>
        <v>nie</v>
      </c>
      <c r="BB170" s="128">
        <f t="shared" si="387"/>
        <v>999.59999999999991</v>
      </c>
      <c r="BC170" s="128">
        <f t="shared" si="367"/>
        <v>142390.3425</v>
      </c>
      <c r="BD170" s="128">
        <f t="shared" si="388"/>
        <v>400.01850000000474</v>
      </c>
      <c r="BE170" s="130">
        <f t="shared" si="264"/>
        <v>0.04</v>
      </c>
      <c r="BF170" s="128">
        <f t="shared" si="389"/>
        <v>2931.1776603941421</v>
      </c>
      <c r="BG170" s="128">
        <f t="shared" si="368"/>
        <v>144921.50166039413</v>
      </c>
      <c r="BI170" s="124">
        <f t="shared" si="332"/>
        <v>127</v>
      </c>
      <c r="BJ170" s="130">
        <f t="shared" si="451"/>
        <v>3.8100000000000002E-2</v>
      </c>
      <c r="BK170" s="127">
        <f t="shared" si="440"/>
        <v>1401</v>
      </c>
      <c r="BL170" s="128">
        <f t="shared" si="441"/>
        <v>139959.9</v>
      </c>
      <c r="BM170" s="128">
        <f t="shared" si="349"/>
        <v>140100</v>
      </c>
      <c r="BN170" s="128">
        <f t="shared" si="442"/>
        <v>146614.65</v>
      </c>
      <c r="BO170" s="130">
        <f t="shared" si="390"/>
        <v>4.65E-2</v>
      </c>
      <c r="BP170" s="128">
        <f t="shared" si="391"/>
        <v>150591.57238125001</v>
      </c>
      <c r="BQ170" s="128" t="str">
        <f t="shared" si="392"/>
        <v>nie</v>
      </c>
      <c r="BR170" s="128">
        <f t="shared" si="393"/>
        <v>1401</v>
      </c>
      <c r="BS170" s="128">
        <f t="shared" si="364"/>
        <v>147463.36362881251</v>
      </c>
      <c r="BT170" s="128">
        <f t="shared" si="456"/>
        <v>0</v>
      </c>
      <c r="BU170" s="130">
        <f t="shared" si="394"/>
        <v>0.04</v>
      </c>
      <c r="BV170" s="128">
        <f t="shared" si="271"/>
        <v>192.5003373886112</v>
      </c>
      <c r="BW170" s="128">
        <f t="shared" si="365"/>
        <v>147655.86396620111</v>
      </c>
      <c r="BY170" s="130">
        <f t="shared" si="452"/>
        <v>2.4E-2</v>
      </c>
      <c r="BZ170" s="127">
        <f t="shared" si="444"/>
        <v>1307</v>
      </c>
      <c r="CA170" s="128">
        <f t="shared" si="445"/>
        <v>130582</v>
      </c>
      <c r="CB170" s="128">
        <f t="shared" si="366"/>
        <v>130700</v>
      </c>
      <c r="CC170" s="128">
        <f t="shared" si="359"/>
        <v>130700</v>
      </c>
      <c r="CD170" s="130">
        <f t="shared" si="395"/>
        <v>3.9E-2</v>
      </c>
      <c r="CE170" s="128">
        <f t="shared" si="396"/>
        <v>133673.42500000002</v>
      </c>
      <c r="CF170" s="128" t="str">
        <f t="shared" si="397"/>
        <v>nie</v>
      </c>
      <c r="CG170" s="128">
        <f t="shared" si="398"/>
        <v>2614</v>
      </c>
      <c r="CH170" s="128">
        <f t="shared" si="369"/>
        <v>130991.13425000002</v>
      </c>
      <c r="CI170" s="128">
        <f t="shared" si="399"/>
        <v>0</v>
      </c>
      <c r="CJ170" s="130">
        <f t="shared" si="277"/>
        <v>0.04</v>
      </c>
      <c r="CK170" s="128">
        <f t="shared" si="400"/>
        <v>9863.351661095614</v>
      </c>
      <c r="CL170" s="128">
        <f t="shared" si="401"/>
        <v>140854.48591109563</v>
      </c>
      <c r="CN170" s="127">
        <f t="shared" si="446"/>
        <v>1451</v>
      </c>
      <c r="CO170" s="128">
        <f t="shared" si="447"/>
        <v>144954.9</v>
      </c>
      <c r="CP170" s="128">
        <f t="shared" si="342"/>
        <v>145100</v>
      </c>
      <c r="CQ170" s="128">
        <f t="shared" si="448"/>
        <v>145100</v>
      </c>
      <c r="CR170" s="130">
        <f t="shared" si="402"/>
        <v>5.6000000000000001E-2</v>
      </c>
      <c r="CS170" s="128">
        <f t="shared" si="403"/>
        <v>149839.93333333332</v>
      </c>
      <c r="CT170" s="128" t="str">
        <f t="shared" si="404"/>
        <v>nie</v>
      </c>
      <c r="CU170" s="128">
        <f t="shared" si="405"/>
        <v>4353</v>
      </c>
      <c r="CV170" s="128">
        <f t="shared" si="406"/>
        <v>145413.416</v>
      </c>
      <c r="CW170" s="128">
        <f t="shared" si="453"/>
        <v>0</v>
      </c>
      <c r="CX170" s="130">
        <f t="shared" si="407"/>
        <v>0.04</v>
      </c>
      <c r="CY170" s="128">
        <f t="shared" si="408"/>
        <v>70.465430288887376</v>
      </c>
      <c r="CZ170" s="128">
        <f t="shared" si="409"/>
        <v>145483.88143028889</v>
      </c>
      <c r="DA170" s="20"/>
      <c r="DB170" s="127">
        <f t="shared" si="350"/>
        <v>1246</v>
      </c>
      <c r="DC170" s="128">
        <f t="shared" si="351"/>
        <v>124600</v>
      </c>
      <c r="DD170" s="128">
        <f t="shared" si="344"/>
        <v>124600</v>
      </c>
      <c r="DE170" s="128">
        <f t="shared" si="449"/>
        <v>149154.12824417281</v>
      </c>
      <c r="DF170" s="130">
        <f t="shared" si="410"/>
        <v>4.3999999999999997E-2</v>
      </c>
      <c r="DG170" s="128">
        <f t="shared" si="411"/>
        <v>152982.41753577325</v>
      </c>
      <c r="DH170" s="128" t="str">
        <f t="shared" si="412"/>
        <v>nie</v>
      </c>
      <c r="DI170" s="128">
        <f t="shared" si="413"/>
        <v>2492</v>
      </c>
      <c r="DJ170" s="128">
        <f t="shared" si="355"/>
        <v>145571.23820397633</v>
      </c>
      <c r="DK170" s="128">
        <f t="shared" si="454"/>
        <v>0</v>
      </c>
      <c r="DL170" s="130">
        <f t="shared" si="414"/>
        <v>0.04</v>
      </c>
      <c r="DM170" s="128">
        <f t="shared" si="415"/>
        <v>95.737540292210028</v>
      </c>
      <c r="DN170" s="128">
        <f t="shared" si="416"/>
        <v>145666.97574426854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162805.94373135001</v>
      </c>
      <c r="DT170" s="130">
        <f t="shared" si="417"/>
        <v>4.9000000000000002E-2</v>
      </c>
      <c r="DU170" s="128">
        <f t="shared" si="418"/>
        <v>167459.4802896711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152212.17903463359</v>
      </c>
      <c r="DY170" s="128">
        <f t="shared" si="455"/>
        <v>0</v>
      </c>
      <c r="DZ170" s="130">
        <f t="shared" si="421"/>
        <v>0.04</v>
      </c>
      <c r="EA170" s="128">
        <f t="shared" si="422"/>
        <v>0</v>
      </c>
      <c r="EB170" s="128">
        <f t="shared" si="423"/>
        <v>152212.17903463359</v>
      </c>
    </row>
    <row r="171" spans="1:132">
      <c r="A171" s="224"/>
      <c r="B171" s="188">
        <f t="shared" si="424"/>
        <v>127</v>
      </c>
      <c r="C171" s="128">
        <f t="shared" si="425"/>
        <v>146356.04303485976</v>
      </c>
      <c r="D171" s="128">
        <f t="shared" si="426"/>
        <v>144921.50166039413</v>
      </c>
      <c r="E171" s="128">
        <f t="shared" si="427"/>
        <v>147655.86396620111</v>
      </c>
      <c r="F171" s="128">
        <f t="shared" si="428"/>
        <v>140854.48591109563</v>
      </c>
      <c r="G171" s="128">
        <f t="shared" si="429"/>
        <v>145483.88143028889</v>
      </c>
      <c r="H171" s="128">
        <f t="shared" si="430"/>
        <v>145666.97574426854</v>
      </c>
      <c r="I171" s="128">
        <f t="shared" si="431"/>
        <v>152212.17903463359</v>
      </c>
      <c r="J171" s="128">
        <f t="shared" si="432"/>
        <v>140837.69140689907</v>
      </c>
      <c r="K171" s="128">
        <f t="shared" si="433"/>
        <v>128539.77086314252</v>
      </c>
      <c r="M171" s="36"/>
      <c r="N171" s="32">
        <f t="shared" si="434"/>
        <v>127</v>
      </c>
      <c r="O171" s="25">
        <f t="shared" si="318"/>
        <v>0.46356043034859762</v>
      </c>
      <c r="P171" s="25">
        <f t="shared" si="319"/>
        <v>0.44921501660394125</v>
      </c>
      <c r="Q171" s="25">
        <f t="shared" si="320"/>
        <v>0.47655863966201117</v>
      </c>
      <c r="R171" s="25">
        <f t="shared" si="370"/>
        <v>0.40854485911095639</v>
      </c>
      <c r="S171" s="25">
        <f t="shared" si="371"/>
        <v>0.45483881430288897</v>
      </c>
      <c r="T171" s="25">
        <f t="shared" si="372"/>
        <v>0.45666975744268545</v>
      </c>
      <c r="U171" s="25">
        <f t="shared" si="373"/>
        <v>0.52212179034633599</v>
      </c>
      <c r="V171" s="25">
        <f t="shared" si="374"/>
        <v>0.40837691406899079</v>
      </c>
      <c r="W171" s="25">
        <f t="shared" si="375"/>
        <v>0.28539770863142522</v>
      </c>
      <c r="X171" s="36"/>
      <c r="Y171" s="36"/>
      <c r="AA171" s="124">
        <f t="shared" si="321"/>
        <v>128</v>
      </c>
      <c r="AB171" s="128">
        <f t="shared" si="376"/>
        <v>128793.30098318816</v>
      </c>
      <c r="AC171" s="124">
        <f t="shared" si="322"/>
        <v>128</v>
      </c>
      <c r="AD171" s="130">
        <f t="shared" si="435"/>
        <v>0.04</v>
      </c>
      <c r="AE171" s="127">
        <f t="shared" si="436"/>
        <v>1441</v>
      </c>
      <c r="AF171" s="128">
        <f t="shared" si="437"/>
        <v>143960.6</v>
      </c>
      <c r="AG171" s="128">
        <f t="shared" si="348"/>
        <v>144100</v>
      </c>
      <c r="AH171" s="128">
        <f t="shared" si="357"/>
        <v>144100</v>
      </c>
      <c r="AI171" s="130">
        <f t="shared" si="377"/>
        <v>0.04</v>
      </c>
      <c r="AJ171" s="128">
        <f t="shared" si="378"/>
        <v>144580.33333333334</v>
      </c>
      <c r="AK171" s="128" t="str">
        <f t="shared" si="379"/>
        <v>nie</v>
      </c>
      <c r="AL171" s="128">
        <f t="shared" si="380"/>
        <v>720.5</v>
      </c>
      <c r="AM171" s="128">
        <f t="shared" si="361"/>
        <v>143905.465</v>
      </c>
      <c r="AN171" s="128">
        <f t="shared" si="381"/>
        <v>389.07000000000789</v>
      </c>
      <c r="AO171" s="130">
        <f t="shared" si="382"/>
        <v>0.04</v>
      </c>
      <c r="AP171" s="128">
        <f t="shared" si="383"/>
        <v>3236.3850845539064</v>
      </c>
      <c r="AQ171" s="128">
        <f t="shared" si="362"/>
        <v>146752.7800845539</v>
      </c>
      <c r="AS171" s="124">
        <f t="shared" si="327"/>
        <v>128</v>
      </c>
      <c r="AT171" s="130">
        <f t="shared" si="328"/>
        <v>0.04</v>
      </c>
      <c r="AU171" s="127">
        <f t="shared" si="438"/>
        <v>1428</v>
      </c>
      <c r="AV171" s="128">
        <f t="shared" si="439"/>
        <v>142666.5</v>
      </c>
      <c r="AW171" s="128">
        <f t="shared" si="363"/>
        <v>142800</v>
      </c>
      <c r="AX171" s="128">
        <f t="shared" si="358"/>
        <v>142800</v>
      </c>
      <c r="AY171" s="130">
        <f t="shared" si="384"/>
        <v>4.1500000000000002E-2</v>
      </c>
      <c r="AZ171" s="128">
        <f t="shared" si="385"/>
        <v>143293.85</v>
      </c>
      <c r="BA171" s="128" t="str">
        <f t="shared" si="386"/>
        <v>nie</v>
      </c>
      <c r="BB171" s="128">
        <f t="shared" si="387"/>
        <v>999.59999999999991</v>
      </c>
      <c r="BC171" s="128">
        <f t="shared" si="367"/>
        <v>142390.3425</v>
      </c>
      <c r="BD171" s="128">
        <f t="shared" si="388"/>
        <v>400.01850000000474</v>
      </c>
      <c r="BE171" s="130">
        <f t="shared" si="264"/>
        <v>0.04</v>
      </c>
      <c r="BF171" s="128">
        <f t="shared" si="389"/>
        <v>3339.1103400772108</v>
      </c>
      <c r="BG171" s="128">
        <f t="shared" si="368"/>
        <v>145329.43434007722</v>
      </c>
      <c r="BI171" s="124">
        <f t="shared" si="332"/>
        <v>128</v>
      </c>
      <c r="BJ171" s="130">
        <f t="shared" si="451"/>
        <v>3.8100000000000002E-2</v>
      </c>
      <c r="BK171" s="127">
        <f t="shared" si="440"/>
        <v>1401</v>
      </c>
      <c r="BL171" s="128">
        <f t="shared" si="441"/>
        <v>139959.9</v>
      </c>
      <c r="BM171" s="128">
        <f t="shared" si="349"/>
        <v>140100</v>
      </c>
      <c r="BN171" s="128">
        <f t="shared" si="442"/>
        <v>146614.65</v>
      </c>
      <c r="BO171" s="130">
        <f t="shared" si="390"/>
        <v>4.65E-2</v>
      </c>
      <c r="BP171" s="128">
        <f t="shared" si="391"/>
        <v>151159.70414999998</v>
      </c>
      <c r="BQ171" s="128" t="str">
        <f t="shared" si="392"/>
        <v>nie</v>
      </c>
      <c r="BR171" s="128">
        <f t="shared" si="393"/>
        <v>1401</v>
      </c>
      <c r="BS171" s="128">
        <f t="shared" si="364"/>
        <v>147923.55036149998</v>
      </c>
      <c r="BT171" s="128">
        <f t="shared" si="456"/>
        <v>0</v>
      </c>
      <c r="BU171" s="130">
        <f t="shared" si="394"/>
        <v>0.04</v>
      </c>
      <c r="BV171" s="128">
        <f t="shared" si="271"/>
        <v>193.02008829956043</v>
      </c>
      <c r="BW171" s="128">
        <f t="shared" si="365"/>
        <v>148116.57044979953</v>
      </c>
      <c r="BY171" s="130">
        <f t="shared" si="452"/>
        <v>2.4E-2</v>
      </c>
      <c r="BZ171" s="127">
        <f t="shared" si="444"/>
        <v>1307</v>
      </c>
      <c r="CA171" s="128">
        <f t="shared" si="445"/>
        <v>130582</v>
      </c>
      <c r="CB171" s="128">
        <f t="shared" si="366"/>
        <v>130700</v>
      </c>
      <c r="CC171" s="128">
        <f t="shared" si="359"/>
        <v>130700</v>
      </c>
      <c r="CD171" s="130">
        <f t="shared" si="395"/>
        <v>3.9E-2</v>
      </c>
      <c r="CE171" s="128">
        <f t="shared" si="396"/>
        <v>134098.20000000001</v>
      </c>
      <c r="CF171" s="128" t="str">
        <f t="shared" si="397"/>
        <v>nie</v>
      </c>
      <c r="CG171" s="128">
        <f t="shared" si="398"/>
        <v>2614</v>
      </c>
      <c r="CH171" s="128">
        <f t="shared" si="369"/>
        <v>131335.20200000002</v>
      </c>
      <c r="CI171" s="128">
        <f t="shared" si="399"/>
        <v>0</v>
      </c>
      <c r="CJ171" s="130">
        <f t="shared" si="277"/>
        <v>0.04</v>
      </c>
      <c r="CK171" s="128">
        <f t="shared" si="400"/>
        <v>9889.9827105805707</v>
      </c>
      <c r="CL171" s="128">
        <f t="shared" si="401"/>
        <v>141225.18471058059</v>
      </c>
      <c r="CN171" s="127">
        <f t="shared" si="446"/>
        <v>1451</v>
      </c>
      <c r="CO171" s="128">
        <f t="shared" si="447"/>
        <v>144954.9</v>
      </c>
      <c r="CP171" s="128">
        <f t="shared" si="342"/>
        <v>145100</v>
      </c>
      <c r="CQ171" s="128">
        <f t="shared" si="448"/>
        <v>145100</v>
      </c>
      <c r="CR171" s="130">
        <f t="shared" si="402"/>
        <v>5.6000000000000001E-2</v>
      </c>
      <c r="CS171" s="128">
        <f t="shared" si="403"/>
        <v>150517.06666666668</v>
      </c>
      <c r="CT171" s="128" t="str">
        <f t="shared" si="404"/>
        <v>nie</v>
      </c>
      <c r="CU171" s="128">
        <f t="shared" si="405"/>
        <v>4353</v>
      </c>
      <c r="CV171" s="128">
        <f t="shared" si="406"/>
        <v>145961.894</v>
      </c>
      <c r="CW171" s="128">
        <f t="shared" si="453"/>
        <v>0</v>
      </c>
      <c r="CX171" s="130">
        <f t="shared" si="407"/>
        <v>0.04</v>
      </c>
      <c r="CY171" s="128">
        <f t="shared" si="408"/>
        <v>70.655686950667373</v>
      </c>
      <c r="CZ171" s="128">
        <f t="shared" si="409"/>
        <v>146032.54968695066</v>
      </c>
      <c r="DA171" s="20"/>
      <c r="DB171" s="127">
        <f t="shared" si="350"/>
        <v>1246</v>
      </c>
      <c r="DC171" s="128">
        <f t="shared" si="351"/>
        <v>124600</v>
      </c>
      <c r="DD171" s="128">
        <f t="shared" si="344"/>
        <v>124600</v>
      </c>
      <c r="DE171" s="128">
        <f t="shared" si="449"/>
        <v>149154.12824417281</v>
      </c>
      <c r="DF171" s="130">
        <f t="shared" si="410"/>
        <v>4.3999999999999997E-2</v>
      </c>
      <c r="DG171" s="128">
        <f t="shared" si="411"/>
        <v>153529.3160060019</v>
      </c>
      <c r="DH171" s="128" t="str">
        <f t="shared" si="412"/>
        <v>nie</v>
      </c>
      <c r="DI171" s="128">
        <f t="shared" si="413"/>
        <v>2492</v>
      </c>
      <c r="DJ171" s="128">
        <f t="shared" si="355"/>
        <v>146014.22596486154</v>
      </c>
      <c r="DK171" s="128">
        <f t="shared" si="454"/>
        <v>0</v>
      </c>
      <c r="DL171" s="130">
        <f t="shared" si="414"/>
        <v>0.04</v>
      </c>
      <c r="DM171" s="128">
        <f t="shared" si="415"/>
        <v>95.996031650998987</v>
      </c>
      <c r="DN171" s="128">
        <f t="shared" si="416"/>
        <v>146110.22199651256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162805.94373135001</v>
      </c>
      <c r="DT171" s="130">
        <f t="shared" si="417"/>
        <v>4.9000000000000002E-2</v>
      </c>
      <c r="DU171" s="128">
        <f t="shared" si="418"/>
        <v>168124.27122657411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152750.65969352503</v>
      </c>
      <c r="DY171" s="128">
        <f t="shared" si="455"/>
        <v>0</v>
      </c>
      <c r="DZ171" s="130">
        <f t="shared" si="421"/>
        <v>0.04</v>
      </c>
      <c r="EA171" s="128">
        <f t="shared" si="422"/>
        <v>0</v>
      </c>
      <c r="EB171" s="128">
        <f t="shared" si="423"/>
        <v>152750.65969352503</v>
      </c>
    </row>
    <row r="172" spans="1:132">
      <c r="A172" s="224"/>
      <c r="B172" s="188">
        <f t="shared" si="424"/>
        <v>128</v>
      </c>
      <c r="C172" s="128">
        <f t="shared" si="425"/>
        <v>146752.7800845539</v>
      </c>
      <c r="D172" s="128">
        <f t="shared" si="426"/>
        <v>145329.43434007722</v>
      </c>
      <c r="E172" s="128">
        <f t="shared" si="427"/>
        <v>148116.57044979953</v>
      </c>
      <c r="F172" s="128">
        <f t="shared" si="428"/>
        <v>141225.18471058059</v>
      </c>
      <c r="G172" s="128">
        <f t="shared" si="429"/>
        <v>146032.54968695066</v>
      </c>
      <c r="H172" s="128">
        <f t="shared" si="430"/>
        <v>146110.22199651256</v>
      </c>
      <c r="I172" s="128">
        <f t="shared" si="431"/>
        <v>152750.65969352503</v>
      </c>
      <c r="J172" s="128">
        <f t="shared" si="432"/>
        <v>141217.95317369769</v>
      </c>
      <c r="K172" s="128">
        <f t="shared" si="433"/>
        <v>128793.30098318816</v>
      </c>
      <c r="M172" s="36"/>
      <c r="N172" s="32">
        <f t="shared" si="434"/>
        <v>128</v>
      </c>
      <c r="O172" s="25">
        <f t="shared" si="318"/>
        <v>0.46752780084553902</v>
      </c>
      <c r="P172" s="25">
        <f t="shared" si="319"/>
        <v>0.45329434340077213</v>
      </c>
      <c r="Q172" s="25">
        <f t="shared" si="320"/>
        <v>0.48116570449799534</v>
      </c>
      <c r="R172" s="25">
        <f t="shared" ref="R172:R188" si="457">F172/zakup_domyslny_wartosc-1</f>
        <v>0.41225184710580587</v>
      </c>
      <c r="S172" s="25">
        <f t="shared" ref="S172:S188" si="458">G172/zakup_domyslny_wartosc-1</f>
        <v>0.46032549686950652</v>
      </c>
      <c r="T172" s="25">
        <f t="shared" ref="T172:T188" si="459">H172/zakup_domyslny_wartosc-1</f>
        <v>0.46110221996512557</v>
      </c>
      <c r="U172" s="25">
        <f t="shared" ref="U172:U188" si="460">I172/zakup_domyslny_wartosc-1</f>
        <v>0.52750659693525037</v>
      </c>
      <c r="V172" s="25">
        <f t="shared" ref="V172:V188" si="461">J172/zakup_domyslny_wartosc-1</f>
        <v>0.41217953173697697</v>
      </c>
      <c r="W172" s="25">
        <f t="shared" ref="W172:W188" si="462">K172/zakup_domyslny_wartosc-1</f>
        <v>0.28793300983188175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129046.83110323381</v>
      </c>
      <c r="AC172" s="124">
        <f t="shared" si="322"/>
        <v>129</v>
      </c>
      <c r="AD172" s="130">
        <f t="shared" si="435"/>
        <v>0.04</v>
      </c>
      <c r="AE172" s="127">
        <f t="shared" si="436"/>
        <v>1441</v>
      </c>
      <c r="AF172" s="128">
        <f t="shared" si="437"/>
        <v>143960.6</v>
      </c>
      <c r="AG172" s="128">
        <f t="shared" si="348"/>
        <v>144100</v>
      </c>
      <c r="AH172" s="128">
        <f t="shared" si="357"/>
        <v>144100</v>
      </c>
      <c r="AI172" s="130">
        <f t="shared" ref="AI172:AI187" si="464">IF(AND(MOD($AA172,zapadalnosc_ROR)&lt;=zmiana_oprocentowania_co_ile_mc_ROR,MOD($AA172,zapadalnosc_ROR)&lt;&gt;0),proc_I_okres_ROR,(marza_ROR+AD172))</f>
        <v>0.04</v>
      </c>
      <c r="AJ172" s="128">
        <f t="shared" ref="AJ172:AJ187" si="465">AH172*(1+AI172*IF(MOD($AA172,wyplata_odsetek_ROR)&lt;&gt;0,MOD($AA172,wyplata_odsetek_ROR),wyplata_odsetek_ROR)/12)</f>
        <v>144580.33333333334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720.5</v>
      </c>
      <c r="AM172" s="128">
        <f t="shared" si="361"/>
        <v>143905.465</v>
      </c>
      <c r="AN172" s="128">
        <f t="shared" ref="AN172:AN186" si="468">IF(MOD($AA172,wyplata_odsetek_ROR)=0, (AJ172-AG172)*(1-podatek_Belki),0)
+IF(AK172="tak",ROUNDDOWN(AJ172/zamiana_ROR,0)*(100-zamiana_ROR),0)</f>
        <v>389.07000000000789</v>
      </c>
      <c r="AO172" s="130">
        <f t="shared" ref="AO172:AO187" si="469">INDEX(scenariusz_I_konto,MATCH(ROUNDUP($AA172/12,0),scenariusz_I_rok,0))</f>
        <v>0.04</v>
      </c>
      <c r="AP172" s="128">
        <f t="shared" ref="AP172:AP187" si="470">(AP171-IF(AK171="tak",ROUNDDOWN(AP171/100,0)*100,0))*
(1+AO172/12*(1-podatek_Belki))+AN172</f>
        <v>3634.1933242822097</v>
      </c>
      <c r="AQ172" s="128">
        <f t="shared" si="362"/>
        <v>147150.5883242822</v>
      </c>
      <c r="AS172" s="124">
        <f t="shared" si="327"/>
        <v>129</v>
      </c>
      <c r="AT172" s="130">
        <f t="shared" si="328"/>
        <v>0.04</v>
      </c>
      <c r="AU172" s="127">
        <f t="shared" si="438"/>
        <v>1428</v>
      </c>
      <c r="AV172" s="128">
        <f t="shared" si="439"/>
        <v>142666.5</v>
      </c>
      <c r="AW172" s="128">
        <f t="shared" si="363"/>
        <v>142800</v>
      </c>
      <c r="AX172" s="128">
        <f t="shared" si="358"/>
        <v>142800</v>
      </c>
      <c r="AY172" s="130">
        <f t="shared" ref="AY172:AY187" si="471">IF(AND(MOD($AA172,zapadalnosc_DOR)&lt;=zmiana_oprocentowania_co_ile_mc_DOR,MOD($AA172,zapadalnosc_DOR)&lt;&gt;0),proc_I_okres_DOR,(marza_DOR+AT172))</f>
        <v>4.1500000000000002E-2</v>
      </c>
      <c r="AZ172" s="128">
        <f t="shared" ref="AZ172:AZ187" si="472">AX172*(1+AY172*IF(MOD($AA172,wyplata_odsetek_DOR)&lt;&gt;0,MOD($AA172,wyplata_odsetek_DOR),wyplata_odsetek_DOR)/12)</f>
        <v>143293.85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999.59999999999991</v>
      </c>
      <c r="BC172" s="128">
        <f t="shared" si="367"/>
        <v>142390.3425</v>
      </c>
      <c r="BD172" s="128">
        <f t="shared" ref="BD172:BD186" si="475">IF(MOD($AA172,wyplata_odsetek_DOR)=0, (AZ172-AW172)*(1-podatek_Belki),0)
+IF(BA172="tak",ROUNDDOWN(AZ172/zamiana_DOR,0)*(100-zamiana_DOR),0)</f>
        <v>400.01850000000474</v>
      </c>
      <c r="BE172" s="130">
        <f t="shared" ref="BE172:BE187" si="476">INDEX(scenariusz_I_konto,MATCH(ROUNDUP($AA172/12,0),scenariusz_I_rok,0))</f>
        <v>0.04</v>
      </c>
      <c r="BF172" s="128">
        <f t="shared" ref="BF172:BF187" si="477">(BF171-IF(BA171="tak",ROUNDDOWN(BF171/100,0)*100,0))*
(1+BE172/12*(1-podatek_Belki))+BD172</f>
        <v>3748.1444379954237</v>
      </c>
      <c r="BG172" s="128">
        <f t="shared" si="368"/>
        <v>145738.46843799541</v>
      </c>
      <c r="BI172" s="124">
        <f t="shared" si="332"/>
        <v>129</v>
      </c>
      <c r="BJ172" s="130">
        <f t="shared" si="451"/>
        <v>3.8100000000000002E-2</v>
      </c>
      <c r="BK172" s="127">
        <f t="shared" si="440"/>
        <v>1401</v>
      </c>
      <c r="BL172" s="128">
        <f t="shared" si="441"/>
        <v>139959.9</v>
      </c>
      <c r="BM172" s="128">
        <f t="shared" si="349"/>
        <v>140100</v>
      </c>
      <c r="BN172" s="128">
        <f t="shared" si="442"/>
        <v>146614.65</v>
      </c>
      <c r="BO172" s="130">
        <f t="shared" ref="BO172:BO187" si="478">IF(AND(MOD($AA172,zapadalnosc_TOS)&lt;=12,MOD($AA172,zapadalnosc_TOS)&lt;&gt;0),proc_I_okres_TOS,(marza_TOS+proc_I_okres_TOS))</f>
        <v>4.65E-2</v>
      </c>
      <c r="BP172" s="128">
        <f t="shared" ref="BP172:BP187" si="479">BN172*(1+BO172*IF(MOD($AA172,12)&lt;&gt;0,MOD($AA172,12),12)/12)</f>
        <v>151727.83591875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1401</v>
      </c>
      <c r="BS172" s="128">
        <f t="shared" si="364"/>
        <v>148383.7370941875</v>
      </c>
      <c r="BT172" s="128">
        <f t="shared" si="456"/>
        <v>0</v>
      </c>
      <c r="BU172" s="130">
        <f t="shared" ref="BU172:BU187" si="482">INDEX(scenariusz_I_konto,MATCH(ROUNDUP($AA172/12,0),scenariusz_I_rok,0))</f>
        <v>0.04</v>
      </c>
      <c r="BV172" s="128">
        <f t="shared" ref="BV172:BV187" si="483">BV171*(1+BU172/12*(1-podatek_Belki))+BT172</f>
        <v>193.54124253796923</v>
      </c>
      <c r="BW172" s="128">
        <f t="shared" si="365"/>
        <v>148577.27833672546</v>
      </c>
      <c r="BY172" s="130">
        <f t="shared" si="452"/>
        <v>2.4E-2</v>
      </c>
      <c r="BZ172" s="127">
        <f t="shared" si="444"/>
        <v>1307</v>
      </c>
      <c r="CA172" s="128">
        <f t="shared" si="445"/>
        <v>130582</v>
      </c>
      <c r="CB172" s="128">
        <f t="shared" si="366"/>
        <v>130700</v>
      </c>
      <c r="CC172" s="128">
        <f t="shared" si="359"/>
        <v>130700</v>
      </c>
      <c r="CD172" s="130">
        <f t="shared" ref="CD172:CD187" si="484">IF(AND(MOD($AA172,zapadalnosc_COI)&lt;=zmiana_oprocentowania_co_ile_mc_COI,MOD($AA172,zapadalnosc_COI)&lt;&gt;0),proc_I_okres_COI,(marza_COI+BY172))</f>
        <v>3.9E-2</v>
      </c>
      <c r="CE172" s="128">
        <f t="shared" ref="CE172:CE187" si="485">CC172*(1+CD172*IF(MOD($AA172,wyplata_odsetek_COI)&lt;&gt;0,MOD($AA172,wyplata_odsetek_COI),wyplata_odsetek_COI)/12)</f>
        <v>134522.97500000001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2614</v>
      </c>
      <c r="CH172" s="128">
        <f t="shared" si="369"/>
        <v>131679.26975000001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0.04</v>
      </c>
      <c r="CK172" s="128">
        <f t="shared" ref="CK172:CK187" si="490">(CK171-IF(CF171="tak",ROUNDDOWN(CK171/100,0)*100,0))*
(1+CJ172/12*(1-podatek_Belki))+CI172</f>
        <v>9916.6856638991376</v>
      </c>
      <c r="CL172" s="128">
        <f t="shared" ref="CL172:CL187" si="491">(CK171-IF(MOD($AA171,zapadalnosc_COI)=0,ROUNDDOWN(CK171/100,0)*100,0))*(1+CJ172/12*(1-podatek_Belki))+CH172</f>
        <v>141595.95541389915</v>
      </c>
      <c r="CN172" s="127">
        <f t="shared" si="446"/>
        <v>1451</v>
      </c>
      <c r="CO172" s="128">
        <f t="shared" si="447"/>
        <v>144954.9</v>
      </c>
      <c r="CP172" s="128">
        <f t="shared" si="342"/>
        <v>145100</v>
      </c>
      <c r="CQ172" s="128">
        <f t="shared" si="448"/>
        <v>145100</v>
      </c>
      <c r="CR172" s="130">
        <f t="shared" ref="CR172:CR187" si="492">IF(AND(MOD($AA172,zapadalnosc_EDO)&lt;=12,MOD($AA172,zapadalnosc_EDO)&lt;&gt;0),proc_I_okres_EDO,(marza_EDO+$BY172))</f>
        <v>5.6000000000000001E-2</v>
      </c>
      <c r="CS172" s="128">
        <f t="shared" ref="CS172:CS187" si="493">CQ172*(1+CR172*IF(MOD($AA172,12)&lt;&gt;0,MOD($AA172,12),12)/12)</f>
        <v>151194.20000000001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4353</v>
      </c>
      <c r="CV172" s="128">
        <f t="shared" ref="CV172:CV187" si="496">CS172-CU172
-(CS172-CP172-CU172)*podatek_Belki</f>
        <v>146510.372</v>
      </c>
      <c r="CW172" s="128">
        <f t="shared" si="453"/>
        <v>0</v>
      </c>
      <c r="CX172" s="130">
        <f t="shared" ref="CX172:CX187" si="497">INDEX(scenariusz_I_konto,MATCH(ROUNDUP($AA172/12,0),scenariusz_I_rok,0))</f>
        <v>0.04</v>
      </c>
      <c r="CY172" s="128">
        <f t="shared" ref="CY172:CY187" si="498">CY171*(1+CX172/12*(1-podatek_Belki))+CW172</f>
        <v>70.846457305434171</v>
      </c>
      <c r="CZ172" s="128">
        <f t="shared" ref="CZ172:CZ187" si="499">CY171*(1+CX172/12*(1-podatek_Belki))+CV172</f>
        <v>146581.21845730543</v>
      </c>
      <c r="DA172" s="20"/>
      <c r="DB172" s="127">
        <f t="shared" si="350"/>
        <v>1246</v>
      </c>
      <c r="DC172" s="128">
        <f t="shared" si="351"/>
        <v>124600</v>
      </c>
      <c r="DD172" s="128">
        <f t="shared" si="344"/>
        <v>124600</v>
      </c>
      <c r="DE172" s="128">
        <f t="shared" si="449"/>
        <v>149154.12824417281</v>
      </c>
      <c r="DF172" s="130">
        <f t="shared" ref="DF172:DF187" si="500">IF(AND(MOD($AA172,zapadalnosc_ROS)&lt;=12,MOD($AA172,zapadalnosc_ROS)&lt;&gt;0),proc_I_okres_ROS,(marza_ROS+$BY172))</f>
        <v>4.3999999999999997E-2</v>
      </c>
      <c r="DG172" s="128">
        <f t="shared" ref="DG172:DG187" si="501">DE172*(1+DF172*IF(MOD($AA172,12)&lt;&gt;0,MOD($AA172,12),12)/12)</f>
        <v>154076.2144762305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2492</v>
      </c>
      <c r="DJ172" s="128">
        <f t="shared" si="355"/>
        <v>146457.2137257467</v>
      </c>
      <c r="DK172" s="128">
        <f t="shared" si="454"/>
        <v>0</v>
      </c>
      <c r="DL172" s="130">
        <f t="shared" ref="DL172:DL187" si="504">INDEX(scenariusz_I_konto,MATCH(ROUNDUP($AA172/12,0),scenariusz_I_rok,0))</f>
        <v>0.04</v>
      </c>
      <c r="DM172" s="128">
        <f t="shared" ref="DM172:DM187" si="505">DM171*(1+DL172/12*(1-podatek_Belki))+DK172</f>
        <v>96.255220936456681</v>
      </c>
      <c r="DN172" s="128">
        <f t="shared" ref="DN172:DN187" si="506">DM171*(1+DL172/12*(1-podatek_Belki))+DJ172</f>
        <v>146553.46894668316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162805.94373135001</v>
      </c>
      <c r="DT172" s="130">
        <f t="shared" ref="DT172:DT187" si="507">IF(AND(MOD($AA172,zapadalnosc_ROD)&lt;=12,MOD($AA172,zapadalnosc_ROD)&lt;&gt;0),proc_I_okres_ROD,(marza_ROD+$BY172))</f>
        <v>4.9000000000000002E-2</v>
      </c>
      <c r="DU172" s="128">
        <f t="shared" ref="DU172:DU187" si="508">DS172*(1+DT172*IF(MOD($AA172,12)&lt;&gt;0,MOD($AA172,12),12)/12)</f>
        <v>168789.06216347712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153289.14035241646</v>
      </c>
      <c r="DY172" s="128">
        <f t="shared" si="455"/>
        <v>0</v>
      </c>
      <c r="DZ172" s="130">
        <f t="shared" ref="DZ172:DZ187" si="512">INDEX(scenariusz_I_konto,MATCH(ROUNDUP($AA172/12,0),scenariusz_I_rok,0))</f>
        <v>0.04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153289.14035241646</v>
      </c>
    </row>
    <row r="173" spans="1:132">
      <c r="A173" s="224"/>
      <c r="B173" s="188">
        <f t="shared" ref="B173:B188" si="515">AA172</f>
        <v>129</v>
      </c>
      <c r="C173" s="128">
        <f t="shared" ref="C173:C188" si="516">AQ172</f>
        <v>147150.5883242822</v>
      </c>
      <c r="D173" s="128">
        <f t="shared" ref="D173:D188" si="517">BG172</f>
        <v>145738.46843799541</v>
      </c>
      <c r="E173" s="128">
        <f t="shared" ref="E173:E188" si="518">BW172</f>
        <v>148577.27833672546</v>
      </c>
      <c r="F173" s="128">
        <f t="shared" ref="F173:F188" si="519">CL172</f>
        <v>141595.95541389915</v>
      </c>
      <c r="G173" s="128">
        <f t="shared" ref="G173:G188" si="520">CZ172</f>
        <v>146581.21845730543</v>
      </c>
      <c r="H173" s="128">
        <f t="shared" ref="H173:H188" si="521">DN172</f>
        <v>146553.46894668316</v>
      </c>
      <c r="I173" s="128">
        <f t="shared" ref="I173:I188" si="522">EB172</f>
        <v>153289.14035241646</v>
      </c>
      <c r="J173" s="128">
        <f t="shared" ref="J173:J188" si="523">FV(INDEX(scenariusz_I_konto,MATCH(ROUNDUP(B173/12,0),scenariusz_I_rok,0))/12*(1-podatek_Belki),1,0,-J172,1)</f>
        <v>141599.24164726667</v>
      </c>
      <c r="K173" s="128">
        <f t="shared" ref="K173:K188" si="524">AB172</f>
        <v>129046.83110323381</v>
      </c>
      <c r="M173" s="36"/>
      <c r="N173" s="32">
        <f t="shared" ref="N173:N188" si="525">B173</f>
        <v>129</v>
      </c>
      <c r="O173" s="25">
        <f t="shared" ref="O173:O188" si="526">C173/zakup_domyslny_wartosc-1</f>
        <v>0.47150588324282205</v>
      </c>
      <c r="P173" s="25">
        <f t="shared" ref="P173:P188" si="527">D173/zakup_domyslny_wartosc-1</f>
        <v>0.45738468437995405</v>
      </c>
      <c r="Q173" s="25">
        <f t="shared" ref="Q173:Q188" si="528">E173/zakup_domyslny_wartosc-1</f>
        <v>0.48577278336725449</v>
      </c>
      <c r="R173" s="25">
        <f t="shared" si="457"/>
        <v>0.41595955413899155</v>
      </c>
      <c r="S173" s="25">
        <f t="shared" si="458"/>
        <v>0.46581218457305429</v>
      </c>
      <c r="T173" s="25">
        <f t="shared" si="459"/>
        <v>0.46553468946683152</v>
      </c>
      <c r="U173" s="25">
        <f t="shared" si="460"/>
        <v>0.53289140352416453</v>
      </c>
      <c r="V173" s="25">
        <f t="shared" si="461"/>
        <v>0.41599241647266672</v>
      </c>
      <c r="W173" s="25">
        <f t="shared" si="462"/>
        <v>0.29046831103233806</v>
      </c>
      <c r="X173" s="36"/>
      <c r="Y173" s="36"/>
      <c r="AA173" s="124">
        <f t="shared" ref="AA173:AA187" si="529">AA172+1</f>
        <v>130</v>
      </c>
      <c r="AB173" s="128">
        <f t="shared" si="463"/>
        <v>129300.36122327945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0.04</v>
      </c>
      <c r="AE173" s="127">
        <f t="shared" ref="AE173:AE187" si="532">IF(AK172="tak",
ROUNDDOWN(AM172/zamiana_ROR,0)+ROUNDDOWN(AP172/100,0),
AE172)</f>
        <v>1441</v>
      </c>
      <c r="AF173" s="128">
        <f t="shared" ref="AF173:AF187" si="533">IF(AK172="tak",
ROUNDDOWN(AM172/zamiana_ROR,0)*zamiana_ROR+ROUNDDOWN(AP172/100,0)*100,
AF172)</f>
        <v>143960.6</v>
      </c>
      <c r="AG173" s="128">
        <f t="shared" si="348"/>
        <v>144100</v>
      </c>
      <c r="AH173" s="128">
        <f t="shared" si="357"/>
        <v>144100</v>
      </c>
      <c r="AI173" s="130">
        <f t="shared" si="464"/>
        <v>0.04</v>
      </c>
      <c r="AJ173" s="128">
        <f t="shared" si="465"/>
        <v>144580.33333333334</v>
      </c>
      <c r="AK173" s="128" t="str">
        <f t="shared" si="466"/>
        <v>nie</v>
      </c>
      <c r="AL173" s="128">
        <f t="shared" si="467"/>
        <v>720.5</v>
      </c>
      <c r="AM173" s="128">
        <f t="shared" si="361"/>
        <v>143905.465</v>
      </c>
      <c r="AN173" s="128">
        <f t="shared" si="468"/>
        <v>389.07000000000789</v>
      </c>
      <c r="AO173" s="130">
        <f t="shared" si="469"/>
        <v>0.04</v>
      </c>
      <c r="AP173" s="128">
        <f t="shared" si="470"/>
        <v>4033.0756462577792</v>
      </c>
      <c r="AQ173" s="128">
        <f t="shared" si="362"/>
        <v>147549.47064625777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0.04</v>
      </c>
      <c r="AU173" s="127">
        <f t="shared" ref="AU173:AU187" si="536">IF(BA172="tak",
ROUNDDOWN(BC172/zamiana_DOR,0)+ROUNDDOWN(BF172/100,0),
AU172)</f>
        <v>1428</v>
      </c>
      <c r="AV173" s="128">
        <f t="shared" ref="AV173:AV187" si="537">IF(BA172="tak",
ROUNDDOWN(BC172/zamiana_DOR,0)*zamiana_DOR+ROUNDDOWN(BF172/100,0)*100,
AV172)</f>
        <v>142666.5</v>
      </c>
      <c r="AW173" s="128">
        <f t="shared" si="363"/>
        <v>142800</v>
      </c>
      <c r="AX173" s="128">
        <f t="shared" si="358"/>
        <v>142800</v>
      </c>
      <c r="AY173" s="130">
        <f t="shared" si="471"/>
        <v>4.1500000000000002E-2</v>
      </c>
      <c r="AZ173" s="128">
        <f t="shared" si="472"/>
        <v>143293.85</v>
      </c>
      <c r="BA173" s="128" t="str">
        <f t="shared" si="473"/>
        <v>nie</v>
      </c>
      <c r="BB173" s="128">
        <f t="shared" si="474"/>
        <v>999.59999999999991</v>
      </c>
      <c r="BC173" s="128">
        <f t="shared" si="367"/>
        <v>142390.3425</v>
      </c>
      <c r="BD173" s="128">
        <f t="shared" si="475"/>
        <v>400.01850000000474</v>
      </c>
      <c r="BE173" s="130">
        <f t="shared" si="476"/>
        <v>0.04</v>
      </c>
      <c r="BF173" s="128">
        <f t="shared" si="477"/>
        <v>4158.2829279780162</v>
      </c>
      <c r="BG173" s="128">
        <f t="shared" si="368"/>
        <v>146148.60692797802</v>
      </c>
      <c r="BI173" s="124">
        <f t="shared" ref="BI173:BI187" si="538">BI172+1</f>
        <v>130</v>
      </c>
      <c r="BJ173" s="130">
        <f t="shared" si="451"/>
        <v>3.8100000000000002E-2</v>
      </c>
      <c r="BK173" s="127">
        <f t="shared" ref="BK173:BK187" si="539">IF(BQ172="tak",
ROUNDDOWN(BS172/zamiana_TOS,0),
BK172)</f>
        <v>1401</v>
      </c>
      <c r="BL173" s="128">
        <f t="shared" ref="BL173:BL187" si="540">IF(BQ172="tak",
BK173*zamiana_TOS,
BL172)</f>
        <v>139959.9</v>
      </c>
      <c r="BM173" s="128">
        <f t="shared" si="349"/>
        <v>140100</v>
      </c>
      <c r="BN173" s="128">
        <f t="shared" ref="BN173:BN187" si="541">IF(BQ172="tak",
 BM173,
IF(MOD($AA173,kapitalizacja_odsetek_mc_ROS)&lt;&gt;1,BN172,BP172))</f>
        <v>146614.65</v>
      </c>
      <c r="BO173" s="130">
        <f t="shared" si="478"/>
        <v>4.65E-2</v>
      </c>
      <c r="BP173" s="128">
        <f t="shared" si="479"/>
        <v>152295.9676875</v>
      </c>
      <c r="BQ173" s="128" t="str">
        <f t="shared" si="480"/>
        <v>nie</v>
      </c>
      <c r="BR173" s="128">
        <f t="shared" si="481"/>
        <v>1401</v>
      </c>
      <c r="BS173" s="128">
        <f t="shared" si="364"/>
        <v>148843.92382687499</v>
      </c>
      <c r="BT173" s="128">
        <f t="shared" si="456"/>
        <v>0</v>
      </c>
      <c r="BU173" s="130">
        <f t="shared" si="482"/>
        <v>0.04</v>
      </c>
      <c r="BV173" s="128">
        <f t="shared" si="483"/>
        <v>194.06380389282174</v>
      </c>
      <c r="BW173" s="128">
        <f t="shared" si="365"/>
        <v>149037.98763076781</v>
      </c>
      <c r="BY173" s="130">
        <f t="shared" si="452"/>
        <v>2.4E-2</v>
      </c>
      <c r="BZ173" s="127">
        <f t="shared" ref="BZ173:BZ187" si="542">IF(CF172="tak",
ROUNDDOWN(CH172/zamiana_COI,0)+ROUNDDOWN(CK172/100,0),
BZ172)</f>
        <v>1307</v>
      </c>
      <c r="CA173" s="128">
        <f t="shared" ref="CA173:CA187" si="543">IF(CF172="tak",
ROUNDDOWN(CH172/zamiana_COI,0)*zamiana_COI+ROUNDDOWN(CK172/100,0)*100,
CA172)</f>
        <v>130582</v>
      </c>
      <c r="CB173" s="128">
        <f t="shared" si="366"/>
        <v>130700</v>
      </c>
      <c r="CC173" s="128">
        <f t="shared" si="359"/>
        <v>130700</v>
      </c>
      <c r="CD173" s="130">
        <f t="shared" si="484"/>
        <v>3.9E-2</v>
      </c>
      <c r="CE173" s="128">
        <f t="shared" si="485"/>
        <v>134947.75</v>
      </c>
      <c r="CF173" s="128" t="str">
        <f t="shared" si="486"/>
        <v>nie</v>
      </c>
      <c r="CG173" s="128">
        <f t="shared" si="487"/>
        <v>2614</v>
      </c>
      <c r="CH173" s="128">
        <f t="shared" si="369"/>
        <v>132023.33749999999</v>
      </c>
      <c r="CI173" s="128">
        <f t="shared" si="488"/>
        <v>0</v>
      </c>
      <c r="CJ173" s="130">
        <f t="shared" si="489"/>
        <v>0.04</v>
      </c>
      <c r="CK173" s="128">
        <f t="shared" si="490"/>
        <v>9943.4607151916643</v>
      </c>
      <c r="CL173" s="128">
        <f t="shared" si="491"/>
        <v>141966.79821519167</v>
      </c>
      <c r="CN173" s="127">
        <f t="shared" ref="CN173:CN187" si="544">IF(CT172="tak",
ROUNDDOWN(CV172/zamiana_EDO,0),
CN172)</f>
        <v>1451</v>
      </c>
      <c r="CO173" s="128">
        <f t="shared" ref="CO173:CO187" si="545">IF(CT172="tak",
CN173*zamiana_EDO,
CO172)</f>
        <v>144954.9</v>
      </c>
      <c r="CP173" s="128">
        <f t="shared" ref="CP173:CP186" si="546">IF(CT172="tak",
CN173*100,
CP172)</f>
        <v>145100</v>
      </c>
      <c r="CQ173" s="128">
        <f t="shared" ref="CQ173:CQ187" si="547">IF(CT172="tak",
 CP173,
IF(MOD($AA173,kapitalizacja_odsetek_mc_EDO)&lt;&gt;1,CQ172,CS172))</f>
        <v>145100</v>
      </c>
      <c r="CR173" s="130">
        <f t="shared" si="492"/>
        <v>5.6000000000000001E-2</v>
      </c>
      <c r="CS173" s="128">
        <f t="shared" si="493"/>
        <v>151871.33333333334</v>
      </c>
      <c r="CT173" s="128" t="str">
        <f t="shared" si="494"/>
        <v>nie</v>
      </c>
      <c r="CU173" s="128">
        <f t="shared" si="495"/>
        <v>4353</v>
      </c>
      <c r="CV173" s="128">
        <f t="shared" si="496"/>
        <v>147058.85</v>
      </c>
      <c r="CW173" s="128">
        <f t="shared" si="453"/>
        <v>0</v>
      </c>
      <c r="CX173" s="130">
        <f t="shared" si="497"/>
        <v>0.04</v>
      </c>
      <c r="CY173" s="128">
        <f t="shared" si="498"/>
        <v>71.037742740158833</v>
      </c>
      <c r="CZ173" s="128">
        <f t="shared" si="499"/>
        <v>147129.88774274016</v>
      </c>
      <c r="DA173" s="20"/>
      <c r="DB173" s="127">
        <f t="shared" si="350"/>
        <v>1246</v>
      </c>
      <c r="DC173" s="128">
        <f t="shared" si="351"/>
        <v>124600</v>
      </c>
      <c r="DD173" s="128">
        <f t="shared" ref="DD173:DD187" si="548">IF(DH172="tak",
DB173*100,
DD172)</f>
        <v>124600</v>
      </c>
      <c r="DE173" s="128">
        <f t="shared" ref="DE173:DE187" si="549">IF(DH172="tak",
 DD173,
IF(MOD($AA173,kapitalizacja_odsetek_mc_ROS)&lt;&gt;1,DE172,DG172))</f>
        <v>149154.12824417281</v>
      </c>
      <c r="DF173" s="130">
        <f t="shared" si="500"/>
        <v>4.3999999999999997E-2</v>
      </c>
      <c r="DG173" s="128">
        <f t="shared" si="501"/>
        <v>154623.11294645915</v>
      </c>
      <c r="DH173" s="128" t="str">
        <f t="shared" si="502"/>
        <v>nie</v>
      </c>
      <c r="DI173" s="128">
        <f t="shared" si="503"/>
        <v>2492</v>
      </c>
      <c r="DJ173" s="128">
        <f t="shared" si="355"/>
        <v>146900.20148663191</v>
      </c>
      <c r="DK173" s="128">
        <f t="shared" si="454"/>
        <v>0</v>
      </c>
      <c r="DL173" s="130">
        <f t="shared" si="504"/>
        <v>0.04</v>
      </c>
      <c r="DM173" s="128">
        <f t="shared" si="505"/>
        <v>96.515110032985106</v>
      </c>
      <c r="DN173" s="128">
        <f t="shared" si="506"/>
        <v>146996.71659666489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162805.94373135001</v>
      </c>
      <c r="DT173" s="130">
        <f t="shared" si="507"/>
        <v>4.9000000000000002E-2</v>
      </c>
      <c r="DU173" s="128">
        <f t="shared" si="508"/>
        <v>169453.85310038013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153827.6210113079</v>
      </c>
      <c r="DY173" s="128">
        <f t="shared" si="455"/>
        <v>0</v>
      </c>
      <c r="DZ173" s="130">
        <f t="shared" si="512"/>
        <v>0.04</v>
      </c>
      <c r="EA173" s="128">
        <f t="shared" si="513"/>
        <v>0</v>
      </c>
      <c r="EB173" s="128">
        <f t="shared" si="514"/>
        <v>153827.6210113079</v>
      </c>
    </row>
    <row r="174" spans="1:132">
      <c r="A174" s="224"/>
      <c r="B174" s="188">
        <f t="shared" si="515"/>
        <v>130</v>
      </c>
      <c r="C174" s="128">
        <f t="shared" si="516"/>
        <v>147549.47064625777</v>
      </c>
      <c r="D174" s="128">
        <f t="shared" si="517"/>
        <v>146148.60692797802</v>
      </c>
      <c r="E174" s="128">
        <f t="shared" si="518"/>
        <v>149037.98763076781</v>
      </c>
      <c r="F174" s="128">
        <f t="shared" si="519"/>
        <v>141966.79821519167</v>
      </c>
      <c r="G174" s="128">
        <f t="shared" si="520"/>
        <v>147129.88774274016</v>
      </c>
      <c r="H174" s="128">
        <f t="shared" si="521"/>
        <v>146996.71659666489</v>
      </c>
      <c r="I174" s="128">
        <f t="shared" si="522"/>
        <v>153827.6210113079</v>
      </c>
      <c r="J174" s="128">
        <f t="shared" si="523"/>
        <v>141981.55959971427</v>
      </c>
      <c r="K174" s="128">
        <f t="shared" si="524"/>
        <v>129300.36122327945</v>
      </c>
      <c r="M174" s="36"/>
      <c r="N174" s="32">
        <f t="shared" si="525"/>
        <v>130</v>
      </c>
      <c r="O174" s="25">
        <f t="shared" si="526"/>
        <v>0.47549470646257763</v>
      </c>
      <c r="P174" s="25">
        <f t="shared" si="527"/>
        <v>0.4614860692797802</v>
      </c>
      <c r="Q174" s="25">
        <f t="shared" si="528"/>
        <v>0.4903798763076781</v>
      </c>
      <c r="R174" s="25">
        <f t="shared" si="457"/>
        <v>0.4196679821519167</v>
      </c>
      <c r="S174" s="25">
        <f t="shared" si="458"/>
        <v>0.47129887742740162</v>
      </c>
      <c r="T174" s="25">
        <f t="shared" si="459"/>
        <v>0.46996716596664889</v>
      </c>
      <c r="U174" s="25">
        <f t="shared" si="460"/>
        <v>0.53827621011307891</v>
      </c>
      <c r="V174" s="25">
        <f t="shared" si="461"/>
        <v>0.41981559599714258</v>
      </c>
      <c r="W174" s="25">
        <f t="shared" si="462"/>
        <v>0.29300361223279459</v>
      </c>
      <c r="X174" s="36"/>
      <c r="Y174" s="36"/>
      <c r="AA174" s="124">
        <f t="shared" si="529"/>
        <v>131</v>
      </c>
      <c r="AB174" s="128">
        <f t="shared" si="463"/>
        <v>129553.8913433251</v>
      </c>
      <c r="AC174" s="124">
        <f t="shared" si="530"/>
        <v>131</v>
      </c>
      <c r="AD174" s="130">
        <f t="shared" si="531"/>
        <v>0.04</v>
      </c>
      <c r="AE174" s="127">
        <f t="shared" si="532"/>
        <v>1441</v>
      </c>
      <c r="AF174" s="128">
        <f t="shared" si="533"/>
        <v>143960.6</v>
      </c>
      <c r="AG174" s="128">
        <f t="shared" ref="AG174:AG187" si="552">IF(AK173="tak",
AE174*100,
AG173)</f>
        <v>144100</v>
      </c>
      <c r="AH174" s="128">
        <f t="shared" si="357"/>
        <v>144100</v>
      </c>
      <c r="AI174" s="130">
        <f t="shared" si="464"/>
        <v>0.04</v>
      </c>
      <c r="AJ174" s="128">
        <f t="shared" si="465"/>
        <v>144580.33333333334</v>
      </c>
      <c r="AK174" s="128" t="str">
        <f t="shared" si="466"/>
        <v>nie</v>
      </c>
      <c r="AL174" s="128">
        <f t="shared" si="467"/>
        <v>720.5</v>
      </c>
      <c r="AM174" s="128">
        <f t="shared" si="361"/>
        <v>143905.465</v>
      </c>
      <c r="AN174" s="128">
        <f t="shared" si="468"/>
        <v>389.07000000000789</v>
      </c>
      <c r="AO174" s="130">
        <f t="shared" si="469"/>
        <v>0.04</v>
      </c>
      <c r="AP174" s="128">
        <f t="shared" si="470"/>
        <v>4433.0349505026825</v>
      </c>
      <c r="AQ174" s="128">
        <f t="shared" si="362"/>
        <v>147949.42995050267</v>
      </c>
      <c r="AS174" s="124">
        <f t="shared" si="534"/>
        <v>131</v>
      </c>
      <c r="AT174" s="130">
        <f t="shared" si="535"/>
        <v>0.04</v>
      </c>
      <c r="AU174" s="127">
        <f t="shared" si="536"/>
        <v>1428</v>
      </c>
      <c r="AV174" s="128">
        <f t="shared" si="537"/>
        <v>142666.5</v>
      </c>
      <c r="AW174" s="128">
        <f t="shared" si="363"/>
        <v>142800</v>
      </c>
      <c r="AX174" s="128">
        <f t="shared" si="358"/>
        <v>142800</v>
      </c>
      <c r="AY174" s="130">
        <f t="shared" si="471"/>
        <v>4.1500000000000002E-2</v>
      </c>
      <c r="AZ174" s="128">
        <f t="shared" si="472"/>
        <v>143293.85</v>
      </c>
      <c r="BA174" s="128" t="str">
        <f t="shared" si="473"/>
        <v>nie</v>
      </c>
      <c r="BB174" s="128">
        <f t="shared" si="474"/>
        <v>999.59999999999991</v>
      </c>
      <c r="BC174" s="128">
        <f t="shared" si="367"/>
        <v>142390.3425</v>
      </c>
      <c r="BD174" s="128">
        <f t="shared" si="475"/>
        <v>400.01850000000474</v>
      </c>
      <c r="BE174" s="130">
        <f t="shared" si="476"/>
        <v>0.04</v>
      </c>
      <c r="BF174" s="128">
        <f t="shared" si="477"/>
        <v>4569.5287918835611</v>
      </c>
      <c r="BG174" s="128">
        <f t="shared" si="368"/>
        <v>146559.85279188355</v>
      </c>
      <c r="BI174" s="124">
        <f t="shared" si="538"/>
        <v>131</v>
      </c>
      <c r="BJ174" s="130">
        <f t="shared" si="451"/>
        <v>3.8100000000000002E-2</v>
      </c>
      <c r="BK174" s="127">
        <f t="shared" si="539"/>
        <v>1401</v>
      </c>
      <c r="BL174" s="128">
        <f t="shared" si="540"/>
        <v>139959.9</v>
      </c>
      <c r="BM174" s="128">
        <f t="shared" ref="BM174:BM187" si="553">IF(BQ173="tak",
BK174*100,
BM173)</f>
        <v>140100</v>
      </c>
      <c r="BN174" s="128">
        <f t="shared" si="541"/>
        <v>146614.65</v>
      </c>
      <c r="BO174" s="130">
        <f t="shared" si="478"/>
        <v>4.65E-2</v>
      </c>
      <c r="BP174" s="128">
        <f t="shared" si="479"/>
        <v>152864.09945624997</v>
      </c>
      <c r="BQ174" s="128" t="str">
        <f t="shared" si="480"/>
        <v>nie</v>
      </c>
      <c r="BR174" s="128">
        <f t="shared" si="481"/>
        <v>1401</v>
      </c>
      <c r="BS174" s="128">
        <f t="shared" si="364"/>
        <v>149304.11055956248</v>
      </c>
      <c r="BT174" s="128">
        <f t="shared" si="456"/>
        <v>0</v>
      </c>
      <c r="BU174" s="130">
        <f t="shared" si="482"/>
        <v>0.04</v>
      </c>
      <c r="BV174" s="128">
        <f t="shared" si="483"/>
        <v>194.58777616333234</v>
      </c>
      <c r="BW174" s="128">
        <f t="shared" si="365"/>
        <v>149498.69833572581</v>
      </c>
      <c r="BY174" s="130">
        <f t="shared" si="452"/>
        <v>2.4E-2</v>
      </c>
      <c r="BZ174" s="127">
        <f t="shared" si="542"/>
        <v>1307</v>
      </c>
      <c r="CA174" s="128">
        <f t="shared" si="543"/>
        <v>130582</v>
      </c>
      <c r="CB174" s="128">
        <f t="shared" si="366"/>
        <v>130700</v>
      </c>
      <c r="CC174" s="128">
        <f t="shared" si="359"/>
        <v>130700</v>
      </c>
      <c r="CD174" s="130">
        <f t="shared" si="484"/>
        <v>3.9E-2</v>
      </c>
      <c r="CE174" s="128">
        <f t="shared" si="485"/>
        <v>135372.52499999999</v>
      </c>
      <c r="CF174" s="128" t="str">
        <f t="shared" si="486"/>
        <v>nie</v>
      </c>
      <c r="CG174" s="128">
        <f t="shared" si="487"/>
        <v>2614</v>
      </c>
      <c r="CH174" s="128">
        <f t="shared" si="369"/>
        <v>132367.40524999998</v>
      </c>
      <c r="CI174" s="128">
        <f t="shared" si="488"/>
        <v>0</v>
      </c>
      <c r="CJ174" s="130">
        <f t="shared" si="489"/>
        <v>0.04</v>
      </c>
      <c r="CK174" s="128">
        <f t="shared" si="490"/>
        <v>9970.3080591226808</v>
      </c>
      <c r="CL174" s="128">
        <f t="shared" si="491"/>
        <v>142337.71330912266</v>
      </c>
      <c r="CN174" s="127">
        <f t="shared" si="544"/>
        <v>1451</v>
      </c>
      <c r="CO174" s="128">
        <f t="shared" si="545"/>
        <v>144954.9</v>
      </c>
      <c r="CP174" s="128">
        <f t="shared" si="546"/>
        <v>145100</v>
      </c>
      <c r="CQ174" s="128">
        <f t="shared" si="547"/>
        <v>145100</v>
      </c>
      <c r="CR174" s="130">
        <f t="shared" si="492"/>
        <v>5.6000000000000001E-2</v>
      </c>
      <c r="CS174" s="128">
        <f t="shared" si="493"/>
        <v>152548.46666666665</v>
      </c>
      <c r="CT174" s="128" t="str">
        <f t="shared" si="494"/>
        <v>nie</v>
      </c>
      <c r="CU174" s="128">
        <f t="shared" si="495"/>
        <v>4353</v>
      </c>
      <c r="CV174" s="128">
        <f t="shared" si="496"/>
        <v>147607.32799999998</v>
      </c>
      <c r="CW174" s="128">
        <f t="shared" si="453"/>
        <v>0</v>
      </c>
      <c r="CX174" s="130">
        <f t="shared" si="497"/>
        <v>0.04</v>
      </c>
      <c r="CY174" s="128">
        <f t="shared" si="498"/>
        <v>71.229544645557255</v>
      </c>
      <c r="CZ174" s="128">
        <f t="shared" si="499"/>
        <v>147678.55754464553</v>
      </c>
      <c r="DA174" s="20"/>
      <c r="DB174" s="127">
        <f t="shared" ref="DB174:DB187" si="554">IF(DH173="tak",
ROUNDDOWN(DJ173/100,0),
DB173)</f>
        <v>1246</v>
      </c>
      <c r="DC174" s="128">
        <f t="shared" ref="DC174:DC187" si="555">IF(DH173="tak",
DB174*100,
DC173)</f>
        <v>124600</v>
      </c>
      <c r="DD174" s="128">
        <f t="shared" si="548"/>
        <v>124600</v>
      </c>
      <c r="DE174" s="128">
        <f t="shared" si="549"/>
        <v>149154.12824417281</v>
      </c>
      <c r="DF174" s="130">
        <f t="shared" si="500"/>
        <v>4.3999999999999997E-2</v>
      </c>
      <c r="DG174" s="128">
        <f t="shared" si="501"/>
        <v>155170.01141668778</v>
      </c>
      <c r="DH174" s="128" t="str">
        <f t="shared" si="502"/>
        <v>nie</v>
      </c>
      <c r="DI174" s="128">
        <f t="shared" si="503"/>
        <v>2492</v>
      </c>
      <c r="DJ174" s="128">
        <f t="shared" si="355"/>
        <v>147343.18924751709</v>
      </c>
      <c r="DK174" s="128">
        <f t="shared" si="454"/>
        <v>0</v>
      </c>
      <c r="DL174" s="130">
        <f t="shared" si="504"/>
        <v>0.04</v>
      </c>
      <c r="DM174" s="128">
        <f t="shared" si="505"/>
        <v>96.775700830074157</v>
      </c>
      <c r="DN174" s="128">
        <f t="shared" si="506"/>
        <v>147439.96494834716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162805.94373135001</v>
      </c>
      <c r="DT174" s="130">
        <f t="shared" si="507"/>
        <v>4.9000000000000002E-2</v>
      </c>
      <c r="DU174" s="128">
        <f t="shared" si="508"/>
        <v>170118.64403728314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154366.10167019934</v>
      </c>
      <c r="DY174" s="128">
        <f t="shared" si="455"/>
        <v>0</v>
      </c>
      <c r="DZ174" s="130">
        <f t="shared" si="512"/>
        <v>0.04</v>
      </c>
      <c r="EA174" s="128">
        <f t="shared" si="513"/>
        <v>0</v>
      </c>
      <c r="EB174" s="128">
        <f t="shared" si="514"/>
        <v>154366.10167019934</v>
      </c>
    </row>
    <row r="175" spans="1:132" ht="14.25" customHeight="1">
      <c r="A175" s="224"/>
      <c r="B175" s="188">
        <f t="shared" si="515"/>
        <v>131</v>
      </c>
      <c r="C175" s="128">
        <f t="shared" si="516"/>
        <v>147949.42995050267</v>
      </c>
      <c r="D175" s="128">
        <f t="shared" si="517"/>
        <v>146559.85279188355</v>
      </c>
      <c r="E175" s="128">
        <f t="shared" si="518"/>
        <v>149498.69833572581</v>
      </c>
      <c r="F175" s="128">
        <f t="shared" si="519"/>
        <v>142337.71330912266</v>
      </c>
      <c r="G175" s="128">
        <f t="shared" si="520"/>
        <v>147678.55754464553</v>
      </c>
      <c r="H175" s="128">
        <f t="shared" si="521"/>
        <v>147439.96494834716</v>
      </c>
      <c r="I175" s="128">
        <f t="shared" si="522"/>
        <v>154366.10167019934</v>
      </c>
      <c r="J175" s="128">
        <f t="shared" si="523"/>
        <v>142364.90981063349</v>
      </c>
      <c r="K175" s="128">
        <f t="shared" si="524"/>
        <v>129553.8913433251</v>
      </c>
      <c r="M175" s="36"/>
      <c r="N175" s="32">
        <f t="shared" si="525"/>
        <v>131</v>
      </c>
      <c r="O175" s="25">
        <f t="shared" si="526"/>
        <v>0.47949429950502664</v>
      </c>
      <c r="P175" s="25">
        <f t="shared" si="527"/>
        <v>0.46559852791883549</v>
      </c>
      <c r="Q175" s="25">
        <f t="shared" si="528"/>
        <v>0.49498698335725821</v>
      </c>
      <c r="R175" s="25">
        <f t="shared" si="457"/>
        <v>0.4233771330912266</v>
      </c>
      <c r="S175" s="25">
        <f t="shared" si="458"/>
        <v>0.47678557544645539</v>
      </c>
      <c r="T175" s="25">
        <f t="shared" si="459"/>
        <v>0.47439964948347169</v>
      </c>
      <c r="U175" s="25">
        <f t="shared" si="460"/>
        <v>0.54366101670199329</v>
      </c>
      <c r="V175" s="25">
        <f t="shared" si="461"/>
        <v>0.42364909810633478</v>
      </c>
      <c r="W175" s="25">
        <f t="shared" si="462"/>
        <v>0.29553891343325089</v>
      </c>
      <c r="X175" s="36"/>
      <c r="Y175" s="36"/>
      <c r="AA175" s="124">
        <f t="shared" si="529"/>
        <v>132</v>
      </c>
      <c r="AB175" s="128">
        <f t="shared" si="463"/>
        <v>129807.42146337075</v>
      </c>
      <c r="AC175" s="124">
        <f t="shared" si="530"/>
        <v>132</v>
      </c>
      <c r="AD175" s="130">
        <f t="shared" si="531"/>
        <v>0.04</v>
      </c>
      <c r="AE175" s="127">
        <f t="shared" si="532"/>
        <v>1441</v>
      </c>
      <c r="AF175" s="128">
        <f t="shared" si="533"/>
        <v>143960.6</v>
      </c>
      <c r="AG175" s="128">
        <f t="shared" si="552"/>
        <v>144100</v>
      </c>
      <c r="AH175" s="128">
        <f t="shared" si="357"/>
        <v>144100</v>
      </c>
      <c r="AI175" s="130">
        <f t="shared" si="464"/>
        <v>0.04</v>
      </c>
      <c r="AJ175" s="128">
        <f t="shared" si="465"/>
        <v>144580.33333333334</v>
      </c>
      <c r="AK175" s="128" t="str">
        <f t="shared" si="466"/>
        <v>tak</v>
      </c>
      <c r="AL175" s="128">
        <f t="shared" si="467"/>
        <v>0</v>
      </c>
      <c r="AM175" s="128">
        <f t="shared" si="361"/>
        <v>144489.07</v>
      </c>
      <c r="AN175" s="128">
        <f t="shared" si="468"/>
        <v>533.76999999999964</v>
      </c>
      <c r="AO175" s="130">
        <f t="shared" si="469"/>
        <v>0.04</v>
      </c>
      <c r="AP175" s="128">
        <f t="shared" si="470"/>
        <v>4978.7741448690385</v>
      </c>
      <c r="AQ175" s="128">
        <f t="shared" si="362"/>
        <v>148934.07414486905</v>
      </c>
      <c r="AS175" s="124">
        <f t="shared" si="534"/>
        <v>132</v>
      </c>
      <c r="AT175" s="130">
        <f t="shared" si="535"/>
        <v>0.04</v>
      </c>
      <c r="AU175" s="127">
        <f t="shared" si="536"/>
        <v>1428</v>
      </c>
      <c r="AV175" s="128">
        <f t="shared" si="537"/>
        <v>142666.5</v>
      </c>
      <c r="AW175" s="128">
        <f t="shared" si="363"/>
        <v>142800</v>
      </c>
      <c r="AX175" s="128">
        <f t="shared" si="358"/>
        <v>142800</v>
      </c>
      <c r="AY175" s="130">
        <f t="shared" si="471"/>
        <v>4.1500000000000002E-2</v>
      </c>
      <c r="AZ175" s="128">
        <f t="shared" si="472"/>
        <v>143293.85</v>
      </c>
      <c r="BA175" s="128" t="str">
        <f t="shared" si="473"/>
        <v>nie</v>
      </c>
      <c r="BB175" s="128">
        <f t="shared" si="474"/>
        <v>999.59999999999991</v>
      </c>
      <c r="BC175" s="128">
        <f t="shared" si="367"/>
        <v>142390.3425</v>
      </c>
      <c r="BD175" s="128">
        <f t="shared" si="475"/>
        <v>400.01850000000474</v>
      </c>
      <c r="BE175" s="130">
        <f t="shared" si="476"/>
        <v>0.04</v>
      </c>
      <c r="BF175" s="128">
        <f t="shared" si="477"/>
        <v>4981.8850196216508</v>
      </c>
      <c r="BG175" s="128">
        <f t="shared" si="368"/>
        <v>146972.20901962166</v>
      </c>
      <c r="BI175" s="124">
        <f t="shared" si="538"/>
        <v>132</v>
      </c>
      <c r="BJ175" s="130">
        <f t="shared" si="451"/>
        <v>3.8100000000000002E-2</v>
      </c>
      <c r="BK175" s="127">
        <f t="shared" si="539"/>
        <v>1401</v>
      </c>
      <c r="BL175" s="128">
        <f t="shared" si="540"/>
        <v>139959.9</v>
      </c>
      <c r="BM175" s="128">
        <f t="shared" si="553"/>
        <v>140100</v>
      </c>
      <c r="BN175" s="128">
        <f t="shared" si="541"/>
        <v>146614.65</v>
      </c>
      <c r="BO175" s="130">
        <f t="shared" si="478"/>
        <v>4.65E-2</v>
      </c>
      <c r="BP175" s="128">
        <f t="shared" si="479"/>
        <v>153432.231225</v>
      </c>
      <c r="BQ175" s="128" t="str">
        <f t="shared" si="480"/>
        <v>nie</v>
      </c>
      <c r="BR175" s="128">
        <f t="shared" si="481"/>
        <v>1401</v>
      </c>
      <c r="BS175" s="128">
        <f t="shared" si="364"/>
        <v>149764.29729225</v>
      </c>
      <c r="BT175" s="128">
        <f t="shared" si="456"/>
        <v>0</v>
      </c>
      <c r="BU175" s="130">
        <f t="shared" si="482"/>
        <v>0.04</v>
      </c>
      <c r="BV175" s="128">
        <f t="shared" si="483"/>
        <v>195.11316315897332</v>
      </c>
      <c r="BW175" s="128">
        <f t="shared" si="365"/>
        <v>149959.41045540897</v>
      </c>
      <c r="BY175" s="130">
        <f t="shared" si="452"/>
        <v>2.4E-2</v>
      </c>
      <c r="BZ175" s="127">
        <f t="shared" si="542"/>
        <v>1307</v>
      </c>
      <c r="CA175" s="128">
        <f t="shared" si="543"/>
        <v>130582</v>
      </c>
      <c r="CB175" s="128">
        <f t="shared" si="366"/>
        <v>130700</v>
      </c>
      <c r="CC175" s="128">
        <f t="shared" si="359"/>
        <v>130700</v>
      </c>
      <c r="CD175" s="130">
        <f t="shared" si="484"/>
        <v>3.9E-2</v>
      </c>
      <c r="CE175" s="128">
        <f t="shared" si="485"/>
        <v>135797.29999999999</v>
      </c>
      <c r="CF175" s="128" t="str">
        <f t="shared" si="486"/>
        <v>nie</v>
      </c>
      <c r="CG175" s="128">
        <f t="shared" si="487"/>
        <v>2614</v>
      </c>
      <c r="CH175" s="128">
        <f t="shared" si="369"/>
        <v>132711.473</v>
      </c>
      <c r="CI175" s="128">
        <f t="shared" si="488"/>
        <v>4128.812999999991</v>
      </c>
      <c r="CJ175" s="130">
        <f t="shared" si="489"/>
        <v>0.04</v>
      </c>
      <c r="CK175" s="128">
        <f t="shared" si="490"/>
        <v>14126.040890882303</v>
      </c>
      <c r="CL175" s="128">
        <f t="shared" si="491"/>
        <v>142708.70089088232</v>
      </c>
      <c r="CN175" s="127">
        <f t="shared" si="544"/>
        <v>1451</v>
      </c>
      <c r="CO175" s="128">
        <f t="shared" si="545"/>
        <v>144954.9</v>
      </c>
      <c r="CP175" s="128">
        <f t="shared" si="546"/>
        <v>145100</v>
      </c>
      <c r="CQ175" s="128">
        <f t="shared" si="547"/>
        <v>145100</v>
      </c>
      <c r="CR175" s="130">
        <f t="shared" si="492"/>
        <v>5.6000000000000001E-2</v>
      </c>
      <c r="CS175" s="128">
        <f t="shared" si="493"/>
        <v>153225.60000000001</v>
      </c>
      <c r="CT175" s="128" t="str">
        <f t="shared" si="494"/>
        <v>nie</v>
      </c>
      <c r="CU175" s="128">
        <f t="shared" si="495"/>
        <v>4353</v>
      </c>
      <c r="CV175" s="128">
        <f t="shared" si="496"/>
        <v>148155.80600000001</v>
      </c>
      <c r="CW175" s="128">
        <f t="shared" si="453"/>
        <v>0</v>
      </c>
      <c r="CX175" s="130">
        <f t="shared" si="497"/>
        <v>0.04</v>
      </c>
      <c r="CY175" s="128">
        <f t="shared" si="498"/>
        <v>71.421864416100249</v>
      </c>
      <c r="CZ175" s="128">
        <f t="shared" si="499"/>
        <v>148227.22786441611</v>
      </c>
      <c r="DA175" s="20"/>
      <c r="DB175" s="127">
        <f t="shared" si="554"/>
        <v>1246</v>
      </c>
      <c r="DC175" s="128">
        <f t="shared" si="555"/>
        <v>124600</v>
      </c>
      <c r="DD175" s="128">
        <f t="shared" si="548"/>
        <v>124600</v>
      </c>
      <c r="DE175" s="128">
        <f t="shared" si="549"/>
        <v>149154.12824417281</v>
      </c>
      <c r="DF175" s="130">
        <f t="shared" si="500"/>
        <v>4.3999999999999997E-2</v>
      </c>
      <c r="DG175" s="128">
        <f t="shared" si="501"/>
        <v>155716.90988691643</v>
      </c>
      <c r="DH175" s="128" t="str">
        <f t="shared" si="502"/>
        <v>nie</v>
      </c>
      <c r="DI175" s="128">
        <f t="shared" si="503"/>
        <v>2492</v>
      </c>
      <c r="DJ175" s="128">
        <f t="shared" si="355"/>
        <v>147786.1770084023</v>
      </c>
      <c r="DK175" s="128">
        <f t="shared" si="454"/>
        <v>0</v>
      </c>
      <c r="DL175" s="130">
        <f t="shared" si="504"/>
        <v>0.04</v>
      </c>
      <c r="DM175" s="128">
        <f t="shared" si="505"/>
        <v>97.036995222315355</v>
      </c>
      <c r="DN175" s="128">
        <f t="shared" si="506"/>
        <v>147883.21400362463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162805.94373135001</v>
      </c>
      <c r="DT175" s="130">
        <f t="shared" si="507"/>
        <v>4.9000000000000002E-2</v>
      </c>
      <c r="DU175" s="128">
        <f t="shared" si="508"/>
        <v>170783.43497418615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154904.58232909077</v>
      </c>
      <c r="DY175" s="128">
        <f t="shared" si="455"/>
        <v>0</v>
      </c>
      <c r="DZ175" s="130">
        <f t="shared" si="512"/>
        <v>0.04</v>
      </c>
      <c r="EA175" s="128">
        <f t="shared" si="513"/>
        <v>0</v>
      </c>
      <c r="EB175" s="128">
        <f t="shared" si="514"/>
        <v>154904.58232909077</v>
      </c>
    </row>
    <row r="176" spans="1:132">
      <c r="A176" s="224"/>
      <c r="B176" s="188">
        <f t="shared" si="515"/>
        <v>132</v>
      </c>
      <c r="C176" s="128">
        <f t="shared" si="516"/>
        <v>148934.07414486905</v>
      </c>
      <c r="D176" s="128">
        <f t="shared" si="517"/>
        <v>146972.20901962166</v>
      </c>
      <c r="E176" s="128">
        <f t="shared" si="518"/>
        <v>149959.41045540897</v>
      </c>
      <c r="F176" s="128">
        <f t="shared" si="519"/>
        <v>142708.70089088232</v>
      </c>
      <c r="G176" s="128">
        <f t="shared" si="520"/>
        <v>148227.22786441611</v>
      </c>
      <c r="H176" s="128">
        <f t="shared" si="521"/>
        <v>147883.21400362463</v>
      </c>
      <c r="I176" s="128">
        <f t="shared" si="522"/>
        <v>154904.58232909077</v>
      </c>
      <c r="J176" s="128">
        <f t="shared" si="523"/>
        <v>142749.29506712218</v>
      </c>
      <c r="K176" s="128">
        <f t="shared" si="524"/>
        <v>129807.42146337075</v>
      </c>
      <c r="M176" s="36"/>
      <c r="N176" s="32">
        <f t="shared" si="525"/>
        <v>132</v>
      </c>
      <c r="O176" s="25">
        <f t="shared" si="526"/>
        <v>0.48934074144869055</v>
      </c>
      <c r="P176" s="25">
        <f t="shared" si="527"/>
        <v>0.46972209019621669</v>
      </c>
      <c r="Q176" s="25">
        <f t="shared" si="528"/>
        <v>0.4995941045540897</v>
      </c>
      <c r="R176" s="25">
        <f t="shared" si="457"/>
        <v>0.42708700890882323</v>
      </c>
      <c r="S176" s="25">
        <f t="shared" si="458"/>
        <v>0.48227227864416111</v>
      </c>
      <c r="T176" s="25">
        <f t="shared" si="459"/>
        <v>0.4788321400362463</v>
      </c>
      <c r="U176" s="25">
        <f t="shared" si="460"/>
        <v>0.54904582329090768</v>
      </c>
      <c r="V176" s="25">
        <f t="shared" si="461"/>
        <v>0.42749295067122173</v>
      </c>
      <c r="W176" s="25">
        <f t="shared" si="462"/>
        <v>0.29807421463370742</v>
      </c>
      <c r="X176" s="36"/>
      <c r="Y176" s="36"/>
      <c r="AA176" s="124">
        <f t="shared" si="529"/>
        <v>133</v>
      </c>
      <c r="AB176" s="128">
        <f t="shared" si="463"/>
        <v>130067.03630629749</v>
      </c>
      <c r="AC176" s="124">
        <f t="shared" si="530"/>
        <v>133</v>
      </c>
      <c r="AD176" s="130">
        <f t="shared" si="531"/>
        <v>0.04</v>
      </c>
      <c r="AE176" s="127">
        <f t="shared" si="532"/>
        <v>1495</v>
      </c>
      <c r="AF176" s="128">
        <f t="shared" si="533"/>
        <v>149355.4</v>
      </c>
      <c r="AG176" s="128">
        <f t="shared" si="552"/>
        <v>149500</v>
      </c>
      <c r="AH176" s="128">
        <f t="shared" si="357"/>
        <v>149500</v>
      </c>
      <c r="AI176" s="130">
        <f t="shared" si="464"/>
        <v>4.2500000000000003E-2</v>
      </c>
      <c r="AJ176" s="128">
        <f t="shared" si="465"/>
        <v>150029.47916666669</v>
      </c>
      <c r="AK176" s="128" t="str">
        <f t="shared" si="466"/>
        <v>nie</v>
      </c>
      <c r="AL176" s="128">
        <f t="shared" si="467"/>
        <v>529.47916666668607</v>
      </c>
      <c r="AM176" s="128">
        <f t="shared" si="361"/>
        <v>149500</v>
      </c>
      <c r="AN176" s="128">
        <f t="shared" si="468"/>
        <v>428.87812500001576</v>
      </c>
      <c r="AO176" s="130">
        <f t="shared" si="469"/>
        <v>0.04</v>
      </c>
      <c r="AP176" s="128">
        <f t="shared" si="470"/>
        <v>507.8649600602007</v>
      </c>
      <c r="AQ176" s="128">
        <f t="shared" si="362"/>
        <v>154492.21683506019</v>
      </c>
      <c r="AS176" s="124">
        <f t="shared" si="534"/>
        <v>133</v>
      </c>
      <c r="AT176" s="130">
        <f t="shared" si="535"/>
        <v>0.04</v>
      </c>
      <c r="AU176" s="127">
        <f t="shared" si="536"/>
        <v>1428</v>
      </c>
      <c r="AV176" s="128">
        <f t="shared" si="537"/>
        <v>142666.5</v>
      </c>
      <c r="AW176" s="128">
        <f t="shared" si="363"/>
        <v>142800</v>
      </c>
      <c r="AX176" s="128">
        <f t="shared" si="358"/>
        <v>142800</v>
      </c>
      <c r="AY176" s="130">
        <f t="shared" si="471"/>
        <v>4.1500000000000002E-2</v>
      </c>
      <c r="AZ176" s="128">
        <f t="shared" si="472"/>
        <v>143293.85</v>
      </c>
      <c r="BA176" s="128" t="str">
        <f t="shared" si="473"/>
        <v>nie</v>
      </c>
      <c r="BB176" s="128">
        <f t="shared" si="474"/>
        <v>999.59999999999991</v>
      </c>
      <c r="BC176" s="128">
        <f t="shared" si="367"/>
        <v>142390.3425</v>
      </c>
      <c r="BD176" s="128">
        <f t="shared" si="475"/>
        <v>400.01850000000474</v>
      </c>
      <c r="BE176" s="130">
        <f t="shared" si="476"/>
        <v>0.04</v>
      </c>
      <c r="BF176" s="128">
        <f t="shared" si="477"/>
        <v>5395.3546091746339</v>
      </c>
      <c r="BG176" s="128">
        <f t="shared" si="368"/>
        <v>147385.67860917462</v>
      </c>
      <c r="BI176" s="124">
        <f t="shared" si="538"/>
        <v>133</v>
      </c>
      <c r="BJ176" s="130">
        <f t="shared" si="451"/>
        <v>3.8100000000000002E-2</v>
      </c>
      <c r="BK176" s="127">
        <f t="shared" si="539"/>
        <v>1401</v>
      </c>
      <c r="BL176" s="128">
        <f t="shared" si="540"/>
        <v>139959.9</v>
      </c>
      <c r="BM176" s="128">
        <f t="shared" si="553"/>
        <v>140100</v>
      </c>
      <c r="BN176" s="128">
        <f t="shared" si="541"/>
        <v>153432.231225</v>
      </c>
      <c r="BO176" s="130">
        <f t="shared" si="478"/>
        <v>4.65E-2</v>
      </c>
      <c r="BP176" s="128">
        <f t="shared" si="479"/>
        <v>154026.78112099689</v>
      </c>
      <c r="BQ176" s="128" t="str">
        <f t="shared" si="480"/>
        <v>nie</v>
      </c>
      <c r="BR176" s="128">
        <f t="shared" si="481"/>
        <v>1401</v>
      </c>
      <c r="BS176" s="128">
        <f t="shared" si="364"/>
        <v>150245.88270800747</v>
      </c>
      <c r="BT176" s="128">
        <f t="shared" si="456"/>
        <v>0</v>
      </c>
      <c r="BU176" s="130">
        <f t="shared" si="482"/>
        <v>0.04</v>
      </c>
      <c r="BV176" s="128">
        <f t="shared" si="483"/>
        <v>195.63996869950253</v>
      </c>
      <c r="BW176" s="128">
        <f t="shared" si="365"/>
        <v>150441.52267670698</v>
      </c>
      <c r="BY176" s="130">
        <f t="shared" si="452"/>
        <v>2.4E-2</v>
      </c>
      <c r="BZ176" s="127">
        <f t="shared" si="542"/>
        <v>1307</v>
      </c>
      <c r="CA176" s="128">
        <f t="shared" si="543"/>
        <v>130582</v>
      </c>
      <c r="CB176" s="128">
        <f t="shared" si="366"/>
        <v>130700</v>
      </c>
      <c r="CC176" s="128">
        <f t="shared" si="359"/>
        <v>130700</v>
      </c>
      <c r="CD176" s="130">
        <f t="shared" si="484"/>
        <v>3.9E-2</v>
      </c>
      <c r="CE176" s="128">
        <f t="shared" si="485"/>
        <v>131124.77499999999</v>
      </c>
      <c r="CF176" s="128" t="str">
        <f t="shared" si="486"/>
        <v>nie</v>
      </c>
      <c r="CG176" s="128">
        <f t="shared" si="487"/>
        <v>2614</v>
      </c>
      <c r="CH176" s="128">
        <f t="shared" si="369"/>
        <v>128926.72774999999</v>
      </c>
      <c r="CI176" s="128">
        <f t="shared" si="488"/>
        <v>0</v>
      </c>
      <c r="CJ176" s="130">
        <f t="shared" si="489"/>
        <v>0.04</v>
      </c>
      <c r="CK176" s="128">
        <f t="shared" si="490"/>
        <v>14164.181201287684</v>
      </c>
      <c r="CL176" s="128">
        <f t="shared" si="491"/>
        <v>143090.90895128768</v>
      </c>
      <c r="CN176" s="127">
        <f t="shared" si="544"/>
        <v>1451</v>
      </c>
      <c r="CO176" s="128">
        <f t="shared" si="545"/>
        <v>144954.9</v>
      </c>
      <c r="CP176" s="128">
        <f t="shared" si="546"/>
        <v>145100</v>
      </c>
      <c r="CQ176" s="128">
        <f t="shared" si="547"/>
        <v>153225.60000000001</v>
      </c>
      <c r="CR176" s="130">
        <f t="shared" si="492"/>
        <v>4.3999999999999997E-2</v>
      </c>
      <c r="CS176" s="128">
        <f t="shared" si="493"/>
        <v>153787.42720000001</v>
      </c>
      <c r="CT176" s="128" t="str">
        <f t="shared" si="494"/>
        <v>nie</v>
      </c>
      <c r="CU176" s="128">
        <f t="shared" si="495"/>
        <v>4353</v>
      </c>
      <c r="CV176" s="128">
        <f t="shared" si="496"/>
        <v>148610.88603200001</v>
      </c>
      <c r="CW176" s="128">
        <f t="shared" si="453"/>
        <v>0</v>
      </c>
      <c r="CX176" s="130">
        <f t="shared" si="497"/>
        <v>0.04</v>
      </c>
      <c r="CY176" s="128">
        <f t="shared" si="498"/>
        <v>71.614703450023711</v>
      </c>
      <c r="CZ176" s="128">
        <f t="shared" si="499"/>
        <v>148682.50073545004</v>
      </c>
      <c r="DA176" s="20"/>
      <c r="DB176" s="127">
        <f t="shared" si="554"/>
        <v>1246</v>
      </c>
      <c r="DC176" s="128">
        <f t="shared" si="555"/>
        <v>124600</v>
      </c>
      <c r="DD176" s="128">
        <f t="shared" si="548"/>
        <v>124600</v>
      </c>
      <c r="DE176" s="128">
        <f t="shared" si="549"/>
        <v>155716.90988691643</v>
      </c>
      <c r="DF176" s="130">
        <f t="shared" si="500"/>
        <v>4.3999999999999997E-2</v>
      </c>
      <c r="DG176" s="128">
        <f t="shared" si="501"/>
        <v>156287.87188983514</v>
      </c>
      <c r="DH176" s="128" t="str">
        <f t="shared" si="502"/>
        <v>nie</v>
      </c>
      <c r="DI176" s="128">
        <f t="shared" si="503"/>
        <v>2492</v>
      </c>
      <c r="DJ176" s="128">
        <f t="shared" si="355"/>
        <v>148248.65623076647</v>
      </c>
      <c r="DK176" s="128">
        <f t="shared" si="454"/>
        <v>0</v>
      </c>
      <c r="DL176" s="130">
        <f t="shared" si="504"/>
        <v>0.04</v>
      </c>
      <c r="DM176" s="128">
        <f t="shared" si="505"/>
        <v>97.2989951094156</v>
      </c>
      <c r="DN176" s="128">
        <f t="shared" si="506"/>
        <v>148345.95522587589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170783.43497418615</v>
      </c>
      <c r="DT176" s="130">
        <f t="shared" si="507"/>
        <v>4.9000000000000002E-2</v>
      </c>
      <c r="DU176" s="128">
        <f t="shared" si="508"/>
        <v>171480.80066699744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155469.44854026794</v>
      </c>
      <c r="DY176" s="128">
        <f t="shared" si="455"/>
        <v>0</v>
      </c>
      <c r="DZ176" s="130">
        <f t="shared" si="512"/>
        <v>0.04</v>
      </c>
      <c r="EA176" s="128">
        <f t="shared" si="513"/>
        <v>0</v>
      </c>
      <c r="EB176" s="128">
        <f t="shared" si="514"/>
        <v>155469.44854026794</v>
      </c>
    </row>
    <row r="177" spans="1:132">
      <c r="A177" s="224">
        <f>ROUNDUP(B188/12,0)</f>
        <v>12</v>
      </c>
      <c r="B177" s="188">
        <f t="shared" si="515"/>
        <v>133</v>
      </c>
      <c r="C177" s="128">
        <f t="shared" si="516"/>
        <v>154492.21683506019</v>
      </c>
      <c r="D177" s="128">
        <f t="shared" si="517"/>
        <v>147385.67860917462</v>
      </c>
      <c r="E177" s="128">
        <f t="shared" si="518"/>
        <v>150441.52267670698</v>
      </c>
      <c r="F177" s="128">
        <f t="shared" si="519"/>
        <v>143090.90895128768</v>
      </c>
      <c r="G177" s="128">
        <f t="shared" si="520"/>
        <v>148682.50073545004</v>
      </c>
      <c r="H177" s="128">
        <f t="shared" si="521"/>
        <v>148345.95522587589</v>
      </c>
      <c r="I177" s="128">
        <f t="shared" si="522"/>
        <v>155469.44854026794</v>
      </c>
      <c r="J177" s="128">
        <f t="shared" si="523"/>
        <v>143134.71816380339</v>
      </c>
      <c r="K177" s="128">
        <f t="shared" si="524"/>
        <v>130067.03630629749</v>
      </c>
      <c r="M177" s="36"/>
      <c r="N177" s="32">
        <f t="shared" si="525"/>
        <v>133</v>
      </c>
      <c r="O177" s="25">
        <f t="shared" si="526"/>
        <v>0.54492216835060181</v>
      </c>
      <c r="P177" s="25">
        <f t="shared" si="527"/>
        <v>0.4738567860917462</v>
      </c>
      <c r="Q177" s="25">
        <f t="shared" si="528"/>
        <v>0.50441522676706985</v>
      </c>
      <c r="R177" s="25">
        <f t="shared" si="457"/>
        <v>0.43090908951287688</v>
      </c>
      <c r="S177" s="25">
        <f t="shared" si="458"/>
        <v>0.48682500735450041</v>
      </c>
      <c r="T177" s="25">
        <f t="shared" si="459"/>
        <v>0.48345955225875903</v>
      </c>
      <c r="U177" s="25">
        <f t="shared" si="460"/>
        <v>0.5546944854026794</v>
      </c>
      <c r="V177" s="25">
        <f t="shared" si="461"/>
        <v>0.43134718163803387</v>
      </c>
      <c r="W177" s="25">
        <f t="shared" si="462"/>
        <v>0.30067036306297501</v>
      </c>
      <c r="X177" s="36"/>
      <c r="Y177" s="36"/>
      <c r="AA177" s="124">
        <f t="shared" si="529"/>
        <v>134</v>
      </c>
      <c r="AB177" s="128">
        <f t="shared" si="463"/>
        <v>130326.65114922423</v>
      </c>
      <c r="AC177" s="124">
        <f t="shared" si="530"/>
        <v>134</v>
      </c>
      <c r="AD177" s="130">
        <f t="shared" si="531"/>
        <v>0.04</v>
      </c>
      <c r="AE177" s="127">
        <f t="shared" si="532"/>
        <v>1495</v>
      </c>
      <c r="AF177" s="128">
        <f t="shared" si="533"/>
        <v>149355.4</v>
      </c>
      <c r="AG177" s="128">
        <f t="shared" si="552"/>
        <v>149500</v>
      </c>
      <c r="AH177" s="128">
        <f t="shared" si="357"/>
        <v>149500</v>
      </c>
      <c r="AI177" s="130">
        <f t="shared" si="464"/>
        <v>0.04</v>
      </c>
      <c r="AJ177" s="128">
        <f t="shared" si="465"/>
        <v>149998.33333333334</v>
      </c>
      <c r="AK177" s="128" t="str">
        <f t="shared" si="466"/>
        <v>nie</v>
      </c>
      <c r="AL177" s="128">
        <f t="shared" si="467"/>
        <v>747.5</v>
      </c>
      <c r="AM177" s="128">
        <f t="shared" si="361"/>
        <v>149298.17500000002</v>
      </c>
      <c r="AN177" s="128">
        <f t="shared" si="468"/>
        <v>403.65000000000788</v>
      </c>
      <c r="AO177" s="130">
        <f t="shared" si="469"/>
        <v>0.04</v>
      </c>
      <c r="AP177" s="128">
        <f t="shared" si="470"/>
        <v>912.88619545237111</v>
      </c>
      <c r="AQ177" s="128">
        <f t="shared" si="362"/>
        <v>149807.41119545238</v>
      </c>
      <c r="AS177" s="124">
        <f t="shared" si="534"/>
        <v>134</v>
      </c>
      <c r="AT177" s="130">
        <f t="shared" si="535"/>
        <v>0.04</v>
      </c>
      <c r="AU177" s="127">
        <f t="shared" si="536"/>
        <v>1428</v>
      </c>
      <c r="AV177" s="128">
        <f t="shared" si="537"/>
        <v>142666.5</v>
      </c>
      <c r="AW177" s="128">
        <f t="shared" si="363"/>
        <v>142800</v>
      </c>
      <c r="AX177" s="128">
        <f t="shared" si="358"/>
        <v>142800</v>
      </c>
      <c r="AY177" s="130">
        <f t="shared" si="471"/>
        <v>4.1500000000000002E-2</v>
      </c>
      <c r="AZ177" s="128">
        <f t="shared" si="472"/>
        <v>143293.85</v>
      </c>
      <c r="BA177" s="128" t="str">
        <f t="shared" si="473"/>
        <v>nie</v>
      </c>
      <c r="BB177" s="128">
        <f t="shared" si="474"/>
        <v>999.59999999999991</v>
      </c>
      <c r="BC177" s="128">
        <f t="shared" si="367"/>
        <v>142390.3425</v>
      </c>
      <c r="BD177" s="128">
        <f t="shared" si="475"/>
        <v>400.01850000000474</v>
      </c>
      <c r="BE177" s="130">
        <f t="shared" si="476"/>
        <v>0.04</v>
      </c>
      <c r="BF177" s="128">
        <f t="shared" si="477"/>
        <v>5809.9405666194098</v>
      </c>
      <c r="BG177" s="128">
        <f t="shared" si="368"/>
        <v>147800.26456661941</v>
      </c>
      <c r="BI177" s="124">
        <f t="shared" si="538"/>
        <v>134</v>
      </c>
      <c r="BJ177" s="130">
        <f t="shared" si="451"/>
        <v>3.8100000000000002E-2</v>
      </c>
      <c r="BK177" s="127">
        <f t="shared" si="539"/>
        <v>1401</v>
      </c>
      <c r="BL177" s="128">
        <f t="shared" si="540"/>
        <v>139959.9</v>
      </c>
      <c r="BM177" s="128">
        <f t="shared" si="553"/>
        <v>140100</v>
      </c>
      <c r="BN177" s="128">
        <f t="shared" si="541"/>
        <v>153432.231225</v>
      </c>
      <c r="BO177" s="130">
        <f t="shared" si="478"/>
        <v>4.65E-2</v>
      </c>
      <c r="BP177" s="128">
        <f t="shared" si="479"/>
        <v>154621.33101699373</v>
      </c>
      <c r="BQ177" s="128" t="str">
        <f t="shared" si="480"/>
        <v>nie</v>
      </c>
      <c r="BR177" s="128">
        <f t="shared" si="481"/>
        <v>1401</v>
      </c>
      <c r="BS177" s="128">
        <f t="shared" si="364"/>
        <v>150727.46812376493</v>
      </c>
      <c r="BT177" s="128">
        <f t="shared" si="456"/>
        <v>0</v>
      </c>
      <c r="BU177" s="130">
        <f t="shared" si="482"/>
        <v>0.04</v>
      </c>
      <c r="BV177" s="128">
        <f t="shared" si="483"/>
        <v>196.16819661499116</v>
      </c>
      <c r="BW177" s="128">
        <f t="shared" si="365"/>
        <v>150923.63632037991</v>
      </c>
      <c r="BY177" s="130">
        <f t="shared" si="452"/>
        <v>2.4E-2</v>
      </c>
      <c r="BZ177" s="127">
        <f t="shared" si="542"/>
        <v>1307</v>
      </c>
      <c r="CA177" s="128">
        <f t="shared" si="543"/>
        <v>130582</v>
      </c>
      <c r="CB177" s="128">
        <f t="shared" si="366"/>
        <v>130700</v>
      </c>
      <c r="CC177" s="128">
        <f t="shared" si="359"/>
        <v>130700</v>
      </c>
      <c r="CD177" s="130">
        <f t="shared" si="484"/>
        <v>3.9E-2</v>
      </c>
      <c r="CE177" s="128">
        <f t="shared" si="485"/>
        <v>131549.54999999999</v>
      </c>
      <c r="CF177" s="128" t="str">
        <f t="shared" si="486"/>
        <v>nie</v>
      </c>
      <c r="CG177" s="128">
        <f t="shared" si="487"/>
        <v>2614</v>
      </c>
      <c r="CH177" s="128">
        <f t="shared" si="369"/>
        <v>129270.79549999999</v>
      </c>
      <c r="CI177" s="128">
        <f t="shared" si="488"/>
        <v>0</v>
      </c>
      <c r="CJ177" s="130">
        <f t="shared" si="489"/>
        <v>0.04</v>
      </c>
      <c r="CK177" s="128">
        <f t="shared" si="490"/>
        <v>14202.424490531159</v>
      </c>
      <c r="CL177" s="128">
        <f t="shared" si="491"/>
        <v>143473.21999053116</v>
      </c>
      <c r="CN177" s="127">
        <f t="shared" si="544"/>
        <v>1451</v>
      </c>
      <c r="CO177" s="128">
        <f t="shared" si="545"/>
        <v>144954.9</v>
      </c>
      <c r="CP177" s="128">
        <f t="shared" si="546"/>
        <v>145100</v>
      </c>
      <c r="CQ177" s="128">
        <f t="shared" si="547"/>
        <v>153225.60000000001</v>
      </c>
      <c r="CR177" s="130">
        <f t="shared" si="492"/>
        <v>4.3999999999999997E-2</v>
      </c>
      <c r="CS177" s="128">
        <f t="shared" si="493"/>
        <v>154349.25440000001</v>
      </c>
      <c r="CT177" s="128" t="str">
        <f t="shared" si="494"/>
        <v>nie</v>
      </c>
      <c r="CU177" s="128">
        <f t="shared" si="495"/>
        <v>4353</v>
      </c>
      <c r="CV177" s="128">
        <f t="shared" si="496"/>
        <v>149065.96606400001</v>
      </c>
      <c r="CW177" s="128">
        <f t="shared" si="453"/>
        <v>0</v>
      </c>
      <c r="CX177" s="130">
        <f t="shared" si="497"/>
        <v>0.04</v>
      </c>
      <c r="CY177" s="128">
        <f t="shared" si="498"/>
        <v>71.808063149338764</v>
      </c>
      <c r="CZ177" s="128">
        <f t="shared" si="499"/>
        <v>149137.77412714934</v>
      </c>
      <c r="DA177" s="20"/>
      <c r="DB177" s="127">
        <f t="shared" si="554"/>
        <v>1246</v>
      </c>
      <c r="DC177" s="128">
        <f t="shared" si="555"/>
        <v>124600</v>
      </c>
      <c r="DD177" s="128">
        <f t="shared" si="548"/>
        <v>124600</v>
      </c>
      <c r="DE177" s="128">
        <f t="shared" si="549"/>
        <v>155716.90988691643</v>
      </c>
      <c r="DF177" s="130">
        <f t="shared" si="500"/>
        <v>4.3999999999999997E-2</v>
      </c>
      <c r="DG177" s="128">
        <f t="shared" si="501"/>
        <v>156858.83389275384</v>
      </c>
      <c r="DH177" s="128" t="str">
        <f t="shared" si="502"/>
        <v>nie</v>
      </c>
      <c r="DI177" s="128">
        <f t="shared" si="503"/>
        <v>2492</v>
      </c>
      <c r="DJ177" s="128">
        <f t="shared" si="355"/>
        <v>148711.13545313061</v>
      </c>
      <c r="DK177" s="128">
        <f t="shared" si="454"/>
        <v>0</v>
      </c>
      <c r="DL177" s="130">
        <f t="shared" si="504"/>
        <v>0.04</v>
      </c>
      <c r="DM177" s="128">
        <f t="shared" si="505"/>
        <v>97.561702396211018</v>
      </c>
      <c r="DN177" s="128">
        <f t="shared" si="506"/>
        <v>148808.69715552681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170783.43497418615</v>
      </c>
      <c r="DT177" s="130">
        <f t="shared" si="507"/>
        <v>4.9000000000000002E-2</v>
      </c>
      <c r="DU177" s="128">
        <f t="shared" si="508"/>
        <v>172178.16635980867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156034.31475144502</v>
      </c>
      <c r="DY177" s="128">
        <f t="shared" si="455"/>
        <v>0</v>
      </c>
      <c r="DZ177" s="130">
        <f t="shared" si="512"/>
        <v>0.04</v>
      </c>
      <c r="EA177" s="128">
        <f t="shared" si="513"/>
        <v>0</v>
      </c>
      <c r="EB177" s="128">
        <f t="shared" si="514"/>
        <v>156034.31475144502</v>
      </c>
    </row>
    <row r="178" spans="1:132">
      <c r="A178" s="224"/>
      <c r="B178" s="188">
        <f t="shared" si="515"/>
        <v>134</v>
      </c>
      <c r="C178" s="128">
        <f t="shared" si="516"/>
        <v>149807.41119545238</v>
      </c>
      <c r="D178" s="128">
        <f t="shared" si="517"/>
        <v>147800.26456661941</v>
      </c>
      <c r="E178" s="128">
        <f t="shared" si="518"/>
        <v>150923.63632037991</v>
      </c>
      <c r="F178" s="128">
        <f t="shared" si="519"/>
        <v>143473.21999053116</v>
      </c>
      <c r="G178" s="128">
        <f t="shared" si="520"/>
        <v>149137.77412714934</v>
      </c>
      <c r="H178" s="128">
        <f t="shared" si="521"/>
        <v>148808.69715552681</v>
      </c>
      <c r="I178" s="128">
        <f t="shared" si="522"/>
        <v>156034.31475144502</v>
      </c>
      <c r="J178" s="128">
        <f t="shared" si="523"/>
        <v>143521.18190284565</v>
      </c>
      <c r="K178" s="128">
        <f t="shared" si="524"/>
        <v>130326.65114922423</v>
      </c>
      <c r="M178" s="36"/>
      <c r="N178" s="32">
        <f t="shared" si="525"/>
        <v>134</v>
      </c>
      <c r="O178" s="25">
        <f t="shared" si="526"/>
        <v>0.49807411195452378</v>
      </c>
      <c r="P178" s="25">
        <f t="shared" si="527"/>
        <v>0.4780026456661941</v>
      </c>
      <c r="Q178" s="25">
        <f t="shared" si="528"/>
        <v>0.50923636320379906</v>
      </c>
      <c r="R178" s="25">
        <f t="shared" si="457"/>
        <v>0.43473219990531153</v>
      </c>
      <c r="S178" s="25">
        <f t="shared" si="458"/>
        <v>0.49137774127149347</v>
      </c>
      <c r="T178" s="25">
        <f t="shared" si="459"/>
        <v>0.48808697155526803</v>
      </c>
      <c r="U178" s="25">
        <f t="shared" si="460"/>
        <v>0.56034314751445025</v>
      </c>
      <c r="V178" s="25">
        <f t="shared" si="461"/>
        <v>0.43521181902845663</v>
      </c>
      <c r="W178" s="25">
        <f t="shared" si="462"/>
        <v>0.30326651149224237</v>
      </c>
      <c r="X178" s="36"/>
      <c r="Y178" s="36"/>
      <c r="AA178" s="124">
        <f t="shared" si="529"/>
        <v>135</v>
      </c>
      <c r="AB178" s="128">
        <f t="shared" si="463"/>
        <v>130586.26599215098</v>
      </c>
      <c r="AC178" s="124">
        <f t="shared" si="530"/>
        <v>135</v>
      </c>
      <c r="AD178" s="130">
        <f t="shared" si="531"/>
        <v>0.04</v>
      </c>
      <c r="AE178" s="127">
        <f t="shared" si="532"/>
        <v>1495</v>
      </c>
      <c r="AF178" s="128">
        <f t="shared" si="533"/>
        <v>149355.4</v>
      </c>
      <c r="AG178" s="128">
        <f t="shared" si="552"/>
        <v>149500</v>
      </c>
      <c r="AH178" s="128">
        <f t="shared" si="357"/>
        <v>149500</v>
      </c>
      <c r="AI178" s="130">
        <f t="shared" si="464"/>
        <v>0.04</v>
      </c>
      <c r="AJ178" s="128">
        <f t="shared" si="465"/>
        <v>149998.33333333334</v>
      </c>
      <c r="AK178" s="128" t="str">
        <f t="shared" si="466"/>
        <v>nie</v>
      </c>
      <c r="AL178" s="128">
        <f t="shared" si="467"/>
        <v>747.5</v>
      </c>
      <c r="AM178" s="128">
        <f t="shared" si="361"/>
        <v>149298.17500000002</v>
      </c>
      <c r="AN178" s="128">
        <f t="shared" si="468"/>
        <v>403.65000000000788</v>
      </c>
      <c r="AO178" s="130">
        <f t="shared" si="469"/>
        <v>0.04</v>
      </c>
      <c r="AP178" s="128">
        <f t="shared" si="470"/>
        <v>1319.0009881801004</v>
      </c>
      <c r="AQ178" s="128">
        <f t="shared" si="362"/>
        <v>150213.5259881801</v>
      </c>
      <c r="AS178" s="124">
        <f t="shared" si="534"/>
        <v>135</v>
      </c>
      <c r="AT178" s="130">
        <f t="shared" si="535"/>
        <v>0.04</v>
      </c>
      <c r="AU178" s="127">
        <f t="shared" si="536"/>
        <v>1428</v>
      </c>
      <c r="AV178" s="128">
        <f t="shared" si="537"/>
        <v>142666.5</v>
      </c>
      <c r="AW178" s="128">
        <f t="shared" si="363"/>
        <v>142800</v>
      </c>
      <c r="AX178" s="128">
        <f t="shared" si="358"/>
        <v>142800</v>
      </c>
      <c r="AY178" s="130">
        <f t="shared" si="471"/>
        <v>4.1500000000000002E-2</v>
      </c>
      <c r="AZ178" s="128">
        <f t="shared" si="472"/>
        <v>143293.85</v>
      </c>
      <c r="BA178" s="128" t="str">
        <f t="shared" si="473"/>
        <v>nie</v>
      </c>
      <c r="BB178" s="128">
        <f t="shared" si="474"/>
        <v>999.59999999999991</v>
      </c>
      <c r="BC178" s="128">
        <f t="shared" si="367"/>
        <v>142390.3425</v>
      </c>
      <c r="BD178" s="128">
        <f t="shared" si="475"/>
        <v>400.01850000000474</v>
      </c>
      <c r="BE178" s="130">
        <f t="shared" si="476"/>
        <v>0.04</v>
      </c>
      <c r="BF178" s="128">
        <f t="shared" si="477"/>
        <v>6225.645906149286</v>
      </c>
      <c r="BG178" s="128">
        <f t="shared" si="368"/>
        <v>148215.96990614929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3.8100000000000002E-2</v>
      </c>
      <c r="BK178" s="127">
        <f t="shared" si="539"/>
        <v>1401</v>
      </c>
      <c r="BL178" s="128">
        <f t="shared" si="540"/>
        <v>139959.9</v>
      </c>
      <c r="BM178" s="128">
        <f t="shared" si="553"/>
        <v>140100</v>
      </c>
      <c r="BN178" s="128">
        <f t="shared" si="541"/>
        <v>153432.231225</v>
      </c>
      <c r="BO178" s="130">
        <f t="shared" si="478"/>
        <v>4.65E-2</v>
      </c>
      <c r="BP178" s="128">
        <f t="shared" si="479"/>
        <v>155215.88091299063</v>
      </c>
      <c r="BQ178" s="128" t="str">
        <f t="shared" si="480"/>
        <v>nie</v>
      </c>
      <c r="BR178" s="128">
        <f t="shared" si="481"/>
        <v>1401</v>
      </c>
      <c r="BS178" s="128">
        <f t="shared" si="364"/>
        <v>151209.0535395224</v>
      </c>
      <c r="BT178" s="128">
        <f t="shared" si="456"/>
        <v>0</v>
      </c>
      <c r="BU178" s="130">
        <f t="shared" si="482"/>
        <v>0.04</v>
      </c>
      <c r="BV178" s="128">
        <f t="shared" si="483"/>
        <v>196.69785074585161</v>
      </c>
      <c r="BW178" s="128">
        <f t="shared" si="365"/>
        <v>151405.75139026824</v>
      </c>
      <c r="BY178" s="130">
        <f t="shared" si="452"/>
        <v>2.4E-2</v>
      </c>
      <c r="BZ178" s="127">
        <f t="shared" si="542"/>
        <v>1307</v>
      </c>
      <c r="CA178" s="128">
        <f t="shared" si="543"/>
        <v>130582</v>
      </c>
      <c r="CB178" s="128">
        <f t="shared" si="366"/>
        <v>130700</v>
      </c>
      <c r="CC178" s="128">
        <f t="shared" si="359"/>
        <v>130700</v>
      </c>
      <c r="CD178" s="130">
        <f t="shared" si="484"/>
        <v>3.9E-2</v>
      </c>
      <c r="CE178" s="128">
        <f t="shared" si="485"/>
        <v>131974.32499999998</v>
      </c>
      <c r="CF178" s="128" t="str">
        <f t="shared" si="486"/>
        <v>nie</v>
      </c>
      <c r="CG178" s="128">
        <f t="shared" si="487"/>
        <v>2614</v>
      </c>
      <c r="CH178" s="128">
        <f t="shared" si="369"/>
        <v>129614.86324999998</v>
      </c>
      <c r="CI178" s="128">
        <f t="shared" si="488"/>
        <v>0</v>
      </c>
      <c r="CJ178" s="130">
        <f t="shared" si="489"/>
        <v>0.04</v>
      </c>
      <c r="CK178" s="128">
        <f t="shared" si="490"/>
        <v>14240.771036655591</v>
      </c>
      <c r="CL178" s="128">
        <f t="shared" si="491"/>
        <v>143855.63428665558</v>
      </c>
      <c r="CN178" s="127">
        <f t="shared" si="544"/>
        <v>1451</v>
      </c>
      <c r="CO178" s="128">
        <f t="shared" si="545"/>
        <v>144954.9</v>
      </c>
      <c r="CP178" s="128">
        <f t="shared" si="546"/>
        <v>145100</v>
      </c>
      <c r="CQ178" s="128">
        <f t="shared" si="547"/>
        <v>153225.60000000001</v>
      </c>
      <c r="CR178" s="130">
        <f t="shared" si="492"/>
        <v>4.3999999999999997E-2</v>
      </c>
      <c r="CS178" s="128">
        <f t="shared" si="493"/>
        <v>154911.08159999998</v>
      </c>
      <c r="CT178" s="128" t="str">
        <f t="shared" si="494"/>
        <v>nie</v>
      </c>
      <c r="CU178" s="128">
        <f t="shared" si="495"/>
        <v>4353</v>
      </c>
      <c r="CV178" s="128">
        <f t="shared" si="496"/>
        <v>149521.04609599998</v>
      </c>
      <c r="CW178" s="128">
        <f t="shared" si="453"/>
        <v>0</v>
      </c>
      <c r="CX178" s="130">
        <f t="shared" si="497"/>
        <v>0.04</v>
      </c>
      <c r="CY178" s="128">
        <f t="shared" si="498"/>
        <v>72.001944919841975</v>
      </c>
      <c r="CZ178" s="128">
        <f t="shared" si="499"/>
        <v>149593.04804091982</v>
      </c>
      <c r="DA178" s="20"/>
      <c r="DB178" s="127">
        <f t="shared" si="554"/>
        <v>1246</v>
      </c>
      <c r="DC178" s="128">
        <f t="shared" si="555"/>
        <v>124600</v>
      </c>
      <c r="DD178" s="128">
        <f t="shared" si="548"/>
        <v>124600</v>
      </c>
      <c r="DE178" s="128">
        <f t="shared" si="549"/>
        <v>155716.90988691643</v>
      </c>
      <c r="DF178" s="130">
        <f t="shared" si="500"/>
        <v>4.3999999999999997E-2</v>
      </c>
      <c r="DG178" s="128">
        <f t="shared" si="501"/>
        <v>157429.79589567249</v>
      </c>
      <c r="DH178" s="128" t="str">
        <f t="shared" si="502"/>
        <v>nie</v>
      </c>
      <c r="DI178" s="128">
        <f t="shared" si="503"/>
        <v>2492</v>
      </c>
      <c r="DJ178" s="128">
        <f t="shared" si="355"/>
        <v>149173.61467549473</v>
      </c>
      <c r="DK178" s="128">
        <f t="shared" si="454"/>
        <v>0</v>
      </c>
      <c r="DL178" s="130">
        <f t="shared" si="504"/>
        <v>0.04</v>
      </c>
      <c r="DM178" s="128">
        <f t="shared" si="505"/>
        <v>97.825118992680785</v>
      </c>
      <c r="DN178" s="128">
        <f t="shared" si="506"/>
        <v>149271.43979448741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170783.43497418615</v>
      </c>
      <c r="DT178" s="130">
        <f t="shared" si="507"/>
        <v>4.9000000000000002E-2</v>
      </c>
      <c r="DU178" s="128">
        <f t="shared" si="508"/>
        <v>172875.53205261994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156599.18096262214</v>
      </c>
      <c r="DY178" s="128">
        <f t="shared" si="455"/>
        <v>0</v>
      </c>
      <c r="DZ178" s="130">
        <f t="shared" si="512"/>
        <v>0.04</v>
      </c>
      <c r="EA178" s="128">
        <f t="shared" si="513"/>
        <v>0</v>
      </c>
      <c r="EB178" s="128">
        <f t="shared" si="514"/>
        <v>156599.18096262214</v>
      </c>
    </row>
    <row r="179" spans="1:132">
      <c r="A179" s="224"/>
      <c r="B179" s="188">
        <f t="shared" si="515"/>
        <v>135</v>
      </c>
      <c r="C179" s="128">
        <f t="shared" si="516"/>
        <v>150213.5259881801</v>
      </c>
      <c r="D179" s="128">
        <f t="shared" si="517"/>
        <v>148215.96990614929</v>
      </c>
      <c r="E179" s="128">
        <f t="shared" si="518"/>
        <v>151405.75139026824</v>
      </c>
      <c r="F179" s="128">
        <f t="shared" si="519"/>
        <v>143855.63428665558</v>
      </c>
      <c r="G179" s="128">
        <f t="shared" si="520"/>
        <v>149593.04804091982</v>
      </c>
      <c r="H179" s="128">
        <f t="shared" si="521"/>
        <v>149271.43979448741</v>
      </c>
      <c r="I179" s="128">
        <f t="shared" si="522"/>
        <v>156599.18096262214</v>
      </c>
      <c r="J179" s="128">
        <f t="shared" si="523"/>
        <v>143908.68909398332</v>
      </c>
      <c r="K179" s="128">
        <f t="shared" si="524"/>
        <v>130586.26599215098</v>
      </c>
      <c r="M179" s="36"/>
      <c r="N179" s="32">
        <f t="shared" si="525"/>
        <v>135</v>
      </c>
      <c r="O179" s="25">
        <f t="shared" si="526"/>
        <v>0.50213525988180097</v>
      </c>
      <c r="P179" s="25">
        <f t="shared" si="527"/>
        <v>0.48215969906149292</v>
      </c>
      <c r="Q179" s="25">
        <f t="shared" si="528"/>
        <v>0.51405751390268239</v>
      </c>
      <c r="R179" s="25">
        <f t="shared" si="457"/>
        <v>0.43855634286655576</v>
      </c>
      <c r="S179" s="25">
        <f t="shared" si="458"/>
        <v>0.49593048040919818</v>
      </c>
      <c r="T179" s="25">
        <f t="shared" si="459"/>
        <v>0.49271439794487404</v>
      </c>
      <c r="U179" s="25">
        <f t="shared" si="460"/>
        <v>0.56599180962622131</v>
      </c>
      <c r="V179" s="25">
        <f t="shared" si="461"/>
        <v>0.43908689093983333</v>
      </c>
      <c r="W179" s="25">
        <f t="shared" si="462"/>
        <v>0.30586265992150974</v>
      </c>
      <c r="X179" s="36"/>
      <c r="Y179" s="36"/>
      <c r="AA179" s="124">
        <f t="shared" si="529"/>
        <v>136</v>
      </c>
      <c r="AB179" s="128">
        <f t="shared" si="463"/>
        <v>130845.88083507771</v>
      </c>
      <c r="AC179" s="124">
        <f t="shared" si="530"/>
        <v>136</v>
      </c>
      <c r="AD179" s="130">
        <f t="shared" si="531"/>
        <v>0.04</v>
      </c>
      <c r="AE179" s="127">
        <f t="shared" si="532"/>
        <v>1495</v>
      </c>
      <c r="AF179" s="128">
        <f t="shared" si="533"/>
        <v>149355.4</v>
      </c>
      <c r="AG179" s="128">
        <f t="shared" si="552"/>
        <v>149500</v>
      </c>
      <c r="AH179" s="128">
        <f t="shared" si="357"/>
        <v>149500</v>
      </c>
      <c r="AI179" s="130">
        <f t="shared" si="464"/>
        <v>0.04</v>
      </c>
      <c r="AJ179" s="128">
        <f t="shared" si="465"/>
        <v>149998.33333333334</v>
      </c>
      <c r="AK179" s="128" t="str">
        <f t="shared" si="466"/>
        <v>nie</v>
      </c>
      <c r="AL179" s="128">
        <f t="shared" si="467"/>
        <v>747.5</v>
      </c>
      <c r="AM179" s="128">
        <f t="shared" si="361"/>
        <v>149298.17500000002</v>
      </c>
      <c r="AN179" s="128">
        <f t="shared" si="468"/>
        <v>403.65000000000788</v>
      </c>
      <c r="AO179" s="130">
        <f t="shared" si="469"/>
        <v>0.04</v>
      </c>
      <c r="AP179" s="128">
        <f t="shared" si="470"/>
        <v>1726.2122908481945</v>
      </c>
      <c r="AQ179" s="128">
        <f t="shared" si="362"/>
        <v>150620.73729084819</v>
      </c>
      <c r="AS179" s="124">
        <f t="shared" si="534"/>
        <v>136</v>
      </c>
      <c r="AT179" s="130">
        <f t="shared" si="535"/>
        <v>0.04</v>
      </c>
      <c r="AU179" s="127">
        <f t="shared" si="536"/>
        <v>1428</v>
      </c>
      <c r="AV179" s="128">
        <f t="shared" si="537"/>
        <v>142666.5</v>
      </c>
      <c r="AW179" s="128">
        <f t="shared" si="363"/>
        <v>142800</v>
      </c>
      <c r="AX179" s="128">
        <f t="shared" si="358"/>
        <v>142800</v>
      </c>
      <c r="AY179" s="130">
        <f t="shared" si="471"/>
        <v>4.1500000000000002E-2</v>
      </c>
      <c r="AZ179" s="128">
        <f t="shared" si="472"/>
        <v>143293.85</v>
      </c>
      <c r="BA179" s="128" t="str">
        <f t="shared" si="473"/>
        <v>nie</v>
      </c>
      <c r="BB179" s="128">
        <f t="shared" si="474"/>
        <v>999.59999999999991</v>
      </c>
      <c r="BC179" s="128">
        <f t="shared" si="367"/>
        <v>142390.3425</v>
      </c>
      <c r="BD179" s="128">
        <f t="shared" si="475"/>
        <v>400.01850000000474</v>
      </c>
      <c r="BE179" s="130">
        <f t="shared" si="476"/>
        <v>0.04</v>
      </c>
      <c r="BF179" s="128">
        <f t="shared" si="477"/>
        <v>6642.4736500958934</v>
      </c>
      <c r="BG179" s="128">
        <f t="shared" si="368"/>
        <v>148632.79765009589</v>
      </c>
      <c r="BI179" s="124">
        <f t="shared" si="538"/>
        <v>136</v>
      </c>
      <c r="BJ179" s="130">
        <f t="shared" si="558"/>
        <v>3.8100000000000002E-2</v>
      </c>
      <c r="BK179" s="127">
        <f t="shared" si="539"/>
        <v>1401</v>
      </c>
      <c r="BL179" s="128">
        <f t="shared" si="540"/>
        <v>139959.9</v>
      </c>
      <c r="BM179" s="128">
        <f t="shared" si="553"/>
        <v>140100</v>
      </c>
      <c r="BN179" s="128">
        <f t="shared" si="541"/>
        <v>153432.231225</v>
      </c>
      <c r="BO179" s="130">
        <f t="shared" si="478"/>
        <v>4.65E-2</v>
      </c>
      <c r="BP179" s="128">
        <f t="shared" si="479"/>
        <v>155810.4308089875</v>
      </c>
      <c r="BQ179" s="128" t="str">
        <f t="shared" si="480"/>
        <v>nie</v>
      </c>
      <c r="BR179" s="128">
        <f t="shared" si="481"/>
        <v>1401</v>
      </c>
      <c r="BS179" s="128">
        <f t="shared" si="364"/>
        <v>151690.63895527986</v>
      </c>
      <c r="BT179" s="128">
        <f t="shared" si="456"/>
        <v>0</v>
      </c>
      <c r="BU179" s="130">
        <f t="shared" si="482"/>
        <v>0.04</v>
      </c>
      <c r="BV179" s="128">
        <f t="shared" si="483"/>
        <v>197.22893494286541</v>
      </c>
      <c r="BW179" s="128">
        <f t="shared" si="365"/>
        <v>151887.86789022273</v>
      </c>
      <c r="BY179" s="130">
        <f t="shared" si="452"/>
        <v>2.4E-2</v>
      </c>
      <c r="BZ179" s="127">
        <f t="shared" si="542"/>
        <v>1307</v>
      </c>
      <c r="CA179" s="128">
        <f t="shared" si="543"/>
        <v>130582</v>
      </c>
      <c r="CB179" s="128">
        <f t="shared" si="366"/>
        <v>130700</v>
      </c>
      <c r="CC179" s="128">
        <f t="shared" si="359"/>
        <v>130700</v>
      </c>
      <c r="CD179" s="130">
        <f t="shared" si="484"/>
        <v>3.9E-2</v>
      </c>
      <c r="CE179" s="128">
        <f t="shared" si="485"/>
        <v>132399.09999999998</v>
      </c>
      <c r="CF179" s="128" t="str">
        <f t="shared" si="486"/>
        <v>nie</v>
      </c>
      <c r="CG179" s="128">
        <f t="shared" si="487"/>
        <v>2614</v>
      </c>
      <c r="CH179" s="128">
        <f t="shared" si="369"/>
        <v>129958.93099999998</v>
      </c>
      <c r="CI179" s="128">
        <f t="shared" si="488"/>
        <v>0</v>
      </c>
      <c r="CJ179" s="130">
        <f t="shared" si="489"/>
        <v>0.04</v>
      </c>
      <c r="CK179" s="128">
        <f t="shared" si="490"/>
        <v>14279.221118454559</v>
      </c>
      <c r="CL179" s="128">
        <f t="shared" si="491"/>
        <v>144238.15211845454</v>
      </c>
      <c r="CN179" s="127">
        <f t="shared" si="544"/>
        <v>1451</v>
      </c>
      <c r="CO179" s="128">
        <f t="shared" si="545"/>
        <v>144954.9</v>
      </c>
      <c r="CP179" s="128">
        <f t="shared" si="546"/>
        <v>145100</v>
      </c>
      <c r="CQ179" s="128">
        <f t="shared" si="547"/>
        <v>153225.60000000001</v>
      </c>
      <c r="CR179" s="130">
        <f t="shared" si="492"/>
        <v>4.3999999999999997E-2</v>
      </c>
      <c r="CS179" s="128">
        <f t="shared" si="493"/>
        <v>155472.9088</v>
      </c>
      <c r="CT179" s="128" t="str">
        <f t="shared" si="494"/>
        <v>nie</v>
      </c>
      <c r="CU179" s="128">
        <f t="shared" si="495"/>
        <v>4353</v>
      </c>
      <c r="CV179" s="128">
        <f t="shared" si="496"/>
        <v>149976.126128</v>
      </c>
      <c r="CW179" s="128">
        <f t="shared" si="453"/>
        <v>0</v>
      </c>
      <c r="CX179" s="130">
        <f t="shared" si="497"/>
        <v>0.04</v>
      </c>
      <c r="CY179" s="128">
        <f t="shared" si="498"/>
        <v>72.196350171125545</v>
      </c>
      <c r="CZ179" s="128">
        <f t="shared" si="499"/>
        <v>150048.32247817112</v>
      </c>
      <c r="DA179" s="20"/>
      <c r="DB179" s="127">
        <f t="shared" si="554"/>
        <v>1246</v>
      </c>
      <c r="DC179" s="128">
        <f t="shared" si="555"/>
        <v>124600</v>
      </c>
      <c r="DD179" s="128">
        <f t="shared" si="548"/>
        <v>124600</v>
      </c>
      <c r="DE179" s="128">
        <f t="shared" si="549"/>
        <v>155716.90988691643</v>
      </c>
      <c r="DF179" s="130">
        <f t="shared" si="500"/>
        <v>4.3999999999999997E-2</v>
      </c>
      <c r="DG179" s="128">
        <f t="shared" si="501"/>
        <v>158000.7578985912</v>
      </c>
      <c r="DH179" s="128" t="str">
        <f t="shared" si="502"/>
        <v>nie</v>
      </c>
      <c r="DI179" s="128">
        <f t="shared" si="503"/>
        <v>2492</v>
      </c>
      <c r="DJ179" s="128">
        <f t="shared" si="355"/>
        <v>149636.09389785887</v>
      </c>
      <c r="DK179" s="128">
        <f t="shared" si="454"/>
        <v>0</v>
      </c>
      <c r="DL179" s="130">
        <f t="shared" si="504"/>
        <v>0.04</v>
      </c>
      <c r="DM179" s="128">
        <f t="shared" si="505"/>
        <v>98.089246813961012</v>
      </c>
      <c r="DN179" s="128">
        <f t="shared" si="506"/>
        <v>149734.18314467283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170783.43497418615</v>
      </c>
      <c r="DT179" s="130">
        <f t="shared" si="507"/>
        <v>4.9000000000000002E-2</v>
      </c>
      <c r="DU179" s="128">
        <f t="shared" si="508"/>
        <v>173572.8977454312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157164.04717379928</v>
      </c>
      <c r="DY179" s="128">
        <f t="shared" si="455"/>
        <v>0</v>
      </c>
      <c r="DZ179" s="130">
        <f t="shared" si="512"/>
        <v>0.04</v>
      </c>
      <c r="EA179" s="128">
        <f t="shared" si="513"/>
        <v>0</v>
      </c>
      <c r="EB179" s="128">
        <f t="shared" si="514"/>
        <v>157164.04717379928</v>
      </c>
    </row>
    <row r="180" spans="1:132">
      <c r="A180" s="224"/>
      <c r="B180" s="188">
        <f t="shared" si="515"/>
        <v>136</v>
      </c>
      <c r="C180" s="128">
        <f t="shared" si="516"/>
        <v>150620.73729084819</v>
      </c>
      <c r="D180" s="128">
        <f t="shared" si="517"/>
        <v>148632.79765009589</v>
      </c>
      <c r="E180" s="128">
        <f t="shared" si="518"/>
        <v>151887.86789022273</v>
      </c>
      <c r="F180" s="128">
        <f t="shared" si="519"/>
        <v>144238.15211845454</v>
      </c>
      <c r="G180" s="128">
        <f t="shared" si="520"/>
        <v>150048.32247817112</v>
      </c>
      <c r="H180" s="128">
        <f t="shared" si="521"/>
        <v>149734.18314467283</v>
      </c>
      <c r="I180" s="128">
        <f t="shared" si="522"/>
        <v>157164.04717379928</v>
      </c>
      <c r="J180" s="128">
        <f t="shared" si="523"/>
        <v>144297.24255453708</v>
      </c>
      <c r="K180" s="128">
        <f t="shared" si="524"/>
        <v>130845.88083507771</v>
      </c>
      <c r="M180" s="36"/>
      <c r="N180" s="32">
        <f t="shared" si="525"/>
        <v>136</v>
      </c>
      <c r="O180" s="25">
        <f t="shared" si="526"/>
        <v>0.50620737290848195</v>
      </c>
      <c r="P180" s="25">
        <f t="shared" si="527"/>
        <v>0.48632797650095894</v>
      </c>
      <c r="Q180" s="25">
        <f t="shared" si="528"/>
        <v>0.51887867890222727</v>
      </c>
      <c r="R180" s="25">
        <f t="shared" si="457"/>
        <v>0.44238152118454543</v>
      </c>
      <c r="S180" s="25">
        <f t="shared" si="458"/>
        <v>0.50048322478171126</v>
      </c>
      <c r="T180" s="25">
        <f t="shared" si="459"/>
        <v>0.49734183144672839</v>
      </c>
      <c r="U180" s="25">
        <f t="shared" si="460"/>
        <v>0.57164047173799282</v>
      </c>
      <c r="V180" s="25">
        <f t="shared" si="461"/>
        <v>0.44297242554537086</v>
      </c>
      <c r="W180" s="25">
        <f t="shared" si="462"/>
        <v>0.3084588083507771</v>
      </c>
      <c r="X180" s="36"/>
      <c r="Y180" s="36"/>
      <c r="AA180" s="124">
        <f t="shared" si="529"/>
        <v>137</v>
      </c>
      <c r="AB180" s="128">
        <f t="shared" si="463"/>
        <v>131105.49567800446</v>
      </c>
      <c r="AC180" s="124">
        <f t="shared" si="530"/>
        <v>137</v>
      </c>
      <c r="AD180" s="130">
        <f t="shared" si="531"/>
        <v>0.04</v>
      </c>
      <c r="AE180" s="127">
        <f t="shared" si="532"/>
        <v>1495</v>
      </c>
      <c r="AF180" s="128">
        <f t="shared" si="533"/>
        <v>149355.4</v>
      </c>
      <c r="AG180" s="128">
        <f t="shared" si="552"/>
        <v>149500</v>
      </c>
      <c r="AH180" s="128">
        <f t="shared" si="357"/>
        <v>149500</v>
      </c>
      <c r="AI180" s="130">
        <f t="shared" si="464"/>
        <v>0.04</v>
      </c>
      <c r="AJ180" s="128">
        <f t="shared" si="465"/>
        <v>149998.33333333334</v>
      </c>
      <c r="AK180" s="128" t="str">
        <f t="shared" si="466"/>
        <v>nie</v>
      </c>
      <c r="AL180" s="128">
        <f t="shared" si="467"/>
        <v>747.5</v>
      </c>
      <c r="AM180" s="128">
        <f t="shared" si="361"/>
        <v>149298.17500000002</v>
      </c>
      <c r="AN180" s="128">
        <f t="shared" si="468"/>
        <v>403.65000000000788</v>
      </c>
      <c r="AO180" s="130">
        <f t="shared" si="469"/>
        <v>0.04</v>
      </c>
      <c r="AP180" s="128">
        <f t="shared" si="470"/>
        <v>2134.5230640334926</v>
      </c>
      <c r="AQ180" s="128">
        <f t="shared" si="362"/>
        <v>151029.0480640335</v>
      </c>
      <c r="AS180" s="124">
        <f t="shared" si="534"/>
        <v>137</v>
      </c>
      <c r="AT180" s="130">
        <f t="shared" si="535"/>
        <v>0.04</v>
      </c>
      <c r="AU180" s="127">
        <f t="shared" si="536"/>
        <v>1428</v>
      </c>
      <c r="AV180" s="128">
        <f t="shared" si="537"/>
        <v>142666.5</v>
      </c>
      <c r="AW180" s="128">
        <f t="shared" si="363"/>
        <v>142800</v>
      </c>
      <c r="AX180" s="128">
        <f t="shared" si="358"/>
        <v>142800</v>
      </c>
      <c r="AY180" s="130">
        <f t="shared" si="471"/>
        <v>4.1500000000000002E-2</v>
      </c>
      <c r="AZ180" s="128">
        <f t="shared" si="472"/>
        <v>143293.85</v>
      </c>
      <c r="BA180" s="128" t="str">
        <f t="shared" si="473"/>
        <v>nie</v>
      </c>
      <c r="BB180" s="128">
        <f t="shared" si="474"/>
        <v>999.59999999999991</v>
      </c>
      <c r="BC180" s="128">
        <f t="shared" si="367"/>
        <v>142390.3425</v>
      </c>
      <c r="BD180" s="128">
        <f t="shared" si="475"/>
        <v>400.01850000000474</v>
      </c>
      <c r="BE180" s="130">
        <f t="shared" si="476"/>
        <v>0.04</v>
      </c>
      <c r="BF180" s="128">
        <f t="shared" si="477"/>
        <v>7060.4268289511565</v>
      </c>
      <c r="BG180" s="128">
        <f t="shared" si="368"/>
        <v>149050.75082895116</v>
      </c>
      <c r="BI180" s="124">
        <f t="shared" si="538"/>
        <v>137</v>
      </c>
      <c r="BJ180" s="130">
        <f t="shared" si="558"/>
        <v>3.8100000000000002E-2</v>
      </c>
      <c r="BK180" s="127">
        <f t="shared" si="539"/>
        <v>1401</v>
      </c>
      <c r="BL180" s="128">
        <f t="shared" si="540"/>
        <v>139959.9</v>
      </c>
      <c r="BM180" s="128">
        <f t="shared" si="553"/>
        <v>140100</v>
      </c>
      <c r="BN180" s="128">
        <f t="shared" si="541"/>
        <v>153432.231225</v>
      </c>
      <c r="BO180" s="130">
        <f t="shared" si="478"/>
        <v>4.65E-2</v>
      </c>
      <c r="BP180" s="128">
        <f t="shared" si="479"/>
        <v>156404.98070498437</v>
      </c>
      <c r="BQ180" s="128" t="str">
        <f t="shared" si="480"/>
        <v>nie</v>
      </c>
      <c r="BR180" s="128">
        <f t="shared" si="481"/>
        <v>1401</v>
      </c>
      <c r="BS180" s="128">
        <f t="shared" si="364"/>
        <v>152172.22437103733</v>
      </c>
      <c r="BT180" s="128">
        <f t="shared" si="456"/>
        <v>0</v>
      </c>
      <c r="BU180" s="130">
        <f t="shared" si="482"/>
        <v>0.04</v>
      </c>
      <c r="BV180" s="128">
        <f t="shared" si="483"/>
        <v>197.76145306721114</v>
      </c>
      <c r="BW180" s="128">
        <f t="shared" si="365"/>
        <v>152369.98582410454</v>
      </c>
      <c r="BY180" s="130">
        <f t="shared" si="452"/>
        <v>2.4E-2</v>
      </c>
      <c r="BZ180" s="127">
        <f t="shared" si="542"/>
        <v>1307</v>
      </c>
      <c r="CA180" s="128">
        <f t="shared" si="543"/>
        <v>130582</v>
      </c>
      <c r="CB180" s="128">
        <f t="shared" si="366"/>
        <v>130700</v>
      </c>
      <c r="CC180" s="128">
        <f t="shared" si="359"/>
        <v>130700</v>
      </c>
      <c r="CD180" s="130">
        <f t="shared" si="484"/>
        <v>3.9E-2</v>
      </c>
      <c r="CE180" s="128">
        <f t="shared" si="485"/>
        <v>132823.875</v>
      </c>
      <c r="CF180" s="128" t="str">
        <f t="shared" si="486"/>
        <v>nie</v>
      </c>
      <c r="CG180" s="128">
        <f t="shared" si="487"/>
        <v>2614</v>
      </c>
      <c r="CH180" s="128">
        <f t="shared" si="369"/>
        <v>130302.99875</v>
      </c>
      <c r="CI180" s="128">
        <f t="shared" si="488"/>
        <v>0</v>
      </c>
      <c r="CJ180" s="130">
        <f t="shared" si="489"/>
        <v>0.04</v>
      </c>
      <c r="CK180" s="128">
        <f t="shared" si="490"/>
        <v>14317.775015474386</v>
      </c>
      <c r="CL180" s="128">
        <f t="shared" si="491"/>
        <v>144620.77376547438</v>
      </c>
      <c r="CN180" s="127">
        <f t="shared" si="544"/>
        <v>1451</v>
      </c>
      <c r="CO180" s="128">
        <f t="shared" si="545"/>
        <v>144954.9</v>
      </c>
      <c r="CP180" s="128">
        <f t="shared" si="546"/>
        <v>145100</v>
      </c>
      <c r="CQ180" s="128">
        <f t="shared" si="547"/>
        <v>153225.60000000001</v>
      </c>
      <c r="CR180" s="130">
        <f t="shared" si="492"/>
        <v>4.3999999999999997E-2</v>
      </c>
      <c r="CS180" s="128">
        <f t="shared" si="493"/>
        <v>156034.736</v>
      </c>
      <c r="CT180" s="128" t="str">
        <f t="shared" si="494"/>
        <v>nie</v>
      </c>
      <c r="CU180" s="128">
        <f t="shared" si="495"/>
        <v>4353</v>
      </c>
      <c r="CV180" s="128">
        <f t="shared" si="496"/>
        <v>150431.20616</v>
      </c>
      <c r="CW180" s="128">
        <f t="shared" si="453"/>
        <v>0</v>
      </c>
      <c r="CX180" s="130">
        <f t="shared" si="497"/>
        <v>0.04</v>
      </c>
      <c r="CY180" s="128">
        <f t="shared" si="498"/>
        <v>72.391280316587583</v>
      </c>
      <c r="CZ180" s="128">
        <f t="shared" si="499"/>
        <v>150503.59744031657</v>
      </c>
      <c r="DA180" s="20"/>
      <c r="DB180" s="127">
        <f t="shared" si="554"/>
        <v>1246</v>
      </c>
      <c r="DC180" s="128">
        <f t="shared" si="555"/>
        <v>124600</v>
      </c>
      <c r="DD180" s="128">
        <f t="shared" si="548"/>
        <v>124600</v>
      </c>
      <c r="DE180" s="128">
        <f t="shared" si="549"/>
        <v>155716.90988691643</v>
      </c>
      <c r="DF180" s="130">
        <f t="shared" si="500"/>
        <v>4.3999999999999997E-2</v>
      </c>
      <c r="DG180" s="128">
        <f t="shared" si="501"/>
        <v>158571.7199015099</v>
      </c>
      <c r="DH180" s="128" t="str">
        <f t="shared" si="502"/>
        <v>nie</v>
      </c>
      <c r="DI180" s="128">
        <f t="shared" si="503"/>
        <v>2492</v>
      </c>
      <c r="DJ180" s="128">
        <f t="shared" ref="DJ180:DJ187" si="559">DG180-DI180
-(DG180-DD180-DI180)*podatek_Belki</f>
        <v>150098.57312022301</v>
      </c>
      <c r="DK180" s="128">
        <f t="shared" si="454"/>
        <v>0</v>
      </c>
      <c r="DL180" s="130">
        <f t="shared" si="504"/>
        <v>0.04</v>
      </c>
      <c r="DM180" s="128">
        <f t="shared" si="505"/>
        <v>98.354087780358697</v>
      </c>
      <c r="DN180" s="128">
        <f t="shared" si="506"/>
        <v>150196.92720800336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170783.43497418615</v>
      </c>
      <c r="DT180" s="130">
        <f t="shared" si="507"/>
        <v>4.9000000000000002E-2</v>
      </c>
      <c r="DU180" s="128">
        <f t="shared" si="508"/>
        <v>174270.26343824246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157728.91338497639</v>
      </c>
      <c r="DY180" s="128">
        <f t="shared" si="455"/>
        <v>0</v>
      </c>
      <c r="DZ180" s="130">
        <f t="shared" si="512"/>
        <v>0.04</v>
      </c>
      <c r="EA180" s="128">
        <f t="shared" si="513"/>
        <v>0</v>
      </c>
      <c r="EB180" s="128">
        <f t="shared" si="514"/>
        <v>157728.91338497639</v>
      </c>
    </row>
    <row r="181" spans="1:132">
      <c r="A181" s="224"/>
      <c r="B181" s="188">
        <f t="shared" si="515"/>
        <v>137</v>
      </c>
      <c r="C181" s="128">
        <f t="shared" si="516"/>
        <v>151029.0480640335</v>
      </c>
      <c r="D181" s="128">
        <f t="shared" si="517"/>
        <v>149050.75082895116</v>
      </c>
      <c r="E181" s="128">
        <f t="shared" si="518"/>
        <v>152369.98582410454</v>
      </c>
      <c r="F181" s="128">
        <f t="shared" si="519"/>
        <v>144620.77376547438</v>
      </c>
      <c r="G181" s="128">
        <f t="shared" si="520"/>
        <v>150503.59744031657</v>
      </c>
      <c r="H181" s="128">
        <f t="shared" si="521"/>
        <v>150196.92720800336</v>
      </c>
      <c r="I181" s="128">
        <f t="shared" si="522"/>
        <v>157728.91338497639</v>
      </c>
      <c r="J181" s="128">
        <f t="shared" si="523"/>
        <v>144686.8451094343</v>
      </c>
      <c r="K181" s="128">
        <f t="shared" si="524"/>
        <v>131105.49567800446</v>
      </c>
      <c r="M181" s="36"/>
      <c r="N181" s="32">
        <f t="shared" si="525"/>
        <v>137</v>
      </c>
      <c r="O181" s="25">
        <f t="shared" si="526"/>
        <v>0.510290480640335</v>
      </c>
      <c r="P181" s="25">
        <f t="shared" si="527"/>
        <v>0.49050750828951162</v>
      </c>
      <c r="Q181" s="25">
        <f t="shared" si="528"/>
        <v>0.52369985824104548</v>
      </c>
      <c r="R181" s="25">
        <f t="shared" si="457"/>
        <v>0.44620773765474375</v>
      </c>
      <c r="S181" s="25">
        <f t="shared" si="458"/>
        <v>0.50503597440316583</v>
      </c>
      <c r="T181" s="25">
        <f t="shared" si="459"/>
        <v>0.5019692720800335</v>
      </c>
      <c r="U181" s="25">
        <f t="shared" si="460"/>
        <v>0.57728913384976388</v>
      </c>
      <c r="V181" s="25">
        <f t="shared" si="461"/>
        <v>0.44686845109434303</v>
      </c>
      <c r="W181" s="25">
        <f t="shared" si="462"/>
        <v>0.31105495678004469</v>
      </c>
      <c r="X181" s="36"/>
      <c r="Y181" s="36"/>
      <c r="AA181" s="124">
        <f t="shared" si="529"/>
        <v>138</v>
      </c>
      <c r="AB181" s="128">
        <f t="shared" si="463"/>
        <v>131365.11052093119</v>
      </c>
      <c r="AC181" s="124">
        <f t="shared" si="530"/>
        <v>138</v>
      </c>
      <c r="AD181" s="130">
        <f t="shared" si="531"/>
        <v>0.04</v>
      </c>
      <c r="AE181" s="127">
        <f t="shared" si="532"/>
        <v>1495</v>
      </c>
      <c r="AF181" s="128">
        <f t="shared" si="533"/>
        <v>149355.4</v>
      </c>
      <c r="AG181" s="128">
        <f t="shared" si="552"/>
        <v>149500</v>
      </c>
      <c r="AH181" s="128">
        <f t="shared" si="357"/>
        <v>149500</v>
      </c>
      <c r="AI181" s="130">
        <f t="shared" si="464"/>
        <v>0.04</v>
      </c>
      <c r="AJ181" s="128">
        <f t="shared" si="465"/>
        <v>149998.33333333334</v>
      </c>
      <c r="AK181" s="128" t="str">
        <f t="shared" si="466"/>
        <v>nie</v>
      </c>
      <c r="AL181" s="128">
        <f t="shared" si="467"/>
        <v>747.5</v>
      </c>
      <c r="AM181" s="128">
        <f t="shared" si="361"/>
        <v>149298.17500000002</v>
      </c>
      <c r="AN181" s="128">
        <f t="shared" si="468"/>
        <v>403.65000000000788</v>
      </c>
      <c r="AO181" s="130">
        <f t="shared" si="469"/>
        <v>0.04</v>
      </c>
      <c r="AP181" s="128">
        <f t="shared" si="470"/>
        <v>2543.9362763063905</v>
      </c>
      <c r="AQ181" s="128">
        <f t="shared" si="362"/>
        <v>151438.46127630639</v>
      </c>
      <c r="AS181" s="124">
        <f t="shared" si="534"/>
        <v>138</v>
      </c>
      <c r="AT181" s="130">
        <f t="shared" si="535"/>
        <v>0.04</v>
      </c>
      <c r="AU181" s="127">
        <f t="shared" si="536"/>
        <v>1428</v>
      </c>
      <c r="AV181" s="128">
        <f t="shared" si="537"/>
        <v>142666.5</v>
      </c>
      <c r="AW181" s="128">
        <f t="shared" si="363"/>
        <v>142800</v>
      </c>
      <c r="AX181" s="128">
        <f t="shared" si="358"/>
        <v>142800</v>
      </c>
      <c r="AY181" s="130">
        <f t="shared" si="471"/>
        <v>4.1500000000000002E-2</v>
      </c>
      <c r="AZ181" s="128">
        <f t="shared" si="472"/>
        <v>143293.85</v>
      </c>
      <c r="BA181" s="128" t="str">
        <f t="shared" si="473"/>
        <v>nie</v>
      </c>
      <c r="BB181" s="128">
        <f t="shared" si="474"/>
        <v>999.59999999999991</v>
      </c>
      <c r="BC181" s="128">
        <f t="shared" si="367"/>
        <v>142390.3425</v>
      </c>
      <c r="BD181" s="128">
        <f t="shared" si="475"/>
        <v>400.01850000000474</v>
      </c>
      <c r="BE181" s="130">
        <f t="shared" si="476"/>
        <v>0.04</v>
      </c>
      <c r="BF181" s="128">
        <f t="shared" si="477"/>
        <v>7479.5084813893291</v>
      </c>
      <c r="BG181" s="128">
        <f t="shared" si="368"/>
        <v>149469.83248138931</v>
      </c>
      <c r="BI181" s="124">
        <f t="shared" si="538"/>
        <v>138</v>
      </c>
      <c r="BJ181" s="130">
        <f t="shared" si="558"/>
        <v>3.8100000000000002E-2</v>
      </c>
      <c r="BK181" s="127">
        <f t="shared" si="539"/>
        <v>1401</v>
      </c>
      <c r="BL181" s="128">
        <f t="shared" si="540"/>
        <v>139959.9</v>
      </c>
      <c r="BM181" s="128">
        <f t="shared" si="553"/>
        <v>140100</v>
      </c>
      <c r="BN181" s="128">
        <f t="shared" si="541"/>
        <v>153432.231225</v>
      </c>
      <c r="BO181" s="130">
        <f t="shared" si="478"/>
        <v>4.65E-2</v>
      </c>
      <c r="BP181" s="128">
        <f t="shared" si="479"/>
        <v>156999.53060098123</v>
      </c>
      <c r="BQ181" s="128" t="str">
        <f t="shared" si="480"/>
        <v>nie</v>
      </c>
      <c r="BR181" s="128">
        <f t="shared" si="481"/>
        <v>1401</v>
      </c>
      <c r="BS181" s="128">
        <f t="shared" si="364"/>
        <v>152653.80978679479</v>
      </c>
      <c r="BT181" s="128">
        <f t="shared" si="456"/>
        <v>0</v>
      </c>
      <c r="BU181" s="130">
        <f t="shared" si="482"/>
        <v>0.04</v>
      </c>
      <c r="BV181" s="128">
        <f t="shared" si="483"/>
        <v>198.2954089904926</v>
      </c>
      <c r="BW181" s="128">
        <f t="shared" si="365"/>
        <v>152852.10519578529</v>
      </c>
      <c r="BY181" s="130">
        <f t="shared" si="452"/>
        <v>2.4E-2</v>
      </c>
      <c r="BZ181" s="127">
        <f t="shared" si="542"/>
        <v>1307</v>
      </c>
      <c r="CA181" s="128">
        <f t="shared" si="543"/>
        <v>130582</v>
      </c>
      <c r="CB181" s="128">
        <f t="shared" si="366"/>
        <v>130700</v>
      </c>
      <c r="CC181" s="128">
        <f t="shared" si="359"/>
        <v>130700</v>
      </c>
      <c r="CD181" s="130">
        <f t="shared" si="484"/>
        <v>3.9E-2</v>
      </c>
      <c r="CE181" s="128">
        <f t="shared" si="485"/>
        <v>133248.65000000002</v>
      </c>
      <c r="CF181" s="128" t="str">
        <f t="shared" si="486"/>
        <v>nie</v>
      </c>
      <c r="CG181" s="128">
        <f t="shared" si="487"/>
        <v>2614</v>
      </c>
      <c r="CH181" s="128">
        <f t="shared" si="369"/>
        <v>130647.06650000002</v>
      </c>
      <c r="CI181" s="128">
        <f t="shared" si="488"/>
        <v>0</v>
      </c>
      <c r="CJ181" s="130">
        <f t="shared" si="489"/>
        <v>0.04</v>
      </c>
      <c r="CK181" s="128">
        <f t="shared" si="490"/>
        <v>14356.433008016165</v>
      </c>
      <c r="CL181" s="128">
        <f t="shared" si="491"/>
        <v>145003.49950801619</v>
      </c>
      <c r="CN181" s="127">
        <f t="shared" si="544"/>
        <v>1451</v>
      </c>
      <c r="CO181" s="128">
        <f t="shared" si="545"/>
        <v>144954.9</v>
      </c>
      <c r="CP181" s="128">
        <f t="shared" si="546"/>
        <v>145100</v>
      </c>
      <c r="CQ181" s="128">
        <f t="shared" si="547"/>
        <v>153225.60000000001</v>
      </c>
      <c r="CR181" s="130">
        <f t="shared" si="492"/>
        <v>4.3999999999999997E-2</v>
      </c>
      <c r="CS181" s="128">
        <f t="shared" si="493"/>
        <v>156596.5632</v>
      </c>
      <c r="CT181" s="128" t="str">
        <f t="shared" si="494"/>
        <v>nie</v>
      </c>
      <c r="CU181" s="128">
        <f t="shared" si="495"/>
        <v>4353</v>
      </c>
      <c r="CV181" s="128">
        <f t="shared" si="496"/>
        <v>150886.286192</v>
      </c>
      <c r="CW181" s="128">
        <f t="shared" si="453"/>
        <v>0</v>
      </c>
      <c r="CX181" s="130">
        <f t="shared" si="497"/>
        <v>0.04</v>
      </c>
      <c r="CY181" s="128">
        <f t="shared" si="498"/>
        <v>72.586736773442368</v>
      </c>
      <c r="CZ181" s="128">
        <f t="shared" si="499"/>
        <v>150958.87292877343</v>
      </c>
      <c r="DA181" s="20"/>
      <c r="DB181" s="127">
        <f t="shared" si="554"/>
        <v>1246</v>
      </c>
      <c r="DC181" s="128">
        <f t="shared" si="555"/>
        <v>124600</v>
      </c>
      <c r="DD181" s="128">
        <f t="shared" si="548"/>
        <v>124600</v>
      </c>
      <c r="DE181" s="128">
        <f t="shared" si="549"/>
        <v>155716.90988691643</v>
      </c>
      <c r="DF181" s="130">
        <f t="shared" si="500"/>
        <v>4.3999999999999997E-2</v>
      </c>
      <c r="DG181" s="128">
        <f t="shared" si="501"/>
        <v>159142.68190442858</v>
      </c>
      <c r="DH181" s="128" t="str">
        <f t="shared" si="502"/>
        <v>nie</v>
      </c>
      <c r="DI181" s="128">
        <f t="shared" si="503"/>
        <v>2492</v>
      </c>
      <c r="DJ181" s="128">
        <f t="shared" si="559"/>
        <v>150561.05234258715</v>
      </c>
      <c r="DK181" s="128">
        <f t="shared" si="454"/>
        <v>0</v>
      </c>
      <c r="DL181" s="130">
        <f t="shared" si="504"/>
        <v>0.04</v>
      </c>
      <c r="DM181" s="128">
        <f t="shared" si="505"/>
        <v>98.619643817365656</v>
      </c>
      <c r="DN181" s="128">
        <f t="shared" si="506"/>
        <v>150659.67198640452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170783.43497418615</v>
      </c>
      <c r="DT181" s="130">
        <f t="shared" si="507"/>
        <v>4.9000000000000002E-2</v>
      </c>
      <c r="DU181" s="128">
        <f t="shared" si="508"/>
        <v>174967.62913105372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158293.7795961535</v>
      </c>
      <c r="DY181" s="128">
        <f t="shared" si="455"/>
        <v>0</v>
      </c>
      <c r="DZ181" s="130">
        <f t="shared" si="512"/>
        <v>0.04</v>
      </c>
      <c r="EA181" s="128">
        <f t="shared" si="513"/>
        <v>0</v>
      </c>
      <c r="EB181" s="128">
        <f t="shared" si="514"/>
        <v>158293.7795961535</v>
      </c>
    </row>
    <row r="182" spans="1:132">
      <c r="A182" s="224"/>
      <c r="B182" s="188">
        <f t="shared" si="515"/>
        <v>138</v>
      </c>
      <c r="C182" s="128">
        <f t="shared" si="516"/>
        <v>151438.46127630639</v>
      </c>
      <c r="D182" s="128">
        <f t="shared" si="517"/>
        <v>149469.83248138931</v>
      </c>
      <c r="E182" s="128">
        <f t="shared" si="518"/>
        <v>152852.10519578529</v>
      </c>
      <c r="F182" s="128">
        <f t="shared" si="519"/>
        <v>145003.49950801619</v>
      </c>
      <c r="G182" s="128">
        <f t="shared" si="520"/>
        <v>150958.87292877343</v>
      </c>
      <c r="H182" s="128">
        <f t="shared" si="521"/>
        <v>150659.67198640452</v>
      </c>
      <c r="I182" s="128">
        <f t="shared" si="522"/>
        <v>158293.7795961535</v>
      </c>
      <c r="J182" s="128">
        <f t="shared" si="523"/>
        <v>145077.49959122977</v>
      </c>
      <c r="K182" s="128">
        <f t="shared" si="524"/>
        <v>131365.11052093119</v>
      </c>
      <c r="M182" s="36"/>
      <c r="N182" s="32">
        <f t="shared" si="525"/>
        <v>138</v>
      </c>
      <c r="O182" s="25">
        <f t="shared" si="526"/>
        <v>0.51438461276306402</v>
      </c>
      <c r="P182" s="25">
        <f t="shared" si="527"/>
        <v>0.4946983248138932</v>
      </c>
      <c r="Q182" s="25">
        <f t="shared" si="528"/>
        <v>0.52852105195785293</v>
      </c>
      <c r="R182" s="25">
        <f t="shared" si="457"/>
        <v>0.45003499508016187</v>
      </c>
      <c r="S182" s="25">
        <f t="shared" si="458"/>
        <v>0.50958872928773435</v>
      </c>
      <c r="T182" s="25">
        <f t="shared" si="459"/>
        <v>0.50659671986404509</v>
      </c>
      <c r="U182" s="25">
        <f t="shared" si="460"/>
        <v>0.58293779596153494</v>
      </c>
      <c r="V182" s="25">
        <f t="shared" si="461"/>
        <v>0.45077499591229775</v>
      </c>
      <c r="W182" s="25">
        <f t="shared" si="462"/>
        <v>0.31365110520931183</v>
      </c>
      <c r="X182" s="36"/>
      <c r="Y182" s="36"/>
      <c r="AA182" s="124">
        <f t="shared" si="529"/>
        <v>139</v>
      </c>
      <c r="AB182" s="128">
        <f t="shared" si="463"/>
        <v>131624.72536385793</v>
      </c>
      <c r="AC182" s="124">
        <f t="shared" si="530"/>
        <v>139</v>
      </c>
      <c r="AD182" s="130">
        <f t="shared" si="531"/>
        <v>0.04</v>
      </c>
      <c r="AE182" s="127">
        <f t="shared" si="532"/>
        <v>1495</v>
      </c>
      <c r="AF182" s="128">
        <f t="shared" si="533"/>
        <v>149355.4</v>
      </c>
      <c r="AG182" s="128">
        <f t="shared" si="552"/>
        <v>149500</v>
      </c>
      <c r="AH182" s="128">
        <f t="shared" ref="AH182:AH187" si="560">AG182</f>
        <v>149500</v>
      </c>
      <c r="AI182" s="130">
        <f t="shared" si="464"/>
        <v>0.04</v>
      </c>
      <c r="AJ182" s="128">
        <f t="shared" si="465"/>
        <v>149998.33333333334</v>
      </c>
      <c r="AK182" s="128" t="str">
        <f t="shared" si="466"/>
        <v>nie</v>
      </c>
      <c r="AL182" s="128">
        <f t="shared" si="467"/>
        <v>747.5</v>
      </c>
      <c r="AM182" s="128">
        <f t="shared" si="361"/>
        <v>149298.17500000002</v>
      </c>
      <c r="AN182" s="128">
        <f t="shared" si="468"/>
        <v>403.65000000000788</v>
      </c>
      <c r="AO182" s="130">
        <f t="shared" si="469"/>
        <v>0.04</v>
      </c>
      <c r="AP182" s="128">
        <f t="shared" si="470"/>
        <v>2954.4549042524254</v>
      </c>
      <c r="AQ182" s="128">
        <f t="shared" si="362"/>
        <v>151848.97990425242</v>
      </c>
      <c r="AS182" s="124">
        <f t="shared" si="534"/>
        <v>139</v>
      </c>
      <c r="AT182" s="130">
        <f t="shared" si="535"/>
        <v>0.04</v>
      </c>
      <c r="AU182" s="127">
        <f t="shared" si="536"/>
        <v>1428</v>
      </c>
      <c r="AV182" s="128">
        <f t="shared" si="537"/>
        <v>142666.5</v>
      </c>
      <c r="AW182" s="128">
        <f t="shared" si="363"/>
        <v>142800</v>
      </c>
      <c r="AX182" s="128">
        <f t="shared" ref="AX182:AX187" si="561">AW182</f>
        <v>142800</v>
      </c>
      <c r="AY182" s="130">
        <f t="shared" si="471"/>
        <v>4.1500000000000002E-2</v>
      </c>
      <c r="AZ182" s="128">
        <f t="shared" si="472"/>
        <v>143293.85</v>
      </c>
      <c r="BA182" s="128" t="str">
        <f t="shared" si="473"/>
        <v>nie</v>
      </c>
      <c r="BB182" s="128">
        <f t="shared" si="474"/>
        <v>999.59999999999991</v>
      </c>
      <c r="BC182" s="128">
        <f t="shared" si="367"/>
        <v>142390.3425</v>
      </c>
      <c r="BD182" s="128">
        <f t="shared" si="475"/>
        <v>400.01850000000474</v>
      </c>
      <c r="BE182" s="130">
        <f t="shared" si="476"/>
        <v>0.04</v>
      </c>
      <c r="BF182" s="128">
        <f t="shared" si="477"/>
        <v>7899.7216542890847</v>
      </c>
      <c r="BG182" s="128">
        <f t="shared" si="368"/>
        <v>149890.04565428908</v>
      </c>
      <c r="BI182" s="124">
        <f t="shared" si="538"/>
        <v>139</v>
      </c>
      <c r="BJ182" s="130">
        <f t="shared" si="558"/>
        <v>3.8100000000000002E-2</v>
      </c>
      <c r="BK182" s="127">
        <f t="shared" si="539"/>
        <v>1401</v>
      </c>
      <c r="BL182" s="128">
        <f t="shared" si="540"/>
        <v>139959.9</v>
      </c>
      <c r="BM182" s="128">
        <f t="shared" si="553"/>
        <v>140100</v>
      </c>
      <c r="BN182" s="128">
        <f t="shared" si="541"/>
        <v>153432.231225</v>
      </c>
      <c r="BO182" s="130">
        <f t="shared" si="478"/>
        <v>4.65E-2</v>
      </c>
      <c r="BP182" s="128">
        <f t="shared" si="479"/>
        <v>157594.08049697813</v>
      </c>
      <c r="BQ182" s="128" t="str">
        <f t="shared" si="480"/>
        <v>nie</v>
      </c>
      <c r="BR182" s="128">
        <f t="shared" si="481"/>
        <v>1401</v>
      </c>
      <c r="BS182" s="128">
        <f t="shared" si="364"/>
        <v>153135.39520255229</v>
      </c>
      <c r="BT182" s="128">
        <f t="shared" si="456"/>
        <v>0</v>
      </c>
      <c r="BU182" s="130">
        <f t="shared" si="482"/>
        <v>0.04</v>
      </c>
      <c r="BV182" s="128">
        <f t="shared" si="483"/>
        <v>198.83080659476693</v>
      </c>
      <c r="BW182" s="128">
        <f t="shared" si="365"/>
        <v>153334.22600914707</v>
      </c>
      <c r="BY182" s="130">
        <f t="shared" si="452"/>
        <v>2.4E-2</v>
      </c>
      <c r="BZ182" s="127">
        <f t="shared" si="542"/>
        <v>1307</v>
      </c>
      <c r="CA182" s="128">
        <f t="shared" si="543"/>
        <v>130582</v>
      </c>
      <c r="CB182" s="128">
        <f t="shared" si="366"/>
        <v>130700</v>
      </c>
      <c r="CC182" s="128">
        <f t="shared" ref="CC182:CC187" si="562">CB182</f>
        <v>130700</v>
      </c>
      <c r="CD182" s="130">
        <f t="shared" si="484"/>
        <v>3.9E-2</v>
      </c>
      <c r="CE182" s="128">
        <f t="shared" si="485"/>
        <v>133673.42500000002</v>
      </c>
      <c r="CF182" s="128" t="str">
        <f t="shared" si="486"/>
        <v>nie</v>
      </c>
      <c r="CG182" s="128">
        <f t="shared" si="487"/>
        <v>2614</v>
      </c>
      <c r="CH182" s="128">
        <f t="shared" si="369"/>
        <v>130991.13425000002</v>
      </c>
      <c r="CI182" s="128">
        <f t="shared" si="488"/>
        <v>0</v>
      </c>
      <c r="CJ182" s="130">
        <f t="shared" si="489"/>
        <v>0.04</v>
      </c>
      <c r="CK182" s="128">
        <f t="shared" si="490"/>
        <v>14395.195377137808</v>
      </c>
      <c r="CL182" s="128">
        <f t="shared" si="491"/>
        <v>145386.32962713783</v>
      </c>
      <c r="CN182" s="127">
        <f t="shared" si="544"/>
        <v>1451</v>
      </c>
      <c r="CO182" s="128">
        <f t="shared" si="545"/>
        <v>144954.9</v>
      </c>
      <c r="CP182" s="128">
        <f t="shared" si="546"/>
        <v>145100</v>
      </c>
      <c r="CQ182" s="128">
        <f t="shared" si="547"/>
        <v>153225.60000000001</v>
      </c>
      <c r="CR182" s="130">
        <f t="shared" si="492"/>
        <v>4.3999999999999997E-2</v>
      </c>
      <c r="CS182" s="128">
        <f t="shared" si="493"/>
        <v>157158.3904</v>
      </c>
      <c r="CT182" s="128" t="str">
        <f t="shared" si="494"/>
        <v>nie</v>
      </c>
      <c r="CU182" s="128">
        <f t="shared" si="495"/>
        <v>4353</v>
      </c>
      <c r="CV182" s="128">
        <f t="shared" si="496"/>
        <v>151341.366224</v>
      </c>
      <c r="CW182" s="128">
        <f t="shared" si="453"/>
        <v>0</v>
      </c>
      <c r="CX182" s="130">
        <f t="shared" si="497"/>
        <v>0.04</v>
      </c>
      <c r="CY182" s="128">
        <f t="shared" si="498"/>
        <v>72.78272096273065</v>
      </c>
      <c r="CZ182" s="128">
        <f t="shared" si="499"/>
        <v>151414.14894496274</v>
      </c>
      <c r="DA182" s="20"/>
      <c r="DB182" s="127">
        <f t="shared" si="554"/>
        <v>1246</v>
      </c>
      <c r="DC182" s="128">
        <f t="shared" si="555"/>
        <v>124600</v>
      </c>
      <c r="DD182" s="128">
        <f t="shared" si="548"/>
        <v>124600</v>
      </c>
      <c r="DE182" s="128">
        <f t="shared" si="549"/>
        <v>155716.90988691643</v>
      </c>
      <c r="DF182" s="130">
        <f t="shared" si="500"/>
        <v>4.3999999999999997E-2</v>
      </c>
      <c r="DG182" s="128">
        <f t="shared" si="501"/>
        <v>159713.64390734729</v>
      </c>
      <c r="DH182" s="128" t="str">
        <f t="shared" si="502"/>
        <v>nie</v>
      </c>
      <c r="DI182" s="128">
        <f t="shared" si="503"/>
        <v>2492</v>
      </c>
      <c r="DJ182" s="128">
        <f t="shared" si="559"/>
        <v>151023.53156495129</v>
      </c>
      <c r="DK182" s="128">
        <f t="shared" si="454"/>
        <v>0</v>
      </c>
      <c r="DL182" s="130">
        <f t="shared" si="504"/>
        <v>0.04</v>
      </c>
      <c r="DM182" s="128">
        <f t="shared" si="505"/>
        <v>98.885916855672534</v>
      </c>
      <c r="DN182" s="128">
        <f t="shared" si="506"/>
        <v>151122.41748180697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170783.43497418615</v>
      </c>
      <c r="DT182" s="130">
        <f t="shared" si="507"/>
        <v>4.9000000000000002E-2</v>
      </c>
      <c r="DU182" s="128">
        <f t="shared" si="508"/>
        <v>175664.99482386498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158858.64580733064</v>
      </c>
      <c r="DY182" s="128">
        <f t="shared" si="455"/>
        <v>0</v>
      </c>
      <c r="DZ182" s="130">
        <f t="shared" si="512"/>
        <v>0.04</v>
      </c>
      <c r="EA182" s="128">
        <f t="shared" si="513"/>
        <v>0</v>
      </c>
      <c r="EB182" s="128">
        <f t="shared" si="514"/>
        <v>158858.64580733064</v>
      </c>
    </row>
    <row r="183" spans="1:132">
      <c r="A183" s="224"/>
      <c r="B183" s="188">
        <f t="shared" si="515"/>
        <v>139</v>
      </c>
      <c r="C183" s="128">
        <f t="shared" si="516"/>
        <v>151848.97990425242</v>
      </c>
      <c r="D183" s="128">
        <f t="shared" si="517"/>
        <v>149890.04565428908</v>
      </c>
      <c r="E183" s="128">
        <f t="shared" si="518"/>
        <v>153334.22600914707</v>
      </c>
      <c r="F183" s="128">
        <f t="shared" si="519"/>
        <v>145386.32962713783</v>
      </c>
      <c r="G183" s="128">
        <f t="shared" si="520"/>
        <v>151414.14894496274</v>
      </c>
      <c r="H183" s="128">
        <f t="shared" si="521"/>
        <v>151122.41748180697</v>
      </c>
      <c r="I183" s="128">
        <f t="shared" si="522"/>
        <v>158858.64580733064</v>
      </c>
      <c r="J183" s="128">
        <f t="shared" si="523"/>
        <v>145469.20884012608</v>
      </c>
      <c r="K183" s="128">
        <f t="shared" si="524"/>
        <v>131624.72536385793</v>
      </c>
      <c r="M183" s="36"/>
      <c r="N183" s="32">
        <f t="shared" si="525"/>
        <v>139</v>
      </c>
      <c r="O183" s="25">
        <f t="shared" si="526"/>
        <v>0.51848979904252435</v>
      </c>
      <c r="P183" s="25">
        <f t="shared" si="527"/>
        <v>0.49890045654289072</v>
      </c>
      <c r="Q183" s="25">
        <f t="shared" si="528"/>
        <v>0.53334226009147057</v>
      </c>
      <c r="R183" s="25">
        <f t="shared" si="457"/>
        <v>0.45386329627137845</v>
      </c>
      <c r="S183" s="25">
        <f t="shared" si="458"/>
        <v>0.51414148944962745</v>
      </c>
      <c r="T183" s="25">
        <f t="shared" si="459"/>
        <v>0.5112241748180697</v>
      </c>
      <c r="U183" s="25">
        <f t="shared" si="460"/>
        <v>0.58858645807330645</v>
      </c>
      <c r="V183" s="25">
        <f t="shared" si="461"/>
        <v>0.45469208840126085</v>
      </c>
      <c r="W183" s="25">
        <f t="shared" si="462"/>
        <v>0.3162472536385792</v>
      </c>
      <c r="X183" s="36"/>
      <c r="Y183" s="36"/>
      <c r="AA183" s="124">
        <f t="shared" si="529"/>
        <v>140</v>
      </c>
      <c r="AB183" s="128">
        <f t="shared" si="463"/>
        <v>131884.34020678469</v>
      </c>
      <c r="AC183" s="124">
        <f t="shared" si="530"/>
        <v>140</v>
      </c>
      <c r="AD183" s="130">
        <f t="shared" si="531"/>
        <v>0.04</v>
      </c>
      <c r="AE183" s="127">
        <f t="shared" si="532"/>
        <v>1495</v>
      </c>
      <c r="AF183" s="128">
        <f t="shared" si="533"/>
        <v>149355.4</v>
      </c>
      <c r="AG183" s="128">
        <f t="shared" si="552"/>
        <v>149500</v>
      </c>
      <c r="AH183" s="128">
        <f t="shared" si="560"/>
        <v>149500</v>
      </c>
      <c r="AI183" s="130">
        <f t="shared" si="464"/>
        <v>0.04</v>
      </c>
      <c r="AJ183" s="128">
        <f t="shared" si="465"/>
        <v>149998.33333333334</v>
      </c>
      <c r="AK183" s="128" t="str">
        <f t="shared" si="466"/>
        <v>nie</v>
      </c>
      <c r="AL183" s="128">
        <f t="shared" si="467"/>
        <v>747.5</v>
      </c>
      <c r="AM183" s="128">
        <f t="shared" si="361"/>
        <v>149298.17500000002</v>
      </c>
      <c r="AN183" s="128">
        <f t="shared" si="468"/>
        <v>403.65000000000788</v>
      </c>
      <c r="AO183" s="130">
        <f t="shared" si="469"/>
        <v>0.04</v>
      </c>
      <c r="AP183" s="128">
        <f t="shared" si="470"/>
        <v>3366.0819324939148</v>
      </c>
      <c r="AQ183" s="128">
        <f t="shared" si="362"/>
        <v>152260.60693249392</v>
      </c>
      <c r="AS183" s="124">
        <f t="shared" si="534"/>
        <v>140</v>
      </c>
      <c r="AT183" s="130">
        <f t="shared" si="535"/>
        <v>0.04</v>
      </c>
      <c r="AU183" s="127">
        <f t="shared" si="536"/>
        <v>1428</v>
      </c>
      <c r="AV183" s="128">
        <f t="shared" si="537"/>
        <v>142666.5</v>
      </c>
      <c r="AW183" s="128">
        <f t="shared" si="363"/>
        <v>142800</v>
      </c>
      <c r="AX183" s="128">
        <f t="shared" si="561"/>
        <v>142800</v>
      </c>
      <c r="AY183" s="130">
        <f t="shared" si="471"/>
        <v>4.1500000000000002E-2</v>
      </c>
      <c r="AZ183" s="128">
        <f t="shared" si="472"/>
        <v>143293.85</v>
      </c>
      <c r="BA183" s="128" t="str">
        <f t="shared" si="473"/>
        <v>nie</v>
      </c>
      <c r="BB183" s="128">
        <f t="shared" si="474"/>
        <v>999.59999999999991</v>
      </c>
      <c r="BC183" s="128">
        <f t="shared" si="367"/>
        <v>142390.3425</v>
      </c>
      <c r="BD183" s="128">
        <f t="shared" si="475"/>
        <v>400.01850000000474</v>
      </c>
      <c r="BE183" s="130">
        <f t="shared" si="476"/>
        <v>0.04</v>
      </c>
      <c r="BF183" s="128">
        <f t="shared" si="477"/>
        <v>8321.0694027556692</v>
      </c>
      <c r="BG183" s="128">
        <f t="shared" si="368"/>
        <v>150311.39340275567</v>
      </c>
      <c r="BI183" s="124">
        <f t="shared" si="538"/>
        <v>140</v>
      </c>
      <c r="BJ183" s="130">
        <f t="shared" si="558"/>
        <v>3.8100000000000002E-2</v>
      </c>
      <c r="BK183" s="127">
        <f t="shared" si="539"/>
        <v>1401</v>
      </c>
      <c r="BL183" s="128">
        <f t="shared" si="540"/>
        <v>139959.9</v>
      </c>
      <c r="BM183" s="128">
        <f t="shared" si="553"/>
        <v>140100</v>
      </c>
      <c r="BN183" s="128">
        <f t="shared" si="541"/>
        <v>153432.231225</v>
      </c>
      <c r="BO183" s="130">
        <f t="shared" si="478"/>
        <v>4.65E-2</v>
      </c>
      <c r="BP183" s="128">
        <f t="shared" si="479"/>
        <v>158188.63039297497</v>
      </c>
      <c r="BQ183" s="128" t="str">
        <f t="shared" si="480"/>
        <v>nie</v>
      </c>
      <c r="BR183" s="128">
        <f t="shared" si="481"/>
        <v>1401</v>
      </c>
      <c r="BS183" s="128">
        <f t="shared" si="364"/>
        <v>153616.98061830972</v>
      </c>
      <c r="BT183" s="128">
        <f t="shared" si="456"/>
        <v>0</v>
      </c>
      <c r="BU183" s="130">
        <f t="shared" si="482"/>
        <v>0.04</v>
      </c>
      <c r="BV183" s="128">
        <f t="shared" si="483"/>
        <v>199.36764977257278</v>
      </c>
      <c r="BW183" s="128">
        <f t="shared" si="365"/>
        <v>153816.34826808231</v>
      </c>
      <c r="BY183" s="130">
        <f t="shared" si="452"/>
        <v>2.4E-2</v>
      </c>
      <c r="BZ183" s="127">
        <f t="shared" si="542"/>
        <v>1307</v>
      </c>
      <c r="CA183" s="128">
        <f t="shared" si="543"/>
        <v>130582</v>
      </c>
      <c r="CB183" s="128">
        <f t="shared" si="366"/>
        <v>130700</v>
      </c>
      <c r="CC183" s="128">
        <f t="shared" si="562"/>
        <v>130700</v>
      </c>
      <c r="CD183" s="130">
        <f t="shared" si="484"/>
        <v>3.9E-2</v>
      </c>
      <c r="CE183" s="128">
        <f t="shared" si="485"/>
        <v>134098.20000000001</v>
      </c>
      <c r="CF183" s="128" t="str">
        <f t="shared" si="486"/>
        <v>nie</v>
      </c>
      <c r="CG183" s="128">
        <f t="shared" si="487"/>
        <v>2614</v>
      </c>
      <c r="CH183" s="128">
        <f t="shared" si="369"/>
        <v>131335.20200000002</v>
      </c>
      <c r="CI183" s="128">
        <f t="shared" si="488"/>
        <v>0</v>
      </c>
      <c r="CJ183" s="130">
        <f t="shared" si="489"/>
        <v>0.04</v>
      </c>
      <c r="CK183" s="128">
        <f t="shared" si="490"/>
        <v>14434.062404656079</v>
      </c>
      <c r="CL183" s="128">
        <f t="shared" si="491"/>
        <v>145769.2644046561</v>
      </c>
      <c r="CN183" s="127">
        <f t="shared" si="544"/>
        <v>1451</v>
      </c>
      <c r="CO183" s="128">
        <f t="shared" si="545"/>
        <v>144954.9</v>
      </c>
      <c r="CP183" s="128">
        <f t="shared" si="546"/>
        <v>145100</v>
      </c>
      <c r="CQ183" s="128">
        <f t="shared" si="547"/>
        <v>153225.60000000001</v>
      </c>
      <c r="CR183" s="130">
        <f t="shared" si="492"/>
        <v>4.3999999999999997E-2</v>
      </c>
      <c r="CS183" s="128">
        <f t="shared" si="493"/>
        <v>157720.21760000003</v>
      </c>
      <c r="CT183" s="128" t="str">
        <f t="shared" si="494"/>
        <v>nie</v>
      </c>
      <c r="CU183" s="128">
        <f t="shared" si="495"/>
        <v>4353</v>
      </c>
      <c r="CV183" s="128">
        <f t="shared" si="496"/>
        <v>151796.44625600002</v>
      </c>
      <c r="CW183" s="128">
        <f t="shared" si="453"/>
        <v>0</v>
      </c>
      <c r="CX183" s="130">
        <f t="shared" si="497"/>
        <v>0.04</v>
      </c>
      <c r="CY183" s="128">
        <f t="shared" si="498"/>
        <v>72.97923430933001</v>
      </c>
      <c r="CZ183" s="128">
        <f t="shared" si="499"/>
        <v>151869.42549030937</v>
      </c>
      <c r="DA183" s="20"/>
      <c r="DB183" s="127">
        <f t="shared" si="554"/>
        <v>1246</v>
      </c>
      <c r="DC183" s="128">
        <f t="shared" si="555"/>
        <v>124600</v>
      </c>
      <c r="DD183" s="128">
        <f t="shared" si="548"/>
        <v>124600</v>
      </c>
      <c r="DE183" s="128">
        <f t="shared" si="549"/>
        <v>155716.90988691643</v>
      </c>
      <c r="DF183" s="130">
        <f t="shared" si="500"/>
        <v>4.3999999999999997E-2</v>
      </c>
      <c r="DG183" s="128">
        <f t="shared" si="501"/>
        <v>160284.60591026599</v>
      </c>
      <c r="DH183" s="128" t="str">
        <f t="shared" si="502"/>
        <v>nie</v>
      </c>
      <c r="DI183" s="128">
        <f t="shared" si="503"/>
        <v>2492</v>
      </c>
      <c r="DJ183" s="128">
        <f t="shared" si="559"/>
        <v>151486.01078731546</v>
      </c>
      <c r="DK183" s="128">
        <f t="shared" si="454"/>
        <v>0</v>
      </c>
      <c r="DL183" s="130">
        <f t="shared" si="504"/>
        <v>0.04</v>
      </c>
      <c r="DM183" s="128">
        <f t="shared" si="505"/>
        <v>99.152908831182842</v>
      </c>
      <c r="DN183" s="128">
        <f t="shared" si="506"/>
        <v>151585.16369614666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170783.43497418615</v>
      </c>
      <c r="DT183" s="130">
        <f t="shared" si="507"/>
        <v>4.9000000000000002E-2</v>
      </c>
      <c r="DU183" s="128">
        <f t="shared" si="508"/>
        <v>176362.36051667621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159423.51201850772</v>
      </c>
      <c r="DY183" s="128">
        <f t="shared" si="455"/>
        <v>0</v>
      </c>
      <c r="DZ183" s="130">
        <f t="shared" si="512"/>
        <v>0.04</v>
      </c>
      <c r="EA183" s="128">
        <f t="shared" si="513"/>
        <v>0</v>
      </c>
      <c r="EB183" s="128">
        <f t="shared" si="514"/>
        <v>159423.51201850772</v>
      </c>
    </row>
    <row r="184" spans="1:132">
      <c r="A184" s="224"/>
      <c r="B184" s="188">
        <f t="shared" si="515"/>
        <v>140</v>
      </c>
      <c r="C184" s="128">
        <f t="shared" si="516"/>
        <v>152260.60693249392</v>
      </c>
      <c r="D184" s="128">
        <f t="shared" si="517"/>
        <v>150311.39340275567</v>
      </c>
      <c r="E184" s="128">
        <f t="shared" si="518"/>
        <v>153816.34826808231</v>
      </c>
      <c r="F184" s="128">
        <f t="shared" si="519"/>
        <v>145769.2644046561</v>
      </c>
      <c r="G184" s="128">
        <f t="shared" si="520"/>
        <v>151869.42549030937</v>
      </c>
      <c r="H184" s="128">
        <f t="shared" si="521"/>
        <v>151585.16369614666</v>
      </c>
      <c r="I184" s="128">
        <f t="shared" si="522"/>
        <v>159423.51201850772</v>
      </c>
      <c r="J184" s="128">
        <f t="shared" si="523"/>
        <v>145861.97570399442</v>
      </c>
      <c r="K184" s="128">
        <f t="shared" si="524"/>
        <v>131884.34020678469</v>
      </c>
      <c r="M184" s="36"/>
      <c r="N184" s="32">
        <f t="shared" si="525"/>
        <v>140</v>
      </c>
      <c r="O184" s="25">
        <f t="shared" si="526"/>
        <v>0.52260606932493925</v>
      </c>
      <c r="P184" s="25">
        <f t="shared" si="527"/>
        <v>0.50311393402755678</v>
      </c>
      <c r="Q184" s="25">
        <f t="shared" si="528"/>
        <v>0.53816348268082304</v>
      </c>
      <c r="R184" s="25">
        <f t="shared" si="457"/>
        <v>0.45769264404656096</v>
      </c>
      <c r="S184" s="25">
        <f t="shared" si="458"/>
        <v>0.51869425490309373</v>
      </c>
      <c r="T184" s="25">
        <f t="shared" si="459"/>
        <v>0.51585163696146652</v>
      </c>
      <c r="U184" s="25">
        <f t="shared" si="460"/>
        <v>0.59423512018507729</v>
      </c>
      <c r="V184" s="25">
        <f t="shared" si="461"/>
        <v>0.45861975703994418</v>
      </c>
      <c r="W184" s="25">
        <f t="shared" si="462"/>
        <v>0.318843402067847</v>
      </c>
      <c r="X184" s="36"/>
      <c r="Y184" s="36"/>
      <c r="AA184" s="124">
        <f t="shared" si="529"/>
        <v>141</v>
      </c>
      <c r="AB184" s="128">
        <f t="shared" si="463"/>
        <v>132143.95504971143</v>
      </c>
      <c r="AC184" s="124">
        <f t="shared" si="530"/>
        <v>141</v>
      </c>
      <c r="AD184" s="130">
        <f t="shared" si="531"/>
        <v>0.04</v>
      </c>
      <c r="AE184" s="127">
        <f t="shared" si="532"/>
        <v>1495</v>
      </c>
      <c r="AF184" s="128">
        <f t="shared" si="533"/>
        <v>149355.4</v>
      </c>
      <c r="AG184" s="128">
        <f t="shared" si="552"/>
        <v>149500</v>
      </c>
      <c r="AH184" s="128">
        <f t="shared" si="560"/>
        <v>149500</v>
      </c>
      <c r="AI184" s="130">
        <f t="shared" si="464"/>
        <v>0.04</v>
      </c>
      <c r="AJ184" s="128">
        <f t="shared" si="465"/>
        <v>149998.33333333334</v>
      </c>
      <c r="AK184" s="128" t="str">
        <f t="shared" si="466"/>
        <v>nie</v>
      </c>
      <c r="AL184" s="128">
        <f t="shared" si="467"/>
        <v>747.5</v>
      </c>
      <c r="AM184" s="128">
        <f t="shared" si="361"/>
        <v>149298.17500000002</v>
      </c>
      <c r="AN184" s="128">
        <f t="shared" si="468"/>
        <v>403.65000000000788</v>
      </c>
      <c r="AO184" s="130">
        <f t="shared" si="469"/>
        <v>0.04</v>
      </c>
      <c r="AP184" s="128">
        <f t="shared" si="470"/>
        <v>3778.820353711656</v>
      </c>
      <c r="AQ184" s="128">
        <f t="shared" si="362"/>
        <v>152673.34535371166</v>
      </c>
      <c r="AS184" s="124">
        <f t="shared" si="534"/>
        <v>141</v>
      </c>
      <c r="AT184" s="130">
        <f t="shared" si="535"/>
        <v>0.04</v>
      </c>
      <c r="AU184" s="127">
        <f t="shared" si="536"/>
        <v>1428</v>
      </c>
      <c r="AV184" s="128">
        <f t="shared" si="537"/>
        <v>142666.5</v>
      </c>
      <c r="AW184" s="128">
        <f t="shared" si="363"/>
        <v>142800</v>
      </c>
      <c r="AX184" s="128">
        <f t="shared" si="561"/>
        <v>142800</v>
      </c>
      <c r="AY184" s="130">
        <f t="shared" si="471"/>
        <v>4.1500000000000002E-2</v>
      </c>
      <c r="AZ184" s="128">
        <f t="shared" si="472"/>
        <v>143293.85</v>
      </c>
      <c r="BA184" s="128" t="str">
        <f t="shared" si="473"/>
        <v>nie</v>
      </c>
      <c r="BB184" s="128">
        <f t="shared" si="474"/>
        <v>999.59999999999991</v>
      </c>
      <c r="BC184" s="128">
        <f t="shared" si="367"/>
        <v>142390.3425</v>
      </c>
      <c r="BD184" s="128">
        <f t="shared" si="475"/>
        <v>400.01850000000474</v>
      </c>
      <c r="BE184" s="130">
        <f t="shared" si="476"/>
        <v>0.04</v>
      </c>
      <c r="BF184" s="128">
        <f t="shared" si="477"/>
        <v>8743.5547901431146</v>
      </c>
      <c r="BG184" s="128">
        <f t="shared" si="368"/>
        <v>150733.87879014312</v>
      </c>
      <c r="BI184" s="124">
        <f t="shared" si="538"/>
        <v>141</v>
      </c>
      <c r="BJ184" s="130">
        <f t="shared" si="558"/>
        <v>3.8100000000000002E-2</v>
      </c>
      <c r="BK184" s="127">
        <f t="shared" si="539"/>
        <v>1401</v>
      </c>
      <c r="BL184" s="128">
        <f t="shared" si="540"/>
        <v>139959.9</v>
      </c>
      <c r="BM184" s="128">
        <f t="shared" si="553"/>
        <v>140100</v>
      </c>
      <c r="BN184" s="128">
        <f t="shared" si="541"/>
        <v>153432.231225</v>
      </c>
      <c r="BO184" s="130">
        <f t="shared" si="478"/>
        <v>4.65E-2</v>
      </c>
      <c r="BP184" s="128">
        <f t="shared" si="479"/>
        <v>158783.18028897187</v>
      </c>
      <c r="BQ184" s="128" t="str">
        <f t="shared" si="480"/>
        <v>nie</v>
      </c>
      <c r="BR184" s="128">
        <f t="shared" si="481"/>
        <v>1401</v>
      </c>
      <c r="BS184" s="128">
        <f t="shared" si="364"/>
        <v>154098.56603406722</v>
      </c>
      <c r="BT184" s="128">
        <f t="shared" si="456"/>
        <v>0</v>
      </c>
      <c r="BU184" s="130">
        <f t="shared" si="482"/>
        <v>0.04</v>
      </c>
      <c r="BV184" s="128">
        <f t="shared" si="483"/>
        <v>199.90594242695872</v>
      </c>
      <c r="BW184" s="128">
        <f t="shared" si="365"/>
        <v>154298.47197649418</v>
      </c>
      <c r="BY184" s="130">
        <f t="shared" si="452"/>
        <v>2.4E-2</v>
      </c>
      <c r="BZ184" s="127">
        <f t="shared" si="542"/>
        <v>1307</v>
      </c>
      <c r="CA184" s="128">
        <f t="shared" si="543"/>
        <v>130582</v>
      </c>
      <c r="CB184" s="128">
        <f t="shared" si="366"/>
        <v>130700</v>
      </c>
      <c r="CC184" s="128">
        <f t="shared" si="562"/>
        <v>130700</v>
      </c>
      <c r="CD184" s="130">
        <f t="shared" si="484"/>
        <v>3.9E-2</v>
      </c>
      <c r="CE184" s="128">
        <f t="shared" si="485"/>
        <v>134522.97500000001</v>
      </c>
      <c r="CF184" s="128" t="str">
        <f t="shared" si="486"/>
        <v>nie</v>
      </c>
      <c r="CG184" s="128">
        <f t="shared" si="487"/>
        <v>2614</v>
      </c>
      <c r="CH184" s="128">
        <f t="shared" si="369"/>
        <v>131679.26975000001</v>
      </c>
      <c r="CI184" s="128">
        <f t="shared" si="488"/>
        <v>0</v>
      </c>
      <c r="CJ184" s="130">
        <f t="shared" si="489"/>
        <v>0.04</v>
      </c>
      <c r="CK184" s="128">
        <f t="shared" si="490"/>
        <v>14473.034373148648</v>
      </c>
      <c r="CL184" s="128">
        <f t="shared" si="491"/>
        <v>146152.30412314864</v>
      </c>
      <c r="CN184" s="127">
        <f t="shared" si="544"/>
        <v>1451</v>
      </c>
      <c r="CO184" s="128">
        <f t="shared" si="545"/>
        <v>144954.9</v>
      </c>
      <c r="CP184" s="128">
        <f t="shared" si="546"/>
        <v>145100</v>
      </c>
      <c r="CQ184" s="128">
        <f t="shared" si="547"/>
        <v>153225.60000000001</v>
      </c>
      <c r="CR184" s="130">
        <f t="shared" si="492"/>
        <v>4.3999999999999997E-2</v>
      </c>
      <c r="CS184" s="128">
        <f t="shared" si="493"/>
        <v>158282.0448</v>
      </c>
      <c r="CT184" s="128" t="str">
        <f t="shared" si="494"/>
        <v>nie</v>
      </c>
      <c r="CU184" s="128">
        <f t="shared" si="495"/>
        <v>4353</v>
      </c>
      <c r="CV184" s="128">
        <f t="shared" si="496"/>
        <v>152251.52628799999</v>
      </c>
      <c r="CW184" s="128">
        <f t="shared" si="453"/>
        <v>0</v>
      </c>
      <c r="CX184" s="130">
        <f t="shared" si="497"/>
        <v>0.04</v>
      </c>
      <c r="CY184" s="128">
        <f t="shared" si="498"/>
        <v>73.176278241965193</v>
      </c>
      <c r="CZ184" s="128">
        <f t="shared" si="499"/>
        <v>152324.70256624196</v>
      </c>
      <c r="DA184" s="20"/>
      <c r="DB184" s="127">
        <f t="shared" si="554"/>
        <v>1246</v>
      </c>
      <c r="DC184" s="128">
        <f t="shared" si="555"/>
        <v>124600</v>
      </c>
      <c r="DD184" s="128">
        <f t="shared" si="548"/>
        <v>124600</v>
      </c>
      <c r="DE184" s="128">
        <f t="shared" si="549"/>
        <v>155716.90988691643</v>
      </c>
      <c r="DF184" s="130">
        <f t="shared" si="500"/>
        <v>4.3999999999999997E-2</v>
      </c>
      <c r="DG184" s="128">
        <f t="shared" si="501"/>
        <v>160855.56791318467</v>
      </c>
      <c r="DH184" s="128" t="str">
        <f t="shared" si="502"/>
        <v>nie</v>
      </c>
      <c r="DI184" s="128">
        <f t="shared" si="503"/>
        <v>2492</v>
      </c>
      <c r="DJ184" s="128">
        <f t="shared" si="559"/>
        <v>151948.49000967958</v>
      </c>
      <c r="DK184" s="128">
        <f t="shared" si="454"/>
        <v>0</v>
      </c>
      <c r="DL184" s="130">
        <f t="shared" si="504"/>
        <v>0.04</v>
      </c>
      <c r="DM184" s="128">
        <f t="shared" si="505"/>
        <v>99.420621685027029</v>
      </c>
      <c r="DN184" s="128">
        <f t="shared" si="506"/>
        <v>152047.91063136459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170783.43497418615</v>
      </c>
      <c r="DT184" s="130">
        <f t="shared" si="507"/>
        <v>4.9000000000000002E-2</v>
      </c>
      <c r="DU184" s="128">
        <f t="shared" si="508"/>
        <v>177059.7262094875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159988.37822968487</v>
      </c>
      <c r="DY184" s="128">
        <f t="shared" si="455"/>
        <v>0</v>
      </c>
      <c r="DZ184" s="130">
        <f t="shared" si="512"/>
        <v>0.04</v>
      </c>
      <c r="EA184" s="128">
        <f t="shared" si="513"/>
        <v>0</v>
      </c>
      <c r="EB184" s="128">
        <f t="shared" si="514"/>
        <v>159988.37822968487</v>
      </c>
    </row>
    <row r="185" spans="1:132">
      <c r="A185" s="224"/>
      <c r="B185" s="188">
        <f t="shared" si="515"/>
        <v>141</v>
      </c>
      <c r="C185" s="128">
        <f t="shared" si="516"/>
        <v>152673.34535371166</v>
      </c>
      <c r="D185" s="128">
        <f t="shared" si="517"/>
        <v>150733.87879014312</v>
      </c>
      <c r="E185" s="128">
        <f t="shared" si="518"/>
        <v>154298.47197649418</v>
      </c>
      <c r="F185" s="128">
        <f t="shared" si="519"/>
        <v>146152.30412314864</v>
      </c>
      <c r="G185" s="128">
        <f t="shared" si="520"/>
        <v>152324.70256624196</v>
      </c>
      <c r="H185" s="128">
        <f t="shared" si="521"/>
        <v>152047.91063136459</v>
      </c>
      <c r="I185" s="128">
        <f t="shared" si="522"/>
        <v>159988.37822968487</v>
      </c>
      <c r="J185" s="128">
        <f t="shared" si="523"/>
        <v>146255.80303839518</v>
      </c>
      <c r="K185" s="128">
        <f t="shared" si="524"/>
        <v>132143.95504971143</v>
      </c>
      <c r="M185" s="36"/>
      <c r="N185" s="32">
        <f t="shared" si="525"/>
        <v>141</v>
      </c>
      <c r="O185" s="25">
        <f t="shared" si="526"/>
        <v>0.52673345353711665</v>
      </c>
      <c r="P185" s="25">
        <f t="shared" si="527"/>
        <v>0.50733878790143128</v>
      </c>
      <c r="Q185" s="25">
        <f t="shared" si="528"/>
        <v>0.54298471976494178</v>
      </c>
      <c r="R185" s="25">
        <f t="shared" si="457"/>
        <v>0.46152304123148635</v>
      </c>
      <c r="S185" s="25">
        <f t="shared" si="458"/>
        <v>0.52324702566241954</v>
      </c>
      <c r="T185" s="25">
        <f t="shared" si="459"/>
        <v>0.5204791063136458</v>
      </c>
      <c r="U185" s="25">
        <f t="shared" si="460"/>
        <v>0.59988378229684858</v>
      </c>
      <c r="V185" s="25">
        <f t="shared" si="461"/>
        <v>0.46255803038395182</v>
      </c>
      <c r="W185" s="25">
        <f t="shared" si="462"/>
        <v>0.32143955049711415</v>
      </c>
      <c r="X185" s="36"/>
      <c r="Y185" s="36"/>
      <c r="AA185" s="124">
        <f t="shared" si="529"/>
        <v>142</v>
      </c>
      <c r="AB185" s="128">
        <f t="shared" si="463"/>
        <v>132403.56989263816</v>
      </c>
      <c r="AC185" s="124">
        <f t="shared" si="530"/>
        <v>142</v>
      </c>
      <c r="AD185" s="130">
        <f t="shared" si="531"/>
        <v>0.04</v>
      </c>
      <c r="AE185" s="127">
        <f t="shared" si="532"/>
        <v>1495</v>
      </c>
      <c r="AF185" s="128">
        <f t="shared" si="533"/>
        <v>149355.4</v>
      </c>
      <c r="AG185" s="128">
        <f t="shared" si="552"/>
        <v>149500</v>
      </c>
      <c r="AH185" s="128">
        <f t="shared" si="560"/>
        <v>149500</v>
      </c>
      <c r="AI185" s="130">
        <f t="shared" si="464"/>
        <v>0.04</v>
      </c>
      <c r="AJ185" s="128">
        <f t="shared" si="465"/>
        <v>149998.33333333334</v>
      </c>
      <c r="AK185" s="128" t="str">
        <f t="shared" si="466"/>
        <v>nie</v>
      </c>
      <c r="AL185" s="128">
        <f t="shared" si="467"/>
        <v>747.5</v>
      </c>
      <c r="AM185" s="128">
        <f t="shared" ref="AM185:AM187" si="563">AJ185-AL185
-(AJ185-AG185-AL185)*podatek_Belki</f>
        <v>149298.17500000002</v>
      </c>
      <c r="AN185" s="128">
        <f t="shared" si="468"/>
        <v>403.65000000000788</v>
      </c>
      <c r="AO185" s="130">
        <f t="shared" si="469"/>
        <v>0.04</v>
      </c>
      <c r="AP185" s="128">
        <f t="shared" si="470"/>
        <v>4192.6731686666853</v>
      </c>
      <c r="AQ185" s="128">
        <f t="shared" ref="AQ185:AQ187" si="564">AP184*(1+AO185/12*(1-podatek_Belki))+AM185</f>
        <v>153087.19816866668</v>
      </c>
      <c r="AS185" s="124">
        <f t="shared" si="534"/>
        <v>142</v>
      </c>
      <c r="AT185" s="130">
        <f t="shared" si="535"/>
        <v>0.04</v>
      </c>
      <c r="AU185" s="127">
        <f t="shared" si="536"/>
        <v>1428</v>
      </c>
      <c r="AV185" s="128">
        <f t="shared" si="537"/>
        <v>142666.5</v>
      </c>
      <c r="AW185" s="128">
        <f t="shared" ref="AW185:AW187" si="565">IF(BA184="tak",
AU185*100,
AW184)</f>
        <v>142800</v>
      </c>
      <c r="AX185" s="128">
        <f t="shared" si="561"/>
        <v>142800</v>
      </c>
      <c r="AY185" s="130">
        <f t="shared" si="471"/>
        <v>4.1500000000000002E-2</v>
      </c>
      <c r="AZ185" s="128">
        <f t="shared" si="472"/>
        <v>143293.85</v>
      </c>
      <c r="BA185" s="128" t="str">
        <f t="shared" si="473"/>
        <v>nie</v>
      </c>
      <c r="BB185" s="128">
        <f t="shared" si="474"/>
        <v>999.59999999999991</v>
      </c>
      <c r="BC185" s="128">
        <f t="shared" si="367"/>
        <v>142390.3425</v>
      </c>
      <c r="BD185" s="128">
        <f t="shared" si="475"/>
        <v>400.01850000000474</v>
      </c>
      <c r="BE185" s="130">
        <f t="shared" si="476"/>
        <v>0.04</v>
      </c>
      <c r="BF185" s="128">
        <f t="shared" si="477"/>
        <v>9167.1808880765057</v>
      </c>
      <c r="BG185" s="128">
        <f t="shared" si="368"/>
        <v>151157.50488807651</v>
      </c>
      <c r="BI185" s="124">
        <f t="shared" si="538"/>
        <v>142</v>
      </c>
      <c r="BJ185" s="130">
        <f t="shared" si="558"/>
        <v>3.8100000000000002E-2</v>
      </c>
      <c r="BK185" s="127">
        <f t="shared" si="539"/>
        <v>1401</v>
      </c>
      <c r="BL185" s="128">
        <f t="shared" si="540"/>
        <v>139959.9</v>
      </c>
      <c r="BM185" s="128">
        <f t="shared" si="553"/>
        <v>140100</v>
      </c>
      <c r="BN185" s="128">
        <f t="shared" si="541"/>
        <v>153432.231225</v>
      </c>
      <c r="BO185" s="130">
        <f t="shared" si="478"/>
        <v>4.65E-2</v>
      </c>
      <c r="BP185" s="128">
        <f t="shared" si="479"/>
        <v>159377.73018496876</v>
      </c>
      <c r="BQ185" s="128" t="str">
        <f t="shared" si="480"/>
        <v>nie</v>
      </c>
      <c r="BR185" s="128">
        <f t="shared" si="481"/>
        <v>1401</v>
      </c>
      <c r="BS185" s="128">
        <f t="shared" ref="BS185:BS187" si="566">BP185-BR185
-(BP185-BM185-BR185)*podatek_Belki</f>
        <v>154580.15144982471</v>
      </c>
      <c r="BT185" s="128">
        <f t="shared" si="456"/>
        <v>0</v>
      </c>
      <c r="BU185" s="130">
        <f t="shared" si="482"/>
        <v>0.04</v>
      </c>
      <c r="BV185" s="128">
        <f t="shared" si="483"/>
        <v>200.44568847151149</v>
      </c>
      <c r="BW185" s="128">
        <f t="shared" ref="BW185:BW187" si="567">BV184*(1+BU185/12*(1-podatek_Belki))+BS185</f>
        <v>154780.59713829623</v>
      </c>
      <c r="BY185" s="130">
        <f t="shared" si="452"/>
        <v>2.4E-2</v>
      </c>
      <c r="BZ185" s="127">
        <f t="shared" si="542"/>
        <v>1307</v>
      </c>
      <c r="CA185" s="128">
        <f t="shared" si="543"/>
        <v>130582</v>
      </c>
      <c r="CB185" s="128">
        <f t="shared" ref="CB185:CB187" si="568">IF(CF184="tak",
BZ185*100,
CB184)</f>
        <v>130700</v>
      </c>
      <c r="CC185" s="128">
        <f t="shared" si="562"/>
        <v>130700</v>
      </c>
      <c r="CD185" s="130">
        <f t="shared" si="484"/>
        <v>3.9E-2</v>
      </c>
      <c r="CE185" s="128">
        <f t="shared" si="485"/>
        <v>134947.75</v>
      </c>
      <c r="CF185" s="128" t="str">
        <f t="shared" si="486"/>
        <v>nie</v>
      </c>
      <c r="CG185" s="128">
        <f t="shared" si="487"/>
        <v>2614</v>
      </c>
      <c r="CH185" s="128">
        <f t="shared" si="369"/>
        <v>132023.33749999999</v>
      </c>
      <c r="CI185" s="128">
        <f t="shared" si="488"/>
        <v>0</v>
      </c>
      <c r="CJ185" s="130">
        <f t="shared" si="489"/>
        <v>0.04</v>
      </c>
      <c r="CK185" s="128">
        <f t="shared" si="490"/>
        <v>14512.111565956149</v>
      </c>
      <c r="CL185" s="128">
        <f t="shared" si="491"/>
        <v>146535.44906595614</v>
      </c>
      <c r="CN185" s="127">
        <f t="shared" si="544"/>
        <v>1451</v>
      </c>
      <c r="CO185" s="128">
        <f t="shared" si="545"/>
        <v>144954.9</v>
      </c>
      <c r="CP185" s="128">
        <f t="shared" si="546"/>
        <v>145100</v>
      </c>
      <c r="CQ185" s="128">
        <f t="shared" si="547"/>
        <v>153225.60000000001</v>
      </c>
      <c r="CR185" s="130">
        <f t="shared" si="492"/>
        <v>4.3999999999999997E-2</v>
      </c>
      <c r="CS185" s="128">
        <f t="shared" si="493"/>
        <v>158843.872</v>
      </c>
      <c r="CT185" s="128" t="str">
        <f t="shared" si="494"/>
        <v>nie</v>
      </c>
      <c r="CU185" s="128">
        <f t="shared" si="495"/>
        <v>4353</v>
      </c>
      <c r="CV185" s="128">
        <f t="shared" si="496"/>
        <v>152706.60631999999</v>
      </c>
      <c r="CW185" s="128">
        <f t="shared" si="453"/>
        <v>0</v>
      </c>
      <c r="CX185" s="130">
        <f t="shared" si="497"/>
        <v>0.04</v>
      </c>
      <c r="CY185" s="128">
        <f t="shared" si="498"/>
        <v>73.373854193218492</v>
      </c>
      <c r="CZ185" s="128">
        <f t="shared" si="499"/>
        <v>152779.98017419322</v>
      </c>
      <c r="DA185" s="20"/>
      <c r="DB185" s="127">
        <f t="shared" si="554"/>
        <v>1246</v>
      </c>
      <c r="DC185" s="128">
        <f t="shared" si="555"/>
        <v>124600</v>
      </c>
      <c r="DD185" s="128">
        <f t="shared" si="548"/>
        <v>124600</v>
      </c>
      <c r="DE185" s="128">
        <f t="shared" si="549"/>
        <v>155716.90988691643</v>
      </c>
      <c r="DF185" s="130">
        <f t="shared" si="500"/>
        <v>4.3999999999999997E-2</v>
      </c>
      <c r="DG185" s="128">
        <f t="shared" si="501"/>
        <v>161426.52991610335</v>
      </c>
      <c r="DH185" s="128" t="str">
        <f t="shared" si="502"/>
        <v>nie</v>
      </c>
      <c r="DI185" s="128">
        <f t="shared" si="503"/>
        <v>2492</v>
      </c>
      <c r="DJ185" s="128">
        <f t="shared" si="559"/>
        <v>152410.96923204372</v>
      </c>
      <c r="DK185" s="128">
        <f t="shared" si="454"/>
        <v>0</v>
      </c>
      <c r="DL185" s="130">
        <f t="shared" si="504"/>
        <v>0.04</v>
      </c>
      <c r="DM185" s="128">
        <f t="shared" si="505"/>
        <v>99.689057363576595</v>
      </c>
      <c r="DN185" s="128">
        <f t="shared" si="506"/>
        <v>152510.65828940729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170783.43497418615</v>
      </c>
      <c r="DT185" s="130">
        <f t="shared" si="507"/>
        <v>4.9000000000000002E-2</v>
      </c>
      <c r="DU185" s="128">
        <f t="shared" si="508"/>
        <v>177757.09190229874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160553.24444086198</v>
      </c>
      <c r="DY185" s="128">
        <f t="shared" si="455"/>
        <v>0</v>
      </c>
      <c r="DZ185" s="130">
        <f t="shared" si="512"/>
        <v>0.04</v>
      </c>
      <c r="EA185" s="128">
        <f t="shared" si="513"/>
        <v>0</v>
      </c>
      <c r="EB185" s="128">
        <f t="shared" si="514"/>
        <v>160553.24444086198</v>
      </c>
    </row>
    <row r="186" spans="1:132">
      <c r="A186" s="224"/>
      <c r="B186" s="188">
        <f t="shared" si="515"/>
        <v>142</v>
      </c>
      <c r="C186" s="128">
        <f t="shared" si="516"/>
        <v>153087.19816866668</v>
      </c>
      <c r="D186" s="128">
        <f t="shared" si="517"/>
        <v>151157.50488807651</v>
      </c>
      <c r="E186" s="128">
        <f t="shared" si="518"/>
        <v>154780.59713829623</v>
      </c>
      <c r="F186" s="128">
        <f t="shared" si="519"/>
        <v>146535.44906595614</v>
      </c>
      <c r="G186" s="128">
        <f t="shared" si="520"/>
        <v>152779.98017419322</v>
      </c>
      <c r="H186" s="128">
        <f t="shared" si="521"/>
        <v>152510.65828940729</v>
      </c>
      <c r="I186" s="128">
        <f t="shared" si="522"/>
        <v>160553.24444086198</v>
      </c>
      <c r="J186" s="128">
        <f t="shared" si="523"/>
        <v>146650.69370659883</v>
      </c>
      <c r="K186" s="128">
        <f t="shared" si="524"/>
        <v>132403.56989263816</v>
      </c>
      <c r="M186" s="36"/>
      <c r="N186" s="32">
        <f t="shared" si="525"/>
        <v>142</v>
      </c>
      <c r="O186" s="25">
        <f t="shared" si="526"/>
        <v>0.53087198168666694</v>
      </c>
      <c r="P186" s="25">
        <f t="shared" si="527"/>
        <v>0.5115750488807651</v>
      </c>
      <c r="Q186" s="25">
        <f t="shared" si="528"/>
        <v>0.54780597138296239</v>
      </c>
      <c r="R186" s="25">
        <f t="shared" si="457"/>
        <v>0.46535449065956147</v>
      </c>
      <c r="S186" s="25">
        <f t="shared" si="458"/>
        <v>0.52779980174193208</v>
      </c>
      <c r="T186" s="25">
        <f t="shared" si="459"/>
        <v>0.52510658289407286</v>
      </c>
      <c r="U186" s="25">
        <f t="shared" si="460"/>
        <v>0.60553244440861986</v>
      </c>
      <c r="V186" s="25">
        <f t="shared" si="461"/>
        <v>0.46650693706598823</v>
      </c>
      <c r="W186" s="25">
        <f t="shared" si="462"/>
        <v>0.32403569892638151</v>
      </c>
      <c r="X186" s="36"/>
      <c r="Y186" s="36"/>
      <c r="AA186" s="124">
        <f t="shared" si="529"/>
        <v>143</v>
      </c>
      <c r="AB186" s="128">
        <f t="shared" si="463"/>
        <v>132663.18473556489</v>
      </c>
      <c r="AC186" s="124">
        <f t="shared" si="530"/>
        <v>143</v>
      </c>
      <c r="AD186" s="130">
        <f t="shared" si="531"/>
        <v>0.04</v>
      </c>
      <c r="AE186" s="127">
        <f t="shared" si="532"/>
        <v>1495</v>
      </c>
      <c r="AF186" s="128">
        <f t="shared" si="533"/>
        <v>149355.4</v>
      </c>
      <c r="AG186" s="128">
        <f t="shared" si="552"/>
        <v>149500</v>
      </c>
      <c r="AH186" s="128">
        <f t="shared" si="560"/>
        <v>149500</v>
      </c>
      <c r="AI186" s="130">
        <f t="shared" si="464"/>
        <v>0.04</v>
      </c>
      <c r="AJ186" s="128">
        <f t="shared" si="465"/>
        <v>149998.33333333334</v>
      </c>
      <c r="AK186" s="128" t="str">
        <f t="shared" si="466"/>
        <v>nie</v>
      </c>
      <c r="AL186" s="128">
        <f t="shared" si="467"/>
        <v>747.5</v>
      </c>
      <c r="AM186" s="128">
        <f t="shared" si="563"/>
        <v>149298.17500000002</v>
      </c>
      <c r="AN186" s="128">
        <f t="shared" si="468"/>
        <v>403.65000000000788</v>
      </c>
      <c r="AO186" s="130">
        <f t="shared" si="469"/>
        <v>0.04</v>
      </c>
      <c r="AP186" s="128">
        <f t="shared" si="470"/>
        <v>4607.6433862220929</v>
      </c>
      <c r="AQ186" s="128">
        <f t="shared" si="564"/>
        <v>153502.1683862221</v>
      </c>
      <c r="AS186" s="124">
        <f t="shared" si="534"/>
        <v>143</v>
      </c>
      <c r="AT186" s="130">
        <f t="shared" si="535"/>
        <v>0.04</v>
      </c>
      <c r="AU186" s="127">
        <f t="shared" si="536"/>
        <v>1428</v>
      </c>
      <c r="AV186" s="128">
        <f t="shared" si="537"/>
        <v>142666.5</v>
      </c>
      <c r="AW186" s="128">
        <f t="shared" si="565"/>
        <v>142800</v>
      </c>
      <c r="AX186" s="128">
        <f t="shared" si="561"/>
        <v>142800</v>
      </c>
      <c r="AY186" s="130">
        <f t="shared" si="471"/>
        <v>4.1500000000000002E-2</v>
      </c>
      <c r="AZ186" s="128">
        <f t="shared" si="472"/>
        <v>143293.85</v>
      </c>
      <c r="BA186" s="128" t="str">
        <f t="shared" si="473"/>
        <v>nie</v>
      </c>
      <c r="BB186" s="128">
        <f t="shared" si="474"/>
        <v>999.59999999999991</v>
      </c>
      <c r="BC186" s="128">
        <f t="shared" si="367"/>
        <v>142390.3425</v>
      </c>
      <c r="BD186" s="128">
        <f t="shared" si="475"/>
        <v>400.01850000000474</v>
      </c>
      <c r="BE186" s="130">
        <f t="shared" si="476"/>
        <v>0.04</v>
      </c>
      <c r="BF186" s="128">
        <f t="shared" si="477"/>
        <v>9591.9507764743175</v>
      </c>
      <c r="BG186" s="128">
        <f t="shared" si="368"/>
        <v>151582.27477647431</v>
      </c>
      <c r="BI186" s="124">
        <f t="shared" si="538"/>
        <v>143</v>
      </c>
      <c r="BJ186" s="130">
        <f t="shared" si="558"/>
        <v>3.8100000000000002E-2</v>
      </c>
      <c r="BK186" s="127">
        <f t="shared" si="539"/>
        <v>1401</v>
      </c>
      <c r="BL186" s="128">
        <f t="shared" si="540"/>
        <v>139959.9</v>
      </c>
      <c r="BM186" s="128">
        <f t="shared" si="553"/>
        <v>140100</v>
      </c>
      <c r="BN186" s="128">
        <f t="shared" si="541"/>
        <v>153432.231225</v>
      </c>
      <c r="BO186" s="130">
        <f t="shared" si="478"/>
        <v>4.65E-2</v>
      </c>
      <c r="BP186" s="128">
        <f t="shared" si="479"/>
        <v>159972.2800809656</v>
      </c>
      <c r="BQ186" s="128" t="str">
        <f t="shared" si="480"/>
        <v>nie</v>
      </c>
      <c r="BR186" s="128">
        <f t="shared" si="481"/>
        <v>1401</v>
      </c>
      <c r="BS186" s="128">
        <f t="shared" si="566"/>
        <v>155061.73686558215</v>
      </c>
      <c r="BT186" s="128">
        <f t="shared" si="456"/>
        <v>0</v>
      </c>
      <c r="BU186" s="130">
        <f t="shared" si="482"/>
        <v>0.04</v>
      </c>
      <c r="BV186" s="128">
        <f t="shared" si="483"/>
        <v>200.98689183038456</v>
      </c>
      <c r="BW186" s="128">
        <f t="shared" si="567"/>
        <v>155262.72375741255</v>
      </c>
      <c r="BY186" s="130">
        <f t="shared" si="452"/>
        <v>2.4E-2</v>
      </c>
      <c r="BZ186" s="127">
        <f t="shared" si="542"/>
        <v>1307</v>
      </c>
      <c r="CA186" s="128">
        <f t="shared" si="543"/>
        <v>130582</v>
      </c>
      <c r="CB186" s="128">
        <f t="shared" si="568"/>
        <v>130700</v>
      </c>
      <c r="CC186" s="128">
        <f t="shared" si="562"/>
        <v>130700</v>
      </c>
      <c r="CD186" s="130">
        <f t="shared" si="484"/>
        <v>3.9E-2</v>
      </c>
      <c r="CE186" s="128">
        <f t="shared" si="485"/>
        <v>135372.52499999999</v>
      </c>
      <c r="CF186" s="128" t="str">
        <f t="shared" si="486"/>
        <v>nie</v>
      </c>
      <c r="CG186" s="128">
        <f t="shared" si="487"/>
        <v>2614</v>
      </c>
      <c r="CH186" s="128">
        <f t="shared" si="369"/>
        <v>132367.40524999998</v>
      </c>
      <c r="CI186" s="128">
        <f t="shared" si="488"/>
        <v>0</v>
      </c>
      <c r="CJ186" s="130">
        <f t="shared" si="489"/>
        <v>0.04</v>
      </c>
      <c r="CK186" s="128">
        <f t="shared" si="490"/>
        <v>14551.29426718423</v>
      </c>
      <c r="CL186" s="128">
        <f t="shared" si="491"/>
        <v>146918.6995171842</v>
      </c>
      <c r="CN186" s="127">
        <f t="shared" si="544"/>
        <v>1451</v>
      </c>
      <c r="CO186" s="128">
        <f t="shared" si="545"/>
        <v>144954.9</v>
      </c>
      <c r="CP186" s="128">
        <f t="shared" si="546"/>
        <v>145100</v>
      </c>
      <c r="CQ186" s="128">
        <f t="shared" si="547"/>
        <v>153225.60000000001</v>
      </c>
      <c r="CR186" s="130">
        <f t="shared" si="492"/>
        <v>4.3999999999999997E-2</v>
      </c>
      <c r="CS186" s="128">
        <f t="shared" si="493"/>
        <v>159405.6992</v>
      </c>
      <c r="CT186" s="128" t="str">
        <f t="shared" si="494"/>
        <v>nie</v>
      </c>
      <c r="CU186" s="128">
        <f t="shared" si="495"/>
        <v>4353</v>
      </c>
      <c r="CV186" s="128">
        <f t="shared" si="496"/>
        <v>153161.68635199999</v>
      </c>
      <c r="CW186" s="128">
        <f t="shared" si="453"/>
        <v>0</v>
      </c>
      <c r="CX186" s="130">
        <f t="shared" si="497"/>
        <v>0.04</v>
      </c>
      <c r="CY186" s="128">
        <f t="shared" si="498"/>
        <v>73.571963599540183</v>
      </c>
      <c r="CZ186" s="128">
        <f t="shared" si="499"/>
        <v>153235.25831559952</v>
      </c>
      <c r="DA186" s="20"/>
      <c r="DB186" s="127">
        <f t="shared" si="554"/>
        <v>1246</v>
      </c>
      <c r="DC186" s="128">
        <f t="shared" si="555"/>
        <v>124600</v>
      </c>
      <c r="DD186" s="128">
        <f t="shared" si="548"/>
        <v>124600</v>
      </c>
      <c r="DE186" s="128">
        <f t="shared" si="549"/>
        <v>155716.90988691643</v>
      </c>
      <c r="DF186" s="130">
        <f t="shared" si="500"/>
        <v>4.3999999999999997E-2</v>
      </c>
      <c r="DG186" s="128">
        <f t="shared" si="501"/>
        <v>161997.49191902205</v>
      </c>
      <c r="DH186" s="128" t="str">
        <f t="shared" si="502"/>
        <v>nie</v>
      </c>
      <c r="DI186" s="128">
        <f t="shared" si="503"/>
        <v>2492</v>
      </c>
      <c r="DJ186" s="128">
        <f t="shared" si="559"/>
        <v>152873.44845440786</v>
      </c>
      <c r="DK186" s="128">
        <f t="shared" si="454"/>
        <v>0</v>
      </c>
      <c r="DL186" s="130">
        <f t="shared" si="504"/>
        <v>0.04</v>
      </c>
      <c r="DM186" s="128">
        <f t="shared" si="505"/>
        <v>99.958217818458238</v>
      </c>
      <c r="DN186" s="128">
        <f t="shared" si="506"/>
        <v>152973.40667222632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170783.43497418615</v>
      </c>
      <c r="DT186" s="130">
        <f t="shared" si="507"/>
        <v>4.9000000000000002E-2</v>
      </c>
      <c r="DU186" s="128">
        <f t="shared" si="508"/>
        <v>178454.45759511003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161118.11065203912</v>
      </c>
      <c r="DY186" s="128">
        <f t="shared" si="455"/>
        <v>0</v>
      </c>
      <c r="DZ186" s="130">
        <f t="shared" si="512"/>
        <v>0.04</v>
      </c>
      <c r="EA186" s="128">
        <f t="shared" si="513"/>
        <v>0</v>
      </c>
      <c r="EB186" s="128">
        <f t="shared" si="514"/>
        <v>161118.11065203912</v>
      </c>
    </row>
    <row r="187" spans="1:132">
      <c r="A187" s="224"/>
      <c r="B187" s="188">
        <f t="shared" si="515"/>
        <v>143</v>
      </c>
      <c r="C187" s="128">
        <f t="shared" si="516"/>
        <v>153502.1683862221</v>
      </c>
      <c r="D187" s="128">
        <f t="shared" si="517"/>
        <v>151582.27477647431</v>
      </c>
      <c r="E187" s="128">
        <f t="shared" si="518"/>
        <v>155262.72375741255</v>
      </c>
      <c r="F187" s="128">
        <f t="shared" si="519"/>
        <v>146918.6995171842</v>
      </c>
      <c r="G187" s="128">
        <f t="shared" si="520"/>
        <v>153235.25831559952</v>
      </c>
      <c r="H187" s="128">
        <f t="shared" si="521"/>
        <v>152973.40667222632</v>
      </c>
      <c r="I187" s="128">
        <f t="shared" si="522"/>
        <v>161118.11065203912</v>
      </c>
      <c r="J187" s="128">
        <f t="shared" si="523"/>
        <v>147046.65057960665</v>
      </c>
      <c r="K187" s="128">
        <f t="shared" si="524"/>
        <v>132663.18473556489</v>
      </c>
      <c r="M187" s="36"/>
      <c r="N187" s="32">
        <f t="shared" si="525"/>
        <v>143</v>
      </c>
      <c r="O187" s="25">
        <f t="shared" si="526"/>
        <v>0.53502168386222104</v>
      </c>
      <c r="P187" s="25">
        <f t="shared" si="527"/>
        <v>0.51582274776474302</v>
      </c>
      <c r="Q187" s="25">
        <f t="shared" si="528"/>
        <v>0.55262723757412546</v>
      </c>
      <c r="R187" s="25">
        <f t="shared" si="457"/>
        <v>0.46918699517184193</v>
      </c>
      <c r="S187" s="25">
        <f t="shared" si="458"/>
        <v>0.53235258315599521</v>
      </c>
      <c r="T187" s="25">
        <f t="shared" si="459"/>
        <v>0.5297340667222632</v>
      </c>
      <c r="U187" s="25">
        <f t="shared" si="460"/>
        <v>0.61118110652039115</v>
      </c>
      <c r="V187" s="25">
        <f t="shared" si="461"/>
        <v>0.47046650579606641</v>
      </c>
      <c r="W187" s="25">
        <f t="shared" si="462"/>
        <v>0.32663184735564887</v>
      </c>
      <c r="X187" s="36"/>
      <c r="Y187" s="36"/>
      <c r="AA187" s="124">
        <f t="shared" si="529"/>
        <v>144</v>
      </c>
      <c r="AB187" s="128">
        <f t="shared" si="463"/>
        <v>132922.79957849166</v>
      </c>
      <c r="AC187" s="124">
        <f t="shared" si="530"/>
        <v>144</v>
      </c>
      <c r="AD187" s="130">
        <f t="shared" si="531"/>
        <v>0.04</v>
      </c>
      <c r="AE187" s="127">
        <f t="shared" si="532"/>
        <v>1495</v>
      </c>
      <c r="AF187" s="128">
        <f t="shared" si="533"/>
        <v>149355.4</v>
      </c>
      <c r="AG187" s="128">
        <f t="shared" si="552"/>
        <v>149500</v>
      </c>
      <c r="AH187" s="128">
        <f t="shared" si="560"/>
        <v>149500</v>
      </c>
      <c r="AI187" s="130">
        <f t="shared" si="464"/>
        <v>0.04</v>
      </c>
      <c r="AJ187" s="128">
        <f t="shared" si="465"/>
        <v>149998.33333333334</v>
      </c>
      <c r="AK187" s="128" t="str">
        <f t="shared" si="466"/>
        <v>tak</v>
      </c>
      <c r="AL187" s="128">
        <f t="shared" si="467"/>
        <v>0</v>
      </c>
      <c r="AM187" s="128">
        <f t="shared" si="563"/>
        <v>149903.65</v>
      </c>
      <c r="AN187" s="129"/>
      <c r="AO187" s="130">
        <f t="shared" si="469"/>
        <v>0.04</v>
      </c>
      <c r="AP187" s="128">
        <f t="shared" si="470"/>
        <v>4620.0840233648923</v>
      </c>
      <c r="AQ187" s="128">
        <f t="shared" si="564"/>
        <v>154523.7340233649</v>
      </c>
      <c r="AS187" s="124">
        <f t="shared" si="534"/>
        <v>144</v>
      </c>
      <c r="AT187" s="130">
        <f t="shared" si="535"/>
        <v>0.04</v>
      </c>
      <c r="AU187" s="127">
        <f t="shared" si="536"/>
        <v>1428</v>
      </c>
      <c r="AV187" s="128">
        <f t="shared" si="537"/>
        <v>142666.5</v>
      </c>
      <c r="AW187" s="128">
        <f t="shared" si="565"/>
        <v>142800</v>
      </c>
      <c r="AX187" s="128">
        <f t="shared" si="561"/>
        <v>142800</v>
      </c>
      <c r="AY187" s="130">
        <f t="shared" si="471"/>
        <v>4.1500000000000002E-2</v>
      </c>
      <c r="AZ187" s="128">
        <f t="shared" si="472"/>
        <v>143293.85</v>
      </c>
      <c r="BA187" s="128" t="str">
        <f t="shared" si="473"/>
        <v>tak</v>
      </c>
      <c r="BB187" s="128">
        <f t="shared" si="474"/>
        <v>0</v>
      </c>
      <c r="BC187" s="128">
        <f t="shared" si="367"/>
        <v>143200.01850000001</v>
      </c>
      <c r="BD187" s="129"/>
      <c r="BE187" s="130">
        <f t="shared" si="476"/>
        <v>0.04</v>
      </c>
      <c r="BF187" s="128">
        <f t="shared" si="477"/>
        <v>9617.8490435707972</v>
      </c>
      <c r="BG187" s="128">
        <f t="shared" si="368"/>
        <v>152817.86754357081</v>
      </c>
      <c r="BI187" s="124">
        <f t="shared" si="538"/>
        <v>144</v>
      </c>
      <c r="BJ187" s="130">
        <f t="shared" si="558"/>
        <v>3.8100000000000002E-2</v>
      </c>
      <c r="BK187" s="127">
        <f t="shared" si="539"/>
        <v>1401</v>
      </c>
      <c r="BL187" s="128">
        <f t="shared" si="540"/>
        <v>139959.9</v>
      </c>
      <c r="BM187" s="128">
        <f t="shared" si="553"/>
        <v>140100</v>
      </c>
      <c r="BN187" s="128">
        <f t="shared" si="541"/>
        <v>153432.231225</v>
      </c>
      <c r="BO187" s="130">
        <f t="shared" si="478"/>
        <v>4.65E-2</v>
      </c>
      <c r="BP187" s="128">
        <f t="shared" si="479"/>
        <v>160566.8299769625</v>
      </c>
      <c r="BQ187" s="128" t="str">
        <f t="shared" si="480"/>
        <v>tak</v>
      </c>
      <c r="BR187" s="128">
        <f t="shared" si="481"/>
        <v>0</v>
      </c>
      <c r="BS187" s="128">
        <f t="shared" si="566"/>
        <v>156678.13228133964</v>
      </c>
      <c r="BT187" s="128" t="e">
        <f>IF(AND(BQ187="tak",#REF!&lt;&gt;""),
 BS187-#REF!,
0)</f>
        <v>#REF!</v>
      </c>
      <c r="BU187" s="130">
        <f t="shared" si="482"/>
        <v>0.04</v>
      </c>
      <c r="BV187" s="128" t="e">
        <f t="shared" si="483"/>
        <v>#REF!</v>
      </c>
      <c r="BW187" s="128">
        <f t="shared" si="567"/>
        <v>156879.66183777797</v>
      </c>
      <c r="BY187" s="130">
        <f t="shared" si="452"/>
        <v>2.4E-2</v>
      </c>
      <c r="BZ187" s="127">
        <f t="shared" si="542"/>
        <v>1307</v>
      </c>
      <c r="CA187" s="128">
        <f t="shared" si="543"/>
        <v>130582</v>
      </c>
      <c r="CB187" s="128">
        <f t="shared" si="568"/>
        <v>130700</v>
      </c>
      <c r="CC187" s="128">
        <f t="shared" si="562"/>
        <v>130700</v>
      </c>
      <c r="CD187" s="130">
        <f t="shared" si="484"/>
        <v>3.9E-2</v>
      </c>
      <c r="CE187" s="128">
        <f t="shared" si="485"/>
        <v>135797.29999999999</v>
      </c>
      <c r="CF187" s="128" t="str">
        <f t="shared" si="486"/>
        <v>tak</v>
      </c>
      <c r="CG187" s="128">
        <f t="shared" si="487"/>
        <v>0</v>
      </c>
      <c r="CH187" s="128">
        <f t="shared" si="369"/>
        <v>134828.81299999999</v>
      </c>
      <c r="CI187" s="129"/>
      <c r="CJ187" s="130">
        <f t="shared" si="489"/>
        <v>0.04</v>
      </c>
      <c r="CK187" s="128">
        <f t="shared" si="490"/>
        <v>14590.582761705626</v>
      </c>
      <c r="CL187" s="128">
        <f t="shared" si="491"/>
        <v>149419.39576170561</v>
      </c>
      <c r="CN187" s="127">
        <f t="shared" si="544"/>
        <v>1451</v>
      </c>
      <c r="CO187" s="128">
        <f t="shared" si="545"/>
        <v>144954.9</v>
      </c>
      <c r="CP187" s="128">
        <f>IF(CT186="tak",
CN187*100,
CP186)</f>
        <v>145100</v>
      </c>
      <c r="CQ187" s="128">
        <f t="shared" si="547"/>
        <v>153225.60000000001</v>
      </c>
      <c r="CR187" s="130">
        <f t="shared" si="492"/>
        <v>4.3999999999999997E-2</v>
      </c>
      <c r="CS187" s="128">
        <f t="shared" si="493"/>
        <v>159967.5264</v>
      </c>
      <c r="CT187" s="128" t="str">
        <f t="shared" si="494"/>
        <v>nie</v>
      </c>
      <c r="CU187" s="128">
        <f t="shared" si="495"/>
        <v>4353</v>
      </c>
      <c r="CV187" s="128">
        <f t="shared" si="496"/>
        <v>153616.76638399999</v>
      </c>
      <c r="CW187" s="128" t="e">
        <f>IF(AND(CT187="tak",#REF!&lt;&gt;""),
 CV187-#REF!,
0)</f>
        <v>#REF!</v>
      </c>
      <c r="CX187" s="130">
        <f t="shared" si="497"/>
        <v>0.04</v>
      </c>
      <c r="CY187" s="128" t="e">
        <f t="shared" si="498"/>
        <v>#REF!</v>
      </c>
      <c r="CZ187" s="128">
        <f t="shared" si="499"/>
        <v>153690.53699190126</v>
      </c>
      <c r="DA187" s="20"/>
      <c r="DB187" s="127">
        <f t="shared" si="554"/>
        <v>1246</v>
      </c>
      <c r="DC187" s="128">
        <f t="shared" si="555"/>
        <v>124600</v>
      </c>
      <c r="DD187" s="128">
        <f t="shared" si="548"/>
        <v>124600</v>
      </c>
      <c r="DE187" s="128">
        <f t="shared" si="549"/>
        <v>155716.90988691643</v>
      </c>
      <c r="DF187" s="130">
        <f t="shared" si="500"/>
        <v>4.3999999999999997E-2</v>
      </c>
      <c r="DG187" s="128">
        <f t="shared" si="501"/>
        <v>162568.45392194076</v>
      </c>
      <c r="DH187" s="128" t="str">
        <f t="shared" si="502"/>
        <v>tak</v>
      </c>
      <c r="DI187" s="128">
        <f t="shared" si="503"/>
        <v>0</v>
      </c>
      <c r="DJ187" s="128">
        <f t="shared" si="559"/>
        <v>155354.44767677202</v>
      </c>
      <c r="DK187" s="128" t="e">
        <f>IF(AND(DH187="tak",#REF!&lt;&gt;""),
 DJ187-#REF!,
0)</f>
        <v>#REF!</v>
      </c>
      <c r="DL187" s="130">
        <f t="shared" si="504"/>
        <v>0.04</v>
      </c>
      <c r="DM187" s="128" t="e">
        <f t="shared" si="505"/>
        <v>#REF!</v>
      </c>
      <c r="DN187" s="128">
        <f t="shared" si="506"/>
        <v>155454.67578177858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170783.43497418615</v>
      </c>
      <c r="DT187" s="130">
        <f t="shared" si="507"/>
        <v>4.9000000000000002E-2</v>
      </c>
      <c r="DU187" s="128">
        <f t="shared" si="508"/>
        <v>179151.82328792126</v>
      </c>
      <c r="DV187" s="128" t="str">
        <f t="shared" si="509"/>
        <v>tak</v>
      </c>
      <c r="DW187" s="128">
        <f t="shared" si="510"/>
        <v>0</v>
      </c>
      <c r="DX187" s="128">
        <f t="shared" si="511"/>
        <v>164112.97686321623</v>
      </c>
      <c r="DY187" s="128" t="e">
        <f>IF(AND(DV187="tak",#REF!&lt;&gt;""),
 DX187-#REF!,
0)</f>
        <v>#REF!</v>
      </c>
      <c r="DZ187" s="130">
        <f t="shared" si="512"/>
        <v>0.04</v>
      </c>
      <c r="EA187" s="128" t="e">
        <f t="shared" si="513"/>
        <v>#REF!</v>
      </c>
      <c r="EB187" s="128">
        <f t="shared" si="514"/>
        <v>164112.97686321623</v>
      </c>
    </row>
    <row r="188" spans="1:132">
      <c r="A188" s="224"/>
      <c r="B188" s="188">
        <f t="shared" si="515"/>
        <v>144</v>
      </c>
      <c r="C188" s="128">
        <f t="shared" si="516"/>
        <v>154523.7340233649</v>
      </c>
      <c r="D188" s="128">
        <f t="shared" si="517"/>
        <v>152817.86754357081</v>
      </c>
      <c r="E188" s="128">
        <f t="shared" si="518"/>
        <v>156879.66183777797</v>
      </c>
      <c r="F188" s="128">
        <f t="shared" si="519"/>
        <v>149419.39576170561</v>
      </c>
      <c r="G188" s="128">
        <f t="shared" si="520"/>
        <v>153690.53699190126</v>
      </c>
      <c r="H188" s="128">
        <f t="shared" si="521"/>
        <v>155454.67578177858</v>
      </c>
      <c r="I188" s="128">
        <f t="shared" si="522"/>
        <v>164112.97686321623</v>
      </c>
      <c r="J188" s="128">
        <f t="shared" si="523"/>
        <v>147443.67653617158</v>
      </c>
      <c r="K188" s="128">
        <f t="shared" si="524"/>
        <v>132922.79957849166</v>
      </c>
      <c r="M188" s="36"/>
      <c r="N188" s="32">
        <f t="shared" si="525"/>
        <v>144</v>
      </c>
      <c r="O188" s="25">
        <f t="shared" si="526"/>
        <v>0.545237340233649</v>
      </c>
      <c r="P188" s="25">
        <f t="shared" si="527"/>
        <v>0.52817867543570807</v>
      </c>
      <c r="Q188" s="25">
        <f t="shared" si="528"/>
        <v>0.56879661837777973</v>
      </c>
      <c r="R188" s="25">
        <f t="shared" si="457"/>
        <v>0.4941939576170562</v>
      </c>
      <c r="S188" s="25">
        <f t="shared" si="458"/>
        <v>0.5369053699190125</v>
      </c>
      <c r="T188" s="25">
        <f t="shared" si="459"/>
        <v>0.55454675781778584</v>
      </c>
      <c r="U188" s="25">
        <f t="shared" si="460"/>
        <v>0.6411297686321622</v>
      </c>
      <c r="V188" s="25">
        <f t="shared" si="461"/>
        <v>0.47443676536171586</v>
      </c>
      <c r="W188" s="25">
        <f t="shared" si="462"/>
        <v>0.32922799578491646</v>
      </c>
      <c r="X188" s="36"/>
      <c r="Y188" s="36"/>
    </row>
  </sheetData>
  <mergeCells count="19"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baseColWidth="10" defaultColWidth="8.83203125" defaultRowHeight="15"/>
  <cols>
    <col min="1" max="1" width="9.33203125" style="45" customWidth="1"/>
    <col min="2" max="2" width="4.5" style="45" customWidth="1"/>
    <col min="3" max="3" width="23.33203125" customWidth="1"/>
    <col min="4" max="11" width="20.5" customWidth="1"/>
    <col min="12" max="12" width="4.1640625" style="45" customWidth="1"/>
    <col min="13" max="22" width="20.5" style="45" customWidth="1"/>
    <col min="23" max="23" width="8.1640625" bestFit="1" customWidth="1"/>
    <col min="24" max="24" width="14.33203125" bestFit="1" customWidth="1"/>
    <col min="25" max="25" width="15.5" bestFit="1" customWidth="1"/>
    <col min="26" max="26" width="9" bestFit="1" customWidth="1"/>
    <col min="27" max="27" width="11" bestFit="1" customWidth="1"/>
    <col min="28" max="28" width="12.1640625" bestFit="1" customWidth="1"/>
    <col min="29" max="29" width="12.5" bestFit="1" customWidth="1"/>
    <col min="30" max="30" width="10.83203125" bestFit="1" customWidth="1"/>
    <col min="31" max="31" width="12.1640625" bestFit="1" customWidth="1"/>
    <col min="32" max="33" width="12.6640625" bestFit="1" customWidth="1"/>
    <col min="34" max="39" width="12.6640625" customWidth="1"/>
    <col min="40" max="41" width="18.33203125" customWidth="1"/>
    <col min="42" max="43" width="12.6640625" customWidth="1"/>
    <col min="44" max="45" width="19.1640625" customWidth="1"/>
    <col min="46" max="46" width="20" customWidth="1"/>
    <col min="47" max="47" width="19.1640625" customWidth="1"/>
    <col min="48" max="48" width="20" customWidth="1"/>
    <col min="49" max="50" width="19.1640625" customWidth="1"/>
    <col min="51" max="51" width="13.5" bestFit="1" customWidth="1"/>
    <col min="52" max="52" width="11" bestFit="1" customWidth="1"/>
    <col min="53" max="53" width="19.1640625" customWidth="1"/>
    <col min="54" max="55" width="12.6640625" customWidth="1"/>
    <col min="56" max="56" width="14.6640625" bestFit="1" customWidth="1"/>
    <col min="57" max="57" width="19.1640625" customWidth="1"/>
    <col min="58" max="58" width="12.6640625" customWidth="1"/>
    <col min="59" max="59" width="14.6640625" bestFit="1" customWidth="1"/>
    <col min="60" max="60" width="8.83203125" style="45"/>
    <col min="61" max="61" width="15.5" bestFit="1" customWidth="1"/>
    <col min="62" max="62" width="9" bestFit="1" customWidth="1"/>
    <col min="63" max="63" width="12.5" bestFit="1" customWidth="1"/>
    <col min="64" max="64" width="12.1640625" bestFit="1" customWidth="1"/>
    <col min="65" max="65" width="12.5" bestFit="1" customWidth="1"/>
    <col min="66" max="66" width="10.83203125" bestFit="1" customWidth="1"/>
    <col min="67" max="67" width="12.1640625" bestFit="1" customWidth="1"/>
    <col min="68" max="69" width="12.6640625" bestFit="1" customWidth="1"/>
    <col min="70" max="75" width="12.6640625" customWidth="1"/>
    <col min="76" max="77" width="18.33203125" customWidth="1"/>
    <col min="78" max="79" width="12.6640625" customWidth="1"/>
    <col min="80" max="81" width="19.1640625" customWidth="1"/>
    <col min="82" max="82" width="20" customWidth="1"/>
    <col min="83" max="83" width="19.1640625" customWidth="1"/>
    <col min="84" max="84" width="20" customWidth="1"/>
    <col min="85" max="86" width="19.1640625" customWidth="1"/>
    <col min="87" max="87" width="13.5" bestFit="1" customWidth="1"/>
    <col min="88" max="88" width="11" bestFit="1" customWidth="1"/>
    <col min="89" max="89" width="19.1640625" customWidth="1"/>
    <col min="90" max="91" width="12.6640625" customWidth="1"/>
    <col min="92" max="92" width="14.6640625" bestFit="1" customWidth="1"/>
    <col min="93" max="93" width="19.1640625" customWidth="1"/>
    <col min="94" max="94" width="12.6640625" customWidth="1"/>
    <col min="95" max="95" width="14.6640625" bestFit="1" customWidth="1"/>
    <col min="96" max="96" width="8.6640625" style="45"/>
    <col min="97" max="97" width="9" bestFit="1" customWidth="1"/>
    <col min="98" max="98" width="11" bestFit="1" customWidth="1"/>
    <col min="99" max="99" width="12.1640625" bestFit="1" customWidth="1"/>
    <col min="100" max="100" width="12.5" bestFit="1" customWidth="1"/>
    <col min="101" max="101" width="10.83203125" bestFit="1" customWidth="1"/>
    <col min="102" max="102" width="12.1640625" bestFit="1" customWidth="1"/>
    <col min="103" max="103" width="12.6640625" bestFit="1" customWidth="1"/>
    <col min="104" max="105" width="9.5" bestFit="1" customWidth="1"/>
    <col min="106" max="106" width="11.1640625" bestFit="1" customWidth="1"/>
    <col min="107" max="108" width="9.5" customWidth="1"/>
    <col min="109" max="109" width="15.33203125" customWidth="1"/>
    <col min="110" max="110" width="12.6640625" bestFit="1" customWidth="1"/>
    <col min="111" max="111" width="12.6640625" customWidth="1"/>
    <col min="112" max="112" width="14.6640625" bestFit="1" customWidth="1"/>
    <col min="113" max="113" width="8.6640625" style="13"/>
    <col min="114" max="115" width="11.1640625" style="13" bestFit="1" customWidth="1"/>
    <col min="116" max="130" width="8.664062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6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6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6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6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6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119504.76268729972</v>
      </c>
      <c r="E17" s="195">
        <f>INDEX(IKE_wyniki_TOS_I,MATCH(IKE_zakup_domyslny_mc,IKE_wyniki_mc,0))</f>
        <v>114779.70445627473</v>
      </c>
      <c r="F17" s="195">
        <f>INDEX(IKE_wyniki_COI_preferencje,MATCH(IKE_zakup_domyslny_mc,IKE_wyniki_mc,0))</f>
        <v>118472.76380666661</v>
      </c>
      <c r="G17" s="195">
        <f>INDEX(IKE_wyniki_COI_I,MATCH(IKE_zakup_domyslny_mc,IKE_wyniki_mc,0))</f>
        <v>113942.92713999996</v>
      </c>
      <c r="H17" s="195">
        <f>INDEX(IKE_wyniki_EDO_preferencje,MATCH(IKE_zakup_domyslny_mc,IKE_wyniki_mc,0))</f>
        <v>120525.43848136706</v>
      </c>
      <c r="I17" s="195">
        <f>INDEX(IKE_wyniki_EDO_I,MATCH(IKE_zakup_domyslny_mc,IKE_wyniki_mc,0))</f>
        <v>114097.32458607004</v>
      </c>
      <c r="J17" s="197">
        <f>INDEX(J37:J181,MATCH(IKE_zakup_domyslny_mc,C37:C181,0))</f>
        <v>114432.85861675288</v>
      </c>
      <c r="K17" s="196">
        <f>INDEX(IKE_wyniki_skumulowana_inflacja,MATCH(IKE_zakup_domyslny_mc,IKE_wyniki_mc,0))</f>
        <v>110390.96742871043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32"/>
      <c r="E19" s="232"/>
      <c r="F19" s="232"/>
      <c r="G19" s="232"/>
      <c r="H19" s="232"/>
      <c r="I19" s="232"/>
      <c r="J19" s="232"/>
      <c r="K19" s="233"/>
      <c r="M19" s="230" t="s">
        <v>66</v>
      </c>
      <c r="N19" s="231"/>
      <c r="O19" s="231"/>
      <c r="P19" s="232"/>
      <c r="Q19" s="232"/>
      <c r="R19" s="232"/>
      <c r="S19" s="232"/>
      <c r="T19" s="232"/>
      <c r="U19" s="233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100200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4.65E-2</v>
      </c>
      <c r="AE19" s="2">
        <f t="shared" ref="AE19:AE82" si="2">AC19*(1+AD19*IF(MOD($W19,12)&lt;&gt;0,MOD($W19,12),12)/12)</f>
        <v>100387.50000000001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387.50000000001455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100387.50000000001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100387.50000000001</v>
      </c>
      <c r="BE19" s="2">
        <f>AG19+AO19+AS19</f>
        <v>387.50000000001455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0.05</v>
      </c>
      <c r="BO19" s="2">
        <f t="shared" ref="BO19:BO50" si="15">BM19*(1+BN19*IF(MOD($W19,12)&lt;&gt;0,MOD($W19,12),12)/12)</f>
        <v>100416.66666666667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416.66666666667152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100416.66666666667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100416.66666666667</v>
      </c>
      <c r="CO19" s="2">
        <f>BQ19+BY19+CC19</f>
        <v>416.66666666667152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5.6000000000000001E-2</v>
      </c>
      <c r="CX19" s="2">
        <f t="shared" ref="CX19:CX50" si="28">CV19*(1+CW19*IF(MOD($W19,12)&lt;&gt;0,MOD($W19,12),12)/12)</f>
        <v>100466.66666666666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100466.66666666666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100466.66666666666</v>
      </c>
      <c r="DF19" s="2">
        <f t="shared" ref="DF19:DF50" si="32">IF(AND(MOD($W19,zapadalnosc_EDO)&lt;zapadalnosc_EDO,MOD($W19,zapadalnosc_EDO)&lt;&gt;0),MIN(CX19-CU19,CS19*koszt_wczesniejszy_wykup_EDO),0)</f>
        <v>466.66666666665697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100400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4.65E-2</v>
      </c>
      <c r="AE20" s="2">
        <f t="shared" si="2"/>
        <v>100774.99999999999</v>
      </c>
      <c r="AF20" s="2" t="str">
        <f t="shared" si="3"/>
        <v>nie</v>
      </c>
      <c r="AG20" s="2">
        <f t="shared" si="4"/>
        <v>774.99999999998545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100774.99999999999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100774.99999999999</v>
      </c>
      <c r="BE20" s="2">
        <f t="shared" ref="BE20:BE83" si="42">AG20+AO20+AS20</f>
        <v>774.99999999998545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0.05</v>
      </c>
      <c r="BO20" s="2">
        <f t="shared" si="15"/>
        <v>100833.33333333333</v>
      </c>
      <c r="BP20" s="2" t="str">
        <f t="shared" si="16"/>
        <v>nie</v>
      </c>
      <c r="BQ20" s="2">
        <f t="shared" si="17"/>
        <v>833.33333333332848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100833.33333333333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100833.33333333333</v>
      </c>
      <c r="CO20" s="2">
        <f t="shared" ref="CO20:CO83" si="48">BQ20+BY20+CC20</f>
        <v>833.33333333332848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5.6000000000000001E-2</v>
      </c>
      <c r="CX20" s="2">
        <f t="shared" si="28"/>
        <v>100933.33333333334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100933.33333333334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100933.33333333334</v>
      </c>
      <c r="DF20" s="2">
        <f t="shared" si="32"/>
        <v>933.33333333334303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100600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4.65E-2</v>
      </c>
      <c r="AE21" s="2">
        <f t="shared" si="2"/>
        <v>101162.5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101162.5</v>
      </c>
      <c r="BB21" s="2">
        <f t="shared" si="9"/>
        <v>0</v>
      </c>
      <c r="BC21" s="2">
        <f t="shared" si="41"/>
        <v>0</v>
      </c>
      <c r="BD21" s="2">
        <f t="shared" si="10"/>
        <v>101162.5</v>
      </c>
      <c r="BE21" s="2">
        <f t="shared" si="42"/>
        <v>1000</v>
      </c>
      <c r="BF21" s="2">
        <f t="shared" si="11"/>
        <v>30.875</v>
      </c>
      <c r="BG21" s="2">
        <f t="shared" si="12"/>
        <v>100131.625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0.05</v>
      </c>
      <c r="BO21" s="2">
        <f t="shared" si="15"/>
        <v>101250</v>
      </c>
      <c r="BP21" s="2" t="str">
        <f t="shared" si="16"/>
        <v>nie</v>
      </c>
      <c r="BQ21" s="2">
        <f t="shared" si="17"/>
        <v>1250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101250</v>
      </c>
      <c r="CL21" s="2">
        <f t="shared" si="23"/>
        <v>0</v>
      </c>
      <c r="CM21" s="2">
        <f t="shared" si="47"/>
        <v>0</v>
      </c>
      <c r="CN21" s="2">
        <f t="shared" si="24"/>
        <v>101250</v>
      </c>
      <c r="CO21" s="2">
        <f t="shared" si="48"/>
        <v>1250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5.6000000000000001E-2</v>
      </c>
      <c r="CX21" s="2">
        <f t="shared" si="28"/>
        <v>101400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101400</v>
      </c>
      <c r="DC21" s="2">
        <f t="shared" si="30"/>
        <v>0</v>
      </c>
      <c r="DD21" s="2">
        <f t="shared" si="56"/>
        <v>0</v>
      </c>
      <c r="DE21" s="2">
        <f t="shared" si="57"/>
        <v>101400</v>
      </c>
      <c r="DF21" s="2">
        <f t="shared" si="32"/>
        <v>1400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104650</v>
      </c>
      <c r="E22" s="2">
        <f t="shared" ref="E22:E33" si="69">INDEX(IKE_wyniki_TOS_I,MATCH(C22*12,IKE_wyniki_mc,0))</f>
        <v>102956.5</v>
      </c>
      <c r="F22" s="2">
        <f t="shared" ref="F22:F33" si="70">INDEX(IKE_wyniki_COI_preferencje,MATCH(C22*12,IKE_wyniki_mc,0))</f>
        <v>105000</v>
      </c>
      <c r="G22" s="2">
        <f t="shared" ref="G22:G33" si="71">INDEX(IKE_wyniki_COI_I,MATCH(C22*12,IKE_wyniki_mc,0))</f>
        <v>102430</v>
      </c>
      <c r="H22" s="2">
        <f t="shared" ref="H22:H33" si="72">INDEX(IKE_wyniki_EDO_preferencje,MATCH(C22*12,IKE_wyniki_mc,0))</f>
        <v>105600</v>
      </c>
      <c r="I22" s="2">
        <f t="shared" ref="I22:I33" si="73">INDEX(IKE_wyniki_EDO_I,MATCH(C22*12,IKE_wyniki_mc,0))</f>
        <v>102106</v>
      </c>
      <c r="J22" s="52">
        <f t="shared" ref="J22:J33" si="74">FV(INDEX(scenariusz_I_konto,MATCH(C22,scenariusz_I_rok,0))/12*(1-podatek_Belki),12,0,-J21,1)</f>
        <v>103288.54966803316</v>
      </c>
      <c r="K22" s="44">
        <f t="shared" ref="K22:K33" si="75">INDEX(IKE_wyniki_skumulowana_inflacja,MATCH(C22*12,IKE_wyniki_mc,0))</f>
        <v>102400</v>
      </c>
      <c r="M22" s="23">
        <v>1</v>
      </c>
      <c r="N22" s="25">
        <f t="shared" si="60"/>
        <v>4.6499999999999986E-2</v>
      </c>
      <c r="O22" s="25">
        <f t="shared" si="61"/>
        <v>2.9565000000000063E-2</v>
      </c>
      <c r="P22" s="25">
        <f t="shared" si="62"/>
        <v>5.0000000000000044E-2</v>
      </c>
      <c r="Q22" s="25">
        <f t="shared" si="63"/>
        <v>2.4299999999999988E-2</v>
      </c>
      <c r="R22" s="25">
        <f t="shared" si="64"/>
        <v>5.600000000000005E-2</v>
      </c>
      <c r="S22" s="26">
        <f t="shared" si="65"/>
        <v>2.1060000000000079E-2</v>
      </c>
      <c r="T22" s="25">
        <f t="shared" si="66"/>
        <v>3.2885496680331583E-2</v>
      </c>
      <c r="U22" s="27">
        <f t="shared" si="67"/>
        <v>2.4000000000000021E-2</v>
      </c>
      <c r="W22" s="1">
        <f t="shared" si="34"/>
        <v>4</v>
      </c>
      <c r="X22" s="2">
        <f t="shared" si="0"/>
        <v>100800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4.65E-2</v>
      </c>
      <c r="AE22" s="2">
        <f t="shared" si="2"/>
        <v>101550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101550</v>
      </c>
      <c r="BB22" s="2">
        <f t="shared" si="9"/>
        <v>0</v>
      </c>
      <c r="BC22" s="2">
        <f t="shared" si="41"/>
        <v>0</v>
      </c>
      <c r="BD22" s="2">
        <f t="shared" si="10"/>
        <v>101550</v>
      </c>
      <c r="BE22" s="2">
        <f t="shared" si="42"/>
        <v>1000</v>
      </c>
      <c r="BF22" s="2">
        <f t="shared" si="11"/>
        <v>104.5</v>
      </c>
      <c r="BG22" s="2">
        <f t="shared" si="12"/>
        <v>100445.5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0.05</v>
      </c>
      <c r="BO22" s="2">
        <f t="shared" si="15"/>
        <v>101666.66666666666</v>
      </c>
      <c r="BP22" s="2" t="str">
        <f t="shared" si="16"/>
        <v>nie</v>
      </c>
      <c r="BQ22" s="2">
        <f t="shared" si="17"/>
        <v>1666.666666666657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101666.66666666666</v>
      </c>
      <c r="CL22" s="2">
        <f t="shared" si="23"/>
        <v>0</v>
      </c>
      <c r="CM22" s="2">
        <f t="shared" si="47"/>
        <v>0</v>
      </c>
      <c r="CN22" s="2">
        <f t="shared" si="24"/>
        <v>101666.66666666666</v>
      </c>
      <c r="CO22" s="2">
        <f t="shared" si="48"/>
        <v>1666.666666666657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5.6000000000000001E-2</v>
      </c>
      <c r="CX22" s="2">
        <f t="shared" si="28"/>
        <v>101866.66666666666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101866.66666666666</v>
      </c>
      <c r="DC22" s="2">
        <f t="shared" si="30"/>
        <v>0</v>
      </c>
      <c r="DD22" s="2">
        <f t="shared" si="56"/>
        <v>0</v>
      </c>
      <c r="DE22" s="2">
        <f t="shared" si="57"/>
        <v>101866.66666666666</v>
      </c>
      <c r="DF22" s="2">
        <f t="shared" si="32"/>
        <v>1866.666666666657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109340.99904</v>
      </c>
      <c r="E23" s="2">
        <f t="shared" si="69"/>
        <v>106722.91628999999</v>
      </c>
      <c r="F23" s="2">
        <f t="shared" si="70"/>
        <v>108975.35999999999</v>
      </c>
      <c r="G23" s="2">
        <f t="shared" si="71"/>
        <v>105535.85999999999</v>
      </c>
      <c r="H23" s="2">
        <f t="shared" si="72"/>
        <v>110070.00576000001</v>
      </c>
      <c r="I23" s="2">
        <f t="shared" si="73"/>
        <v>105693.18976000001</v>
      </c>
      <c r="J23" s="52">
        <f t="shared" si="74"/>
        <v>106685.24492525753</v>
      </c>
      <c r="K23" s="44">
        <f t="shared" si="75"/>
        <v>104857.59999999999</v>
      </c>
      <c r="M23" s="23">
        <v>2</v>
      </c>
      <c r="N23" s="25">
        <f t="shared" si="60"/>
        <v>9.3409990399999865E-2</v>
      </c>
      <c r="O23" s="25">
        <f t="shared" si="61"/>
        <v>6.7229162899999917E-2</v>
      </c>
      <c r="P23" s="25">
        <f t="shared" si="62"/>
        <v>8.9753599999999878E-2</v>
      </c>
      <c r="Q23" s="25">
        <f t="shared" si="63"/>
        <v>5.5358599999999925E-2</v>
      </c>
      <c r="R23" s="25">
        <f t="shared" si="64"/>
        <v>0.10070005760000011</v>
      </c>
      <c r="S23" s="26">
        <f t="shared" si="65"/>
        <v>5.693189760000017E-2</v>
      </c>
      <c r="T23" s="53">
        <f t="shared" si="66"/>
        <v>6.6852449252575274E-2</v>
      </c>
      <c r="U23" s="27">
        <f t="shared" si="67"/>
        <v>4.8575999999999953E-2</v>
      </c>
      <c r="W23" s="1">
        <f t="shared" si="34"/>
        <v>5</v>
      </c>
      <c r="X23" s="2">
        <f t="shared" si="0"/>
        <v>101000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4.65E-2</v>
      </c>
      <c r="AE23" s="2">
        <f t="shared" si="2"/>
        <v>101937.49999999999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101937.49999999999</v>
      </c>
      <c r="BB23" s="2">
        <f t="shared" si="9"/>
        <v>0</v>
      </c>
      <c r="BC23" s="2">
        <f t="shared" si="41"/>
        <v>0</v>
      </c>
      <c r="BD23" s="2">
        <f t="shared" si="10"/>
        <v>101937.49999999999</v>
      </c>
      <c r="BE23" s="2">
        <f t="shared" si="42"/>
        <v>1000</v>
      </c>
      <c r="BF23" s="2">
        <f t="shared" si="11"/>
        <v>178.12499999999724</v>
      </c>
      <c r="BG23" s="2">
        <f t="shared" si="12"/>
        <v>100759.37499999999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0.05</v>
      </c>
      <c r="BO23" s="2">
        <f t="shared" si="15"/>
        <v>102083.33333333333</v>
      </c>
      <c r="BP23" s="2" t="str">
        <f t="shared" si="16"/>
        <v>nie</v>
      </c>
      <c r="BQ23" s="2">
        <f t="shared" si="17"/>
        <v>2000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102083.33333333333</v>
      </c>
      <c r="CL23" s="2">
        <f t="shared" si="23"/>
        <v>0</v>
      </c>
      <c r="CM23" s="2">
        <f t="shared" si="47"/>
        <v>0</v>
      </c>
      <c r="CN23" s="2">
        <f t="shared" si="24"/>
        <v>102083.33333333333</v>
      </c>
      <c r="CO23" s="2">
        <f t="shared" si="48"/>
        <v>2000</v>
      </c>
      <c r="CP23" s="2">
        <f t="shared" si="25"/>
        <v>15.833333333332412</v>
      </c>
      <c r="CQ23" s="2">
        <f t="shared" si="26"/>
        <v>100067.5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5.6000000000000001E-2</v>
      </c>
      <c r="CX23" s="2">
        <f t="shared" si="28"/>
        <v>102333.33333333334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102333.33333333334</v>
      </c>
      <c r="DC23" s="2">
        <f t="shared" si="30"/>
        <v>0</v>
      </c>
      <c r="DD23" s="2">
        <f t="shared" si="56"/>
        <v>0</v>
      </c>
      <c r="DE23" s="2">
        <f t="shared" si="57"/>
        <v>102333.33333333334</v>
      </c>
      <c r="DF23" s="2">
        <f t="shared" si="32"/>
        <v>2333.333333333343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113343.03402274124</v>
      </c>
      <c r="E24" s="2">
        <f t="shared" si="69"/>
        <v>110742.16331996623</v>
      </c>
      <c r="F24" s="2">
        <f t="shared" si="70"/>
        <v>113105.18499999997</v>
      </c>
      <c r="G24" s="2">
        <f t="shared" si="71"/>
        <v>108782.26499999997</v>
      </c>
      <c r="H24" s="2">
        <f t="shared" si="72"/>
        <v>114748.20149760001</v>
      </c>
      <c r="I24" s="2">
        <f t="shared" si="73"/>
        <v>109449.7255936</v>
      </c>
      <c r="J24" s="52">
        <f t="shared" si="74"/>
        <v>110193.64219308745</v>
      </c>
      <c r="K24" s="44">
        <f t="shared" si="75"/>
        <v>107374.18240000001</v>
      </c>
      <c r="M24" s="23">
        <v>3</v>
      </c>
      <c r="N24" s="25">
        <f t="shared" si="60"/>
        <v>0.1334303402274124</v>
      </c>
      <c r="O24" s="25">
        <f t="shared" si="61"/>
        <v>0.10742163319966225</v>
      </c>
      <c r="P24" s="25">
        <f t="shared" si="62"/>
        <v>0.13105184999999975</v>
      </c>
      <c r="Q24" s="25">
        <f t="shared" si="63"/>
        <v>8.7822649999999669E-2</v>
      </c>
      <c r="R24" s="25">
        <f t="shared" si="64"/>
        <v>0.14748201497600011</v>
      </c>
      <c r="S24" s="26">
        <f t="shared" si="65"/>
        <v>9.4497255936000002E-2</v>
      </c>
      <c r="T24" s="53">
        <f t="shared" si="66"/>
        <v>0.10193642193087449</v>
      </c>
      <c r="U24" s="27">
        <f t="shared" si="67"/>
        <v>7.3741824000000067E-2</v>
      </c>
      <c r="W24" s="1">
        <f t="shared" si="34"/>
        <v>6</v>
      </c>
      <c r="X24" s="2">
        <f t="shared" si="0"/>
        <v>101200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4.65E-2</v>
      </c>
      <c r="AE24" s="2">
        <f t="shared" si="2"/>
        <v>102325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102325</v>
      </c>
      <c r="BB24" s="2">
        <f t="shared" si="9"/>
        <v>0</v>
      </c>
      <c r="BC24" s="2">
        <f t="shared" si="41"/>
        <v>0</v>
      </c>
      <c r="BD24" s="2">
        <f t="shared" si="10"/>
        <v>102325</v>
      </c>
      <c r="BE24" s="2">
        <f t="shared" si="42"/>
        <v>1000</v>
      </c>
      <c r="BF24" s="2">
        <f t="shared" si="11"/>
        <v>251.75</v>
      </c>
      <c r="BG24" s="2">
        <f t="shared" si="12"/>
        <v>101073.25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0.05</v>
      </c>
      <c r="BO24" s="2">
        <f t="shared" si="15"/>
        <v>102499.99999999999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102499.99999999999</v>
      </c>
      <c r="CL24" s="2">
        <f t="shared" si="23"/>
        <v>0</v>
      </c>
      <c r="CM24" s="2">
        <f t="shared" si="47"/>
        <v>0</v>
      </c>
      <c r="CN24" s="2">
        <f t="shared" si="24"/>
        <v>102499.99999999999</v>
      </c>
      <c r="CO24" s="2">
        <f t="shared" si="48"/>
        <v>2000</v>
      </c>
      <c r="CP24" s="2">
        <f t="shared" si="25"/>
        <v>94.999999999997243</v>
      </c>
      <c r="CQ24" s="2">
        <f t="shared" si="26"/>
        <v>100404.99999999999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5.6000000000000001E-2</v>
      </c>
      <c r="CX24" s="2">
        <f t="shared" si="28"/>
        <v>102800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102800</v>
      </c>
      <c r="DC24" s="2">
        <f t="shared" si="30"/>
        <v>0</v>
      </c>
      <c r="DD24" s="2">
        <f t="shared" si="56"/>
        <v>0</v>
      </c>
      <c r="DE24" s="2">
        <f t="shared" si="57"/>
        <v>102800</v>
      </c>
      <c r="DF24" s="2">
        <f t="shared" si="32"/>
        <v>2800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118581.80201229973</v>
      </c>
      <c r="E25" s="2">
        <f t="shared" si="69"/>
        <v>114032.10630952472</v>
      </c>
      <c r="F25" s="2">
        <f t="shared" si="70"/>
        <v>117409.99713999995</v>
      </c>
      <c r="G25" s="2">
        <f t="shared" si="71"/>
        <v>113788.13613999996</v>
      </c>
      <c r="H25" s="2">
        <f t="shared" si="72"/>
        <v>119644.25399967746</v>
      </c>
      <c r="I25" s="2">
        <f t="shared" si="73"/>
        <v>113383.56515590145</v>
      </c>
      <c r="J25" s="52">
        <f t="shared" si="74"/>
        <v>113817.41484762187</v>
      </c>
      <c r="K25" s="44">
        <f t="shared" si="75"/>
        <v>109951.16277760002</v>
      </c>
      <c r="M25" s="23">
        <v>4</v>
      </c>
      <c r="N25" s="25">
        <f t="shared" si="60"/>
        <v>0.18581802012299731</v>
      </c>
      <c r="O25" s="25">
        <f t="shared" si="61"/>
        <v>0.14032106309524717</v>
      </c>
      <c r="P25" s="25">
        <f t="shared" si="62"/>
        <v>0.17409997139999955</v>
      </c>
      <c r="Q25" s="25">
        <f t="shared" si="63"/>
        <v>0.13788136139999962</v>
      </c>
      <c r="R25" s="25">
        <f t="shared" si="64"/>
        <v>0.19644253999677463</v>
      </c>
      <c r="S25" s="26">
        <f t="shared" si="65"/>
        <v>0.13383565155901445</v>
      </c>
      <c r="T25" s="53">
        <f t="shared" si="66"/>
        <v>0.13817414847621867</v>
      </c>
      <c r="U25" s="27">
        <f t="shared" si="67"/>
        <v>9.95116277760002E-2</v>
      </c>
      <c r="W25" s="1">
        <f t="shared" si="34"/>
        <v>7</v>
      </c>
      <c r="X25" s="2">
        <f t="shared" si="0"/>
        <v>101400</v>
      </c>
      <c r="Y25" s="8">
        <f t="shared" ref="Y25:Y56" si="76">MAX(INDEX(scenariusz_I_WIBOR6M,MATCH(ROUNDUP(W25/12,0),scenariusz_I_rok,0)),0)</f>
        <v>3.8100000000000002E-2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4.65E-2</v>
      </c>
      <c r="AE25" s="2">
        <f t="shared" si="2"/>
        <v>102712.5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102712.5</v>
      </c>
      <c r="BB25" s="2">
        <f t="shared" si="9"/>
        <v>0</v>
      </c>
      <c r="BC25" s="2">
        <f t="shared" si="41"/>
        <v>0</v>
      </c>
      <c r="BD25" s="2">
        <f t="shared" si="10"/>
        <v>102712.5</v>
      </c>
      <c r="BE25" s="2">
        <f t="shared" si="42"/>
        <v>1000</v>
      </c>
      <c r="BF25" s="2">
        <f t="shared" si="11"/>
        <v>325.375</v>
      </c>
      <c r="BG25" s="2">
        <f t="shared" si="12"/>
        <v>101387.125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0.05</v>
      </c>
      <c r="BO25" s="2">
        <f t="shared" si="15"/>
        <v>102916.66666666666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102916.66666666666</v>
      </c>
      <c r="CL25" s="2">
        <f t="shared" si="23"/>
        <v>0</v>
      </c>
      <c r="CM25" s="2">
        <f t="shared" si="47"/>
        <v>0</v>
      </c>
      <c r="CN25" s="2">
        <f t="shared" si="24"/>
        <v>102916.66666666666</v>
      </c>
      <c r="CO25" s="2">
        <f t="shared" si="48"/>
        <v>2000</v>
      </c>
      <c r="CP25" s="2">
        <f t="shared" si="25"/>
        <v>174.16666666666484</v>
      </c>
      <c r="CQ25" s="2">
        <f t="shared" si="26"/>
        <v>100742.49999999999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5.6000000000000001E-2</v>
      </c>
      <c r="CX25" s="2">
        <f t="shared" si="28"/>
        <v>103266.66666666666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103266.66666666666</v>
      </c>
      <c r="DC25" s="2">
        <f t="shared" si="30"/>
        <v>0</v>
      </c>
      <c r="DD25" s="2">
        <f t="shared" si="56"/>
        <v>0</v>
      </c>
      <c r="DE25" s="2">
        <f t="shared" si="57"/>
        <v>103266.66666666666</v>
      </c>
      <c r="DF25" s="2">
        <f t="shared" si="32"/>
        <v>3000</v>
      </c>
      <c r="DG25" s="2">
        <f t="shared" si="33"/>
        <v>50.666666666664824</v>
      </c>
      <c r="DH25" s="2">
        <f t="shared" si="58"/>
        <v>100215.99999999999</v>
      </c>
    </row>
    <row r="26" spans="2:112" ht="14.5" customHeight="1">
      <c r="C26" s="23">
        <v>5</v>
      </c>
      <c r="D26" s="2">
        <f t="shared" si="68"/>
        <v>123957.54438791047</v>
      </c>
      <c r="E26" s="2">
        <f t="shared" si="69"/>
        <v>118355.67351563547</v>
      </c>
      <c r="F26" s="2">
        <f t="shared" si="70"/>
        <v>123105.68768999996</v>
      </c>
      <c r="G26" s="2">
        <f t="shared" si="71"/>
        <v>116676.55268999997</v>
      </c>
      <c r="H26" s="2">
        <f t="shared" si="72"/>
        <v>124768.27767455835</v>
      </c>
      <c r="I26" s="2">
        <f t="shared" si="73"/>
        <v>117503.03852165621</v>
      </c>
      <c r="J26" s="52">
        <f t="shared" si="74"/>
        <v>117560.35706575726</v>
      </c>
      <c r="K26" s="44">
        <f t="shared" si="75"/>
        <v>112589.99068426243</v>
      </c>
      <c r="M26" s="23">
        <v>5</v>
      </c>
      <c r="N26" s="25">
        <f t="shared" si="60"/>
        <v>0.23957544387910468</v>
      </c>
      <c r="O26" s="25">
        <f t="shared" si="61"/>
        <v>0.18355673515635473</v>
      </c>
      <c r="P26" s="25">
        <f t="shared" si="62"/>
        <v>0.23105687689999965</v>
      </c>
      <c r="Q26" s="25">
        <f t="shared" si="63"/>
        <v>0.16676552689999968</v>
      </c>
      <c r="R26" s="25">
        <f t="shared" si="64"/>
        <v>0.24768277674558359</v>
      </c>
      <c r="S26" s="26">
        <f t="shared" si="65"/>
        <v>0.17503038521656222</v>
      </c>
      <c r="T26" s="53">
        <f t="shared" si="66"/>
        <v>0.17560357065757248</v>
      </c>
      <c r="U26" s="27">
        <f t="shared" si="67"/>
        <v>0.12589990684262431</v>
      </c>
      <c r="W26" s="1">
        <f t="shared" si="34"/>
        <v>8</v>
      </c>
      <c r="X26" s="2">
        <f t="shared" si="0"/>
        <v>101600</v>
      </c>
      <c r="Y26" s="8">
        <f t="shared" si="76"/>
        <v>3.8100000000000002E-2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4.65E-2</v>
      </c>
      <c r="AE26" s="2">
        <f t="shared" si="2"/>
        <v>103099.99999999999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103099.99999999999</v>
      </c>
      <c r="BB26" s="2">
        <f t="shared" si="9"/>
        <v>0</v>
      </c>
      <c r="BC26" s="2">
        <f t="shared" si="41"/>
        <v>0</v>
      </c>
      <c r="BD26" s="2">
        <f t="shared" si="10"/>
        <v>103099.99999999999</v>
      </c>
      <c r="BE26" s="2">
        <f t="shared" si="42"/>
        <v>1000</v>
      </c>
      <c r="BF26" s="2">
        <f t="shared" si="11"/>
        <v>398.99999999999721</v>
      </c>
      <c r="BG26" s="2">
        <f t="shared" si="12"/>
        <v>101700.99999999999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0.05</v>
      </c>
      <c r="BO26" s="2">
        <f t="shared" si="15"/>
        <v>103333.33333333334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103333.33333333334</v>
      </c>
      <c r="CL26" s="2">
        <f t="shared" si="23"/>
        <v>0</v>
      </c>
      <c r="CM26" s="2">
        <f t="shared" si="47"/>
        <v>0</v>
      </c>
      <c r="CN26" s="2">
        <f t="shared" si="24"/>
        <v>103333.33333333334</v>
      </c>
      <c r="CO26" s="2">
        <f t="shared" si="48"/>
        <v>2000</v>
      </c>
      <c r="CP26" s="2">
        <f t="shared" si="25"/>
        <v>253.33333333333519</v>
      </c>
      <c r="CQ26" s="2">
        <f t="shared" si="26"/>
        <v>101080.00000000001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5.6000000000000001E-2</v>
      </c>
      <c r="CX26" s="2">
        <f t="shared" si="28"/>
        <v>103733.33333333334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103733.33333333334</v>
      </c>
      <c r="DC26" s="2">
        <f t="shared" si="30"/>
        <v>0</v>
      </c>
      <c r="DD26" s="2">
        <f t="shared" si="56"/>
        <v>0</v>
      </c>
      <c r="DE26" s="2">
        <f t="shared" si="57"/>
        <v>103733.33333333334</v>
      </c>
      <c r="DF26" s="2">
        <f t="shared" si="32"/>
        <v>3000</v>
      </c>
      <c r="DG26" s="2">
        <f t="shared" si="33"/>
        <v>139.33333333333519</v>
      </c>
      <c r="DH26" s="2">
        <f t="shared" si="58"/>
        <v>100594.00000000001</v>
      </c>
    </row>
    <row r="27" spans="2:112" ht="15" customHeight="1">
      <c r="C27" s="23">
        <v>6</v>
      </c>
      <c r="D27" s="2">
        <f t="shared" si="68"/>
        <v>128550.67044045212</v>
      </c>
      <c r="E27" s="2">
        <f t="shared" si="69"/>
        <v>122968.38687791917</v>
      </c>
      <c r="F27" s="2">
        <f t="shared" si="70"/>
        <v>127898.21948999994</v>
      </c>
      <c r="G27" s="2">
        <f t="shared" si="71"/>
        <v>120436.81448999996</v>
      </c>
      <c r="H27" s="2">
        <f t="shared" si="72"/>
        <v>130130.8552278054</v>
      </c>
      <c r="I27" s="2">
        <f t="shared" si="73"/>
        <v>121816.86555217556</v>
      </c>
      <c r="J27" s="52">
        <f t="shared" si="74"/>
        <v>121426.38779778182</v>
      </c>
      <c r="K27" s="44">
        <f t="shared" si="75"/>
        <v>115292.15046068473</v>
      </c>
      <c r="M27" s="23">
        <v>6</v>
      </c>
      <c r="N27" s="25">
        <f t="shared" si="60"/>
        <v>0.28550670440452119</v>
      </c>
      <c r="O27" s="25">
        <f t="shared" si="61"/>
        <v>0.22968386877919178</v>
      </c>
      <c r="P27" s="25">
        <f t="shared" si="62"/>
        <v>0.27898219489999954</v>
      </c>
      <c r="Q27" s="25">
        <f t="shared" si="63"/>
        <v>0.20436814489999966</v>
      </c>
      <c r="R27" s="25">
        <f t="shared" si="64"/>
        <v>0.30130855227805386</v>
      </c>
      <c r="S27" s="26">
        <f t="shared" si="65"/>
        <v>0.21816865552175568</v>
      </c>
      <c r="T27" s="53">
        <f t="shared" si="66"/>
        <v>0.2142638779778181</v>
      </c>
      <c r="U27" s="27">
        <f t="shared" si="67"/>
        <v>0.15292150460684728</v>
      </c>
      <c r="W27" s="1">
        <f t="shared" si="34"/>
        <v>9</v>
      </c>
      <c r="X27" s="2">
        <f t="shared" si="0"/>
        <v>101800</v>
      </c>
      <c r="Y27" s="8">
        <f t="shared" si="76"/>
        <v>3.8100000000000002E-2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4.65E-2</v>
      </c>
      <c r="AE27" s="2">
        <f t="shared" si="2"/>
        <v>103487.5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103487.5</v>
      </c>
      <c r="BB27" s="2">
        <f t="shared" si="9"/>
        <v>0</v>
      </c>
      <c r="BC27" s="2">
        <f t="shared" si="41"/>
        <v>0</v>
      </c>
      <c r="BD27" s="2">
        <f t="shared" si="10"/>
        <v>103487.5</v>
      </c>
      <c r="BE27" s="2">
        <f t="shared" si="42"/>
        <v>1000</v>
      </c>
      <c r="BF27" s="2">
        <f t="shared" si="11"/>
        <v>472.625</v>
      </c>
      <c r="BG27" s="2">
        <f t="shared" si="12"/>
        <v>102014.875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0.05</v>
      </c>
      <c r="BO27" s="2">
        <f t="shared" si="15"/>
        <v>103750.00000000001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103750.00000000001</v>
      </c>
      <c r="CL27" s="2">
        <f t="shared" si="23"/>
        <v>0</v>
      </c>
      <c r="CM27" s="2">
        <f t="shared" si="47"/>
        <v>0</v>
      </c>
      <c r="CN27" s="2">
        <f t="shared" si="24"/>
        <v>103750.00000000001</v>
      </c>
      <c r="CO27" s="2">
        <f t="shared" si="48"/>
        <v>2000</v>
      </c>
      <c r="CP27" s="2">
        <f t="shared" si="25"/>
        <v>332.50000000000279</v>
      </c>
      <c r="CQ27" s="2">
        <f t="shared" si="26"/>
        <v>101417.50000000001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5.6000000000000001E-2</v>
      </c>
      <c r="CX27" s="2">
        <f t="shared" si="28"/>
        <v>104200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104200</v>
      </c>
      <c r="DC27" s="2">
        <f t="shared" si="30"/>
        <v>0</v>
      </c>
      <c r="DD27" s="2">
        <f t="shared" si="56"/>
        <v>0</v>
      </c>
      <c r="DE27" s="2">
        <f t="shared" si="57"/>
        <v>104200</v>
      </c>
      <c r="DF27" s="2">
        <f t="shared" si="32"/>
        <v>3000</v>
      </c>
      <c r="DG27" s="2">
        <f t="shared" si="33"/>
        <v>228</v>
      </c>
      <c r="DH27" s="2">
        <f t="shared" si="58"/>
        <v>100972</v>
      </c>
    </row>
    <row r="28" spans="2:112">
      <c r="C28" s="23">
        <v>7</v>
      </c>
      <c r="D28" s="2">
        <f t="shared" si="68"/>
        <v>134552.835581669</v>
      </c>
      <c r="E28" s="2">
        <f t="shared" si="69"/>
        <v>126752.86451913606</v>
      </c>
      <c r="F28" s="2">
        <f t="shared" si="70"/>
        <v>132874.48778999996</v>
      </c>
      <c r="G28" s="2">
        <f t="shared" si="71"/>
        <v>124358.61778999996</v>
      </c>
      <c r="H28" s="2">
        <f t="shared" si="72"/>
        <v>135743.05929088025</v>
      </c>
      <c r="I28" s="2">
        <f t="shared" si="73"/>
        <v>126334.17406952269</v>
      </c>
      <c r="J28" s="52">
        <f t="shared" si="74"/>
        <v>125419.55487061043</v>
      </c>
      <c r="K28" s="44">
        <f t="shared" si="75"/>
        <v>118059.16207174116</v>
      </c>
      <c r="M28" s="23">
        <v>7</v>
      </c>
      <c r="N28" s="25">
        <f t="shared" si="60"/>
        <v>0.34552835581668995</v>
      </c>
      <c r="O28" s="25">
        <f t="shared" si="61"/>
        <v>0.26752864519136055</v>
      </c>
      <c r="P28" s="25">
        <f t="shared" si="62"/>
        <v>0.32874487789999951</v>
      </c>
      <c r="Q28" s="25">
        <f t="shared" si="63"/>
        <v>0.2435861778999997</v>
      </c>
      <c r="R28" s="25">
        <f t="shared" si="64"/>
        <v>0.35743059290880241</v>
      </c>
      <c r="S28" s="26">
        <f t="shared" si="65"/>
        <v>0.26334174069522698</v>
      </c>
      <c r="T28" s="53">
        <f t="shared" si="66"/>
        <v>0.25419554870610428</v>
      </c>
      <c r="U28" s="27">
        <f t="shared" si="67"/>
        <v>0.18059162071741164</v>
      </c>
      <c r="W28" s="1">
        <f t="shared" si="34"/>
        <v>10</v>
      </c>
      <c r="X28" s="2">
        <f t="shared" si="0"/>
        <v>102000</v>
      </c>
      <c r="Y28" s="8">
        <f t="shared" si="76"/>
        <v>3.8100000000000002E-2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4.65E-2</v>
      </c>
      <c r="AE28" s="2">
        <f t="shared" si="2"/>
        <v>103875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103875</v>
      </c>
      <c r="BB28" s="2">
        <f t="shared" si="9"/>
        <v>0</v>
      </c>
      <c r="BC28" s="2">
        <f t="shared" si="41"/>
        <v>0</v>
      </c>
      <c r="BD28" s="2">
        <f t="shared" si="10"/>
        <v>103875</v>
      </c>
      <c r="BE28" s="2">
        <f t="shared" si="42"/>
        <v>1000</v>
      </c>
      <c r="BF28" s="2">
        <f t="shared" si="11"/>
        <v>546.25</v>
      </c>
      <c r="BG28" s="2">
        <f t="shared" si="12"/>
        <v>102328.75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0.05</v>
      </c>
      <c r="BO28" s="2">
        <f t="shared" si="15"/>
        <v>104166.66666666667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104166.66666666667</v>
      </c>
      <c r="CL28" s="2">
        <f t="shared" si="23"/>
        <v>0</v>
      </c>
      <c r="CM28" s="2">
        <f t="shared" si="47"/>
        <v>0</v>
      </c>
      <c r="CN28" s="2">
        <f t="shared" si="24"/>
        <v>104166.66666666667</v>
      </c>
      <c r="CO28" s="2">
        <f t="shared" si="48"/>
        <v>2000</v>
      </c>
      <c r="CP28" s="2">
        <f t="shared" si="25"/>
        <v>411.6666666666676</v>
      </c>
      <c r="CQ28" s="2">
        <f t="shared" si="26"/>
        <v>101755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5.6000000000000001E-2</v>
      </c>
      <c r="CX28" s="2">
        <f t="shared" si="28"/>
        <v>104666.66666666666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104666.66666666666</v>
      </c>
      <c r="DC28" s="2">
        <f t="shared" si="30"/>
        <v>0</v>
      </c>
      <c r="DD28" s="2">
        <f t="shared" si="56"/>
        <v>0</v>
      </c>
      <c r="DE28" s="2">
        <f t="shared" si="57"/>
        <v>104666.66666666666</v>
      </c>
      <c r="DF28" s="2">
        <f t="shared" si="32"/>
        <v>3000</v>
      </c>
      <c r="DG28" s="2">
        <f t="shared" si="33"/>
        <v>316.66666666666481</v>
      </c>
      <c r="DH28" s="2">
        <f t="shared" si="58"/>
        <v>101349.99999999999</v>
      </c>
    </row>
    <row r="29" spans="2:112">
      <c r="C29" s="23">
        <v>8</v>
      </c>
      <c r="D29" s="2">
        <f t="shared" si="68"/>
        <v>140712.7635054912</v>
      </c>
      <c r="E29" s="2">
        <f t="shared" si="69"/>
        <v>131715.45778170825</v>
      </c>
      <c r="F29" s="2">
        <f t="shared" si="70"/>
        <v>138061.21488999992</v>
      </c>
      <c r="G29" s="2">
        <f t="shared" si="71"/>
        <v>130135.60388999994</v>
      </c>
      <c r="H29" s="2">
        <f t="shared" si="72"/>
        <v>141616.47504650464</v>
      </c>
      <c r="I29" s="2">
        <f t="shared" si="73"/>
        <v>131064.51887540735</v>
      </c>
      <c r="J29" s="52">
        <f t="shared" si="74"/>
        <v>129544.03922595656</v>
      </c>
      <c r="K29" s="44">
        <f t="shared" si="75"/>
        <v>120892.58196146296</v>
      </c>
      <c r="M29" s="23">
        <v>8</v>
      </c>
      <c r="N29" s="25">
        <f t="shared" si="60"/>
        <v>0.40712763505491201</v>
      </c>
      <c r="O29" s="25">
        <f t="shared" si="61"/>
        <v>0.31715457781708256</v>
      </c>
      <c r="P29" s="25">
        <f t="shared" si="62"/>
        <v>0.38061214889999917</v>
      </c>
      <c r="Q29" s="25">
        <f t="shared" si="63"/>
        <v>0.3013560388999994</v>
      </c>
      <c r="R29" s="25">
        <f t="shared" si="64"/>
        <v>0.41616475046504631</v>
      </c>
      <c r="S29" s="26">
        <f t="shared" si="65"/>
        <v>0.31064518875407354</v>
      </c>
      <c r="T29" s="53">
        <f t="shared" si="66"/>
        <v>0.29544039225956564</v>
      </c>
      <c r="U29" s="27">
        <f t="shared" si="67"/>
        <v>0.20892581961462953</v>
      </c>
      <c r="W29" s="1">
        <f t="shared" si="34"/>
        <v>11</v>
      </c>
      <c r="X29" s="2">
        <f t="shared" si="0"/>
        <v>102200</v>
      </c>
      <c r="Y29" s="8">
        <f t="shared" si="76"/>
        <v>3.8100000000000002E-2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4.65E-2</v>
      </c>
      <c r="AE29" s="2">
        <f t="shared" si="2"/>
        <v>104262.49999999999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104262.49999999999</v>
      </c>
      <c r="BB29" s="2">
        <f t="shared" si="9"/>
        <v>0</v>
      </c>
      <c r="BC29" s="2">
        <f t="shared" si="41"/>
        <v>0</v>
      </c>
      <c r="BD29" s="2">
        <f t="shared" si="10"/>
        <v>104262.49999999999</v>
      </c>
      <c r="BE29" s="2">
        <f t="shared" si="42"/>
        <v>1000</v>
      </c>
      <c r="BF29" s="2">
        <f t="shared" si="11"/>
        <v>619.87499999999727</v>
      </c>
      <c r="BG29" s="2">
        <f t="shared" si="12"/>
        <v>102642.62499999999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0.05</v>
      </c>
      <c r="BO29" s="2">
        <f t="shared" si="15"/>
        <v>104583.33333333334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104583.33333333334</v>
      </c>
      <c r="CL29" s="2">
        <f t="shared" si="23"/>
        <v>0</v>
      </c>
      <c r="CM29" s="2">
        <f t="shared" si="47"/>
        <v>0</v>
      </c>
      <c r="CN29" s="2">
        <f t="shared" si="24"/>
        <v>104583.33333333334</v>
      </c>
      <c r="CO29" s="2">
        <f t="shared" si="48"/>
        <v>2000</v>
      </c>
      <c r="CP29" s="2">
        <f t="shared" si="25"/>
        <v>490.83333333333519</v>
      </c>
      <c r="CQ29" s="2">
        <f t="shared" si="26"/>
        <v>102092.50000000001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5.6000000000000001E-2</v>
      </c>
      <c r="CX29" s="2">
        <f t="shared" si="28"/>
        <v>105133.33333333333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105133.33333333333</v>
      </c>
      <c r="DC29" s="2">
        <f t="shared" si="30"/>
        <v>0</v>
      </c>
      <c r="DD29" s="2">
        <f t="shared" si="56"/>
        <v>0</v>
      </c>
      <c r="DE29" s="2">
        <f t="shared" si="57"/>
        <v>105133.33333333333</v>
      </c>
      <c r="DF29" s="2">
        <f t="shared" si="32"/>
        <v>3000</v>
      </c>
      <c r="DG29" s="2">
        <f t="shared" si="33"/>
        <v>405.3333333333324</v>
      </c>
      <c r="DH29" s="2">
        <f t="shared" si="58"/>
        <v>101728</v>
      </c>
    </row>
    <row r="30" spans="2:112">
      <c r="C30" s="23">
        <v>9</v>
      </c>
      <c r="D30" s="2">
        <f t="shared" si="68"/>
        <v>145969.00236191752</v>
      </c>
      <c r="E30" s="2">
        <f t="shared" si="69"/>
        <v>136993.98623929094</v>
      </c>
      <c r="F30" s="2">
        <f t="shared" si="70"/>
        <v>144662.79448999988</v>
      </c>
      <c r="G30" s="2">
        <f t="shared" si="71"/>
        <v>133682.87848999992</v>
      </c>
      <c r="H30" s="2">
        <f t="shared" si="72"/>
        <v>147748.32109537654</v>
      </c>
      <c r="I30" s="2">
        <f t="shared" si="73"/>
        <v>136002.99885275096</v>
      </c>
      <c r="J30" s="52">
        <f t="shared" si="74"/>
        <v>133804.1592978785</v>
      </c>
      <c r="K30" s="44">
        <f t="shared" si="75"/>
        <v>123794.00392853808</v>
      </c>
      <c r="M30" s="23">
        <v>9</v>
      </c>
      <c r="N30" s="25">
        <f t="shared" si="60"/>
        <v>0.45969002361917521</v>
      </c>
      <c r="O30" s="25">
        <f t="shared" si="61"/>
        <v>0.36993986239290932</v>
      </c>
      <c r="P30" s="25">
        <f t="shared" si="62"/>
        <v>0.4466279448999988</v>
      </c>
      <c r="Q30" s="25">
        <f t="shared" si="63"/>
        <v>0.33682878489999912</v>
      </c>
      <c r="R30" s="25">
        <f t="shared" si="64"/>
        <v>0.47748321095376545</v>
      </c>
      <c r="S30" s="26">
        <f t="shared" si="65"/>
        <v>0.36002998852750956</v>
      </c>
      <c r="T30" s="53">
        <f t="shared" si="66"/>
        <v>0.338041592978785</v>
      </c>
      <c r="U30" s="27">
        <f t="shared" si="67"/>
        <v>0.23794003928538077</v>
      </c>
      <c r="W30" s="1">
        <f t="shared" si="34"/>
        <v>12</v>
      </c>
      <c r="X30" s="2">
        <f t="shared" si="0"/>
        <v>102400</v>
      </c>
      <c r="Y30" s="8">
        <f t="shared" si="76"/>
        <v>3.8100000000000002E-2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4.65E-2</v>
      </c>
      <c r="AE30" s="2">
        <f t="shared" si="2"/>
        <v>104650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104650</v>
      </c>
      <c r="BB30" s="2">
        <f t="shared" si="9"/>
        <v>0</v>
      </c>
      <c r="BC30" s="2">
        <f t="shared" si="41"/>
        <v>0</v>
      </c>
      <c r="BD30" s="2">
        <f t="shared" si="10"/>
        <v>104650</v>
      </c>
      <c r="BE30" s="2">
        <f t="shared" si="42"/>
        <v>1000</v>
      </c>
      <c r="BF30" s="2">
        <f t="shared" si="11"/>
        <v>693.5</v>
      </c>
      <c r="BG30" s="2">
        <f t="shared" si="12"/>
        <v>102956.5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0.05</v>
      </c>
      <c r="BO30" s="2">
        <f t="shared" si="15"/>
        <v>105000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5000</v>
      </c>
      <c r="CE30" s="6"/>
      <c r="CF30" s="2">
        <f>CJ29+CD30+CE30</f>
        <v>5000</v>
      </c>
      <c r="CG30" s="1">
        <f t="shared" ref="CG30:CG61" si="78">IF(CD30&lt;&gt;0,MIN(IF(BU30&lt;&gt;"",BU30,0),ROUNDDOWN(CF30/zamiana_COI,0)),0)</f>
        <v>0</v>
      </c>
      <c r="CH30" s="2">
        <f t="shared" si="20"/>
        <v>5000</v>
      </c>
      <c r="CI30" s="1">
        <f>ROUNDDOWN(CH30/100,0)</f>
        <v>50</v>
      </c>
      <c r="CJ30" s="2">
        <f t="shared" si="46"/>
        <v>0</v>
      </c>
      <c r="CK30" s="2">
        <f t="shared" si="22"/>
        <v>105000</v>
      </c>
      <c r="CL30" s="2">
        <f t="shared" si="23"/>
        <v>0</v>
      </c>
      <c r="CM30" s="2">
        <f t="shared" si="47"/>
        <v>0</v>
      </c>
      <c r="CN30" s="2">
        <f t="shared" si="24"/>
        <v>105000</v>
      </c>
      <c r="CO30" s="2">
        <f t="shared" si="48"/>
        <v>2000</v>
      </c>
      <c r="CP30" s="2">
        <f t="shared" si="25"/>
        <v>570</v>
      </c>
      <c r="CQ30" s="2">
        <f t="shared" si="26"/>
        <v>102430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5.6000000000000001E-2</v>
      </c>
      <c r="CX30" s="2">
        <f t="shared" si="28"/>
        <v>105600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105600</v>
      </c>
      <c r="DC30" s="2">
        <f t="shared" si="30"/>
        <v>0</v>
      </c>
      <c r="DD30" s="2">
        <f t="shared" si="56"/>
        <v>0</v>
      </c>
      <c r="DE30" s="2">
        <f t="shared" si="57"/>
        <v>105600</v>
      </c>
      <c r="DF30" s="2">
        <f t="shared" si="32"/>
        <v>3000</v>
      </c>
      <c r="DG30" s="2">
        <f t="shared" si="33"/>
        <v>494</v>
      </c>
      <c r="DH30" s="2">
        <f t="shared" si="58"/>
        <v>102106</v>
      </c>
    </row>
    <row r="31" spans="2:112">
      <c r="C31" s="23">
        <v>10</v>
      </c>
      <c r="D31" s="2">
        <f t="shared" si="68"/>
        <v>152811.5186849563</v>
      </c>
      <c r="E31" s="2">
        <f t="shared" si="69"/>
        <v>141313.99006232974</v>
      </c>
      <c r="F31" s="2">
        <f t="shared" si="70"/>
        <v>150403.18188999989</v>
      </c>
      <c r="G31" s="2">
        <f t="shared" si="71"/>
        <v>138195.2078899999</v>
      </c>
      <c r="H31" s="2">
        <f t="shared" si="72"/>
        <v>154149.96837039877</v>
      </c>
      <c r="I31" s="2">
        <f t="shared" si="73"/>
        <v>143588.77194909766</v>
      </c>
      <c r="J31" s="52">
        <f t="shared" si="74"/>
        <v>138204.37553428343</v>
      </c>
      <c r="K31" s="44">
        <f t="shared" si="75"/>
        <v>126765.06002282299</v>
      </c>
      <c r="M31" s="23">
        <v>10</v>
      </c>
      <c r="N31" s="25">
        <f t="shared" si="60"/>
        <v>0.52811518684956305</v>
      </c>
      <c r="O31" s="25">
        <f t="shared" si="61"/>
        <v>0.41313990062329742</v>
      </c>
      <c r="P31" s="25">
        <f t="shared" si="62"/>
        <v>0.50403181889999882</v>
      </c>
      <c r="Q31" s="25">
        <f t="shared" si="63"/>
        <v>0.38195207889999905</v>
      </c>
      <c r="R31" s="25">
        <f t="shared" si="64"/>
        <v>0.5414996837039876</v>
      </c>
      <c r="S31" s="26">
        <f t="shared" si="65"/>
        <v>0.43588771949097649</v>
      </c>
      <c r="T31" s="53">
        <f t="shared" si="66"/>
        <v>0.38204375534283441</v>
      </c>
      <c r="U31" s="27">
        <f t="shared" si="67"/>
        <v>0.26765060022822995</v>
      </c>
      <c r="W31" s="1">
        <f t="shared" si="34"/>
        <v>13</v>
      </c>
      <c r="X31" s="2">
        <f t="shared" si="0"/>
        <v>102604.8</v>
      </c>
      <c r="Y31" s="8">
        <f t="shared" si="76"/>
        <v>3.8100000000000002E-2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104650</v>
      </c>
      <c r="AD31" s="8">
        <f t="shared" si="1"/>
        <v>4.65E-2</v>
      </c>
      <c r="AE31" s="2">
        <f t="shared" si="2"/>
        <v>105055.51875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4.65E-2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105055.51875</v>
      </c>
      <c r="BB31" s="2">
        <f t="shared" si="9"/>
        <v>0</v>
      </c>
      <c r="BC31" s="2">
        <f t="shared" si="41"/>
        <v>0</v>
      </c>
      <c r="BD31" s="2">
        <f t="shared" si="10"/>
        <v>105055.51875</v>
      </c>
      <c r="BE31" s="2">
        <f t="shared" si="42"/>
        <v>1000</v>
      </c>
      <c r="BF31" s="2">
        <f t="shared" si="11"/>
        <v>770.54856250000057</v>
      </c>
      <c r="BG31" s="2">
        <f t="shared" si="12"/>
        <v>103284.9701875</v>
      </c>
      <c r="BI31" s="8">
        <f t="shared" ref="BI31:BI62" si="84">MAX(INDEX(scenariusz_I_inflacja,MATCH(ROUNDUP(W31/12,0)-1,scenariusz_I_rok,0)),0)</f>
        <v>2.4E-2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3.9E-2</v>
      </c>
      <c r="BO31" s="2">
        <f t="shared" si="15"/>
        <v>100325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50</v>
      </c>
      <c r="BS31" s="6"/>
      <c r="BT31" s="6"/>
      <c r="BU31" s="6"/>
      <c r="BV31" s="2">
        <f>BR31*100</f>
        <v>5000</v>
      </c>
      <c r="BW31" s="8">
        <f t="shared" ref="BW31:BW62" si="86">proc_I_okres_COI</f>
        <v>0.05</v>
      </c>
      <c r="BX31" s="2">
        <f>BV31*(1+BW31*IF(MOD($W31,12)&lt;&gt;0,MOD($W31,12),12)/12)</f>
        <v>5020.833333333333</v>
      </c>
      <c r="BY31" s="2">
        <f t="shared" ref="BY31:BY62" si="87">MIN(BR31*koszt_wczesniejszy_wykup_COI,BX31-BV31)</f>
        <v>20.83333333333303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0</v>
      </c>
      <c r="CG31" s="1">
        <f t="shared" si="78"/>
        <v>0</v>
      </c>
      <c r="CH31" s="2">
        <f t="shared" si="20"/>
        <v>0</v>
      </c>
      <c r="CI31" s="1">
        <f t="shared" ref="CI31:CI94" si="89">ROUNDDOWN(CH31/100,0)</f>
        <v>0</v>
      </c>
      <c r="CJ31" s="2">
        <f t="shared" si="46"/>
        <v>0</v>
      </c>
      <c r="CK31" s="2">
        <f>BO31+BX31+CB31+CJ30</f>
        <v>105345.83333333333</v>
      </c>
      <c r="CL31" s="2">
        <f t="shared" si="23"/>
        <v>0</v>
      </c>
      <c r="CM31" s="2">
        <f t="shared" si="47"/>
        <v>0</v>
      </c>
      <c r="CN31" s="2">
        <f t="shared" si="24"/>
        <v>105345.83333333333</v>
      </c>
      <c r="CO31" s="2">
        <f t="shared" si="48"/>
        <v>2020.833333333333</v>
      </c>
      <c r="CP31" s="2">
        <f t="shared" si="25"/>
        <v>631.75</v>
      </c>
      <c r="CQ31" s="2">
        <f t="shared" si="26"/>
        <v>102693.25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105600</v>
      </c>
      <c r="CW31" s="8">
        <f t="shared" si="27"/>
        <v>4.3999999999999997E-2</v>
      </c>
      <c r="CX31" s="2">
        <f t="shared" si="28"/>
        <v>105987.2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105987.2</v>
      </c>
      <c r="DC31" s="2">
        <f t="shared" si="30"/>
        <v>0</v>
      </c>
      <c r="DD31" s="2">
        <f t="shared" si="56"/>
        <v>0</v>
      </c>
      <c r="DE31" s="2">
        <f t="shared" si="57"/>
        <v>105987.2</v>
      </c>
      <c r="DF31" s="2">
        <f t="shared" si="32"/>
        <v>3000</v>
      </c>
      <c r="DG31" s="2">
        <f t="shared" si="33"/>
        <v>567.56799999999942</v>
      </c>
      <c r="DH31" s="2">
        <f t="shared" si="58"/>
        <v>102419.632</v>
      </c>
    </row>
    <row r="32" spans="2:112" ht="15.75" customHeight="1">
      <c r="C32" s="23">
        <v>11</v>
      </c>
      <c r="D32" s="2">
        <f t="shared" si="68"/>
        <v>159818.06648357012</v>
      </c>
      <c r="E32" s="2">
        <f t="shared" si="69"/>
        <v>146958.62747019355</v>
      </c>
      <c r="F32" s="2">
        <f t="shared" si="70"/>
        <v>156339.57498999988</v>
      </c>
      <c r="G32" s="2">
        <f t="shared" si="71"/>
        <v>142878.10398999989</v>
      </c>
      <c r="H32" s="2">
        <f t="shared" si="72"/>
        <v>162860.40822607614</v>
      </c>
      <c r="I32" s="2">
        <f t="shared" si="73"/>
        <v>146837.25022607614</v>
      </c>
      <c r="J32" s="52">
        <f t="shared" si="74"/>
        <v>142749.2950671234</v>
      </c>
      <c r="K32" s="44">
        <f t="shared" si="75"/>
        <v>129807.42146337075</v>
      </c>
      <c r="M32" s="23">
        <v>11</v>
      </c>
      <c r="N32" s="25">
        <f t="shared" si="60"/>
        <v>0.59818066483570109</v>
      </c>
      <c r="O32" s="25">
        <f t="shared" si="61"/>
        <v>0.46958627470193548</v>
      </c>
      <c r="P32" s="25">
        <f t="shared" si="62"/>
        <v>0.56339574989999885</v>
      </c>
      <c r="Q32" s="25">
        <f t="shared" si="63"/>
        <v>0.42878103989999894</v>
      </c>
      <c r="R32" s="25">
        <f t="shared" si="64"/>
        <v>0.62860408226076125</v>
      </c>
      <c r="S32" s="26">
        <f t="shared" si="65"/>
        <v>0.46837250226076144</v>
      </c>
      <c r="T32" s="53">
        <f t="shared" si="66"/>
        <v>0.42749295067123394</v>
      </c>
      <c r="U32" s="27">
        <f t="shared" si="67"/>
        <v>0.29807421463370742</v>
      </c>
      <c r="W32" s="1">
        <f t="shared" si="34"/>
        <v>14</v>
      </c>
      <c r="X32" s="2">
        <f t="shared" si="0"/>
        <v>102809.60000000001</v>
      </c>
      <c r="Y32" s="8">
        <f t="shared" si="76"/>
        <v>3.8100000000000002E-2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104650</v>
      </c>
      <c r="AD32" s="8">
        <f t="shared" si="1"/>
        <v>4.65E-2</v>
      </c>
      <c r="AE32" s="2">
        <f t="shared" si="2"/>
        <v>105461.03749999999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4.65E-2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105461.03749999999</v>
      </c>
      <c r="BB32" s="2">
        <f t="shared" si="9"/>
        <v>0</v>
      </c>
      <c r="BC32" s="2">
        <f t="shared" si="41"/>
        <v>0</v>
      </c>
      <c r="BD32" s="2">
        <f t="shared" si="10"/>
        <v>105461.03749999999</v>
      </c>
      <c r="BE32" s="2">
        <f t="shared" si="42"/>
        <v>1000</v>
      </c>
      <c r="BF32" s="2">
        <f t="shared" si="11"/>
        <v>847.5971249999983</v>
      </c>
      <c r="BG32" s="2">
        <f t="shared" si="12"/>
        <v>103613.44037499999</v>
      </c>
      <c r="BI32" s="8">
        <f t="shared" si="84"/>
        <v>2.4E-2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3.9E-2</v>
      </c>
      <c r="BO32" s="2">
        <f t="shared" si="15"/>
        <v>100650</v>
      </c>
      <c r="BP32" s="2" t="str">
        <f t="shared" si="16"/>
        <v>nie</v>
      </c>
      <c r="BQ32" s="2">
        <f t="shared" si="17"/>
        <v>2000</v>
      </c>
      <c r="BR32" s="1">
        <f t="shared" si="85"/>
        <v>50</v>
      </c>
      <c r="BS32" s="6"/>
      <c r="BT32" s="6"/>
      <c r="BU32" s="6"/>
      <c r="BV32" s="2">
        <f t="shared" ref="BV32:BV95" si="94">BR32*100</f>
        <v>5000</v>
      </c>
      <c r="BW32" s="8">
        <f t="shared" si="86"/>
        <v>0.05</v>
      </c>
      <c r="BX32" s="2">
        <f t="shared" ref="BX32:BX95" si="95">BV32*(1+BW32*IF(MOD($W32,12)&lt;&gt;0,MOD($W32,12),12)/12)</f>
        <v>5041.666666666667</v>
      </c>
      <c r="BY32" s="2">
        <f t="shared" si="87"/>
        <v>41.66666666666697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0</v>
      </c>
      <c r="CG32" s="1">
        <f t="shared" si="78"/>
        <v>0</v>
      </c>
      <c r="CH32" s="2">
        <f t="shared" si="20"/>
        <v>0</v>
      </c>
      <c r="CI32" s="1">
        <f t="shared" si="89"/>
        <v>0</v>
      </c>
      <c r="CJ32" s="2">
        <f t="shared" ref="CJ32:CJ95" si="98">CH32-CI32*100</f>
        <v>0</v>
      </c>
      <c r="CK32" s="2">
        <f t="shared" ref="CK32:CK95" si="99">BO32+BX32+CB32+CJ31</f>
        <v>105691.66666666667</v>
      </c>
      <c r="CL32" s="2">
        <f t="shared" si="23"/>
        <v>0</v>
      </c>
      <c r="CM32" s="2">
        <f t="shared" si="47"/>
        <v>0</v>
      </c>
      <c r="CN32" s="2">
        <f t="shared" si="24"/>
        <v>105691.66666666667</v>
      </c>
      <c r="CO32" s="2">
        <f t="shared" si="48"/>
        <v>2041.666666666667</v>
      </c>
      <c r="CP32" s="2">
        <f t="shared" si="25"/>
        <v>693.5</v>
      </c>
      <c r="CQ32" s="2">
        <f t="shared" si="26"/>
        <v>102956.5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105600</v>
      </c>
      <c r="CW32" s="8">
        <f t="shared" si="27"/>
        <v>4.3999999999999997E-2</v>
      </c>
      <c r="CX32" s="2">
        <f t="shared" si="28"/>
        <v>106374.40000000001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106374.40000000001</v>
      </c>
      <c r="DC32" s="2">
        <f t="shared" si="30"/>
        <v>0</v>
      </c>
      <c r="DD32" s="2">
        <f t="shared" si="56"/>
        <v>0</v>
      </c>
      <c r="DE32" s="2">
        <f t="shared" si="57"/>
        <v>106374.40000000001</v>
      </c>
      <c r="DF32" s="2">
        <f t="shared" si="32"/>
        <v>3000</v>
      </c>
      <c r="DG32" s="2">
        <f t="shared" si="33"/>
        <v>641.13600000000167</v>
      </c>
      <c r="DH32" s="2">
        <f t="shared" si="58"/>
        <v>102733.26400000001</v>
      </c>
    </row>
    <row r="33" spans="2:112" ht="15" customHeight="1" thickBot="1">
      <c r="C33" s="57">
        <v>12</v>
      </c>
      <c r="D33" s="66">
        <f t="shared" si="68"/>
        <v>165796.71158235834</v>
      </c>
      <c r="E33" s="66">
        <f t="shared" si="69"/>
        <v>152962.62591454422</v>
      </c>
      <c r="F33" s="66">
        <f t="shared" si="70"/>
        <v>162513.33008999986</v>
      </c>
      <c r="G33" s="66">
        <f t="shared" si="71"/>
        <v>149500.03908999989</v>
      </c>
      <c r="H33" s="66">
        <f t="shared" si="72"/>
        <v>169923.1584369535</v>
      </c>
      <c r="I33" s="66">
        <f t="shared" si="73"/>
        <v>152525.45592495351</v>
      </c>
      <c r="J33" s="58">
        <f t="shared" si="74"/>
        <v>147443.67653617295</v>
      </c>
      <c r="K33" s="67">
        <f t="shared" si="75"/>
        <v>132922.79957849166</v>
      </c>
      <c r="M33" s="28">
        <v>12</v>
      </c>
      <c r="N33" s="29">
        <f t="shared" si="60"/>
        <v>0.65796711582358336</v>
      </c>
      <c r="O33" s="29">
        <f t="shared" si="61"/>
        <v>0.52962625914544215</v>
      </c>
      <c r="P33" s="29">
        <f t="shared" si="62"/>
        <v>0.62513330089999863</v>
      </c>
      <c r="Q33" s="29">
        <f t="shared" si="63"/>
        <v>0.49500039089999892</v>
      </c>
      <c r="R33" s="29">
        <f t="shared" si="64"/>
        <v>0.69923158436953492</v>
      </c>
      <c r="S33" s="30">
        <f t="shared" si="65"/>
        <v>0.52525455924953501</v>
      </c>
      <c r="T33" s="54">
        <f t="shared" si="66"/>
        <v>0.47443676536172941</v>
      </c>
      <c r="U33" s="31">
        <f t="shared" si="67"/>
        <v>0.32922799578491646</v>
      </c>
      <c r="W33" s="1">
        <f t="shared" si="34"/>
        <v>15</v>
      </c>
      <c r="X33" s="2">
        <f t="shared" si="0"/>
        <v>103014.39999999999</v>
      </c>
      <c r="Y33" s="8">
        <f t="shared" si="76"/>
        <v>3.8100000000000002E-2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104650</v>
      </c>
      <c r="AD33" s="8">
        <f t="shared" si="1"/>
        <v>4.65E-2</v>
      </c>
      <c r="AE33" s="2">
        <f t="shared" si="2"/>
        <v>105866.55624999999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4.65E-2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105866.55624999999</v>
      </c>
      <c r="BB33" s="2">
        <f t="shared" si="9"/>
        <v>0</v>
      </c>
      <c r="BC33" s="2">
        <f t="shared" si="41"/>
        <v>0</v>
      </c>
      <c r="BD33" s="2">
        <f t="shared" si="10"/>
        <v>105866.55624999999</v>
      </c>
      <c r="BE33" s="2">
        <f t="shared" si="42"/>
        <v>1000</v>
      </c>
      <c r="BF33" s="2">
        <f t="shared" si="11"/>
        <v>924.64568749999887</v>
      </c>
      <c r="BG33" s="2">
        <f t="shared" si="12"/>
        <v>103941.91056249999</v>
      </c>
      <c r="BI33" s="8">
        <f t="shared" si="84"/>
        <v>2.4E-2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3.9E-2</v>
      </c>
      <c r="BO33" s="2">
        <f t="shared" si="15"/>
        <v>100974.99999999999</v>
      </c>
      <c r="BP33" s="2" t="str">
        <f t="shared" si="16"/>
        <v>nie</v>
      </c>
      <c r="BQ33" s="2">
        <f t="shared" si="17"/>
        <v>2000</v>
      </c>
      <c r="BR33" s="1">
        <f t="shared" si="85"/>
        <v>50</v>
      </c>
      <c r="BS33" s="6"/>
      <c r="BT33" s="6"/>
      <c r="BU33" s="6"/>
      <c r="BV33" s="2">
        <f t="shared" si="94"/>
        <v>5000</v>
      </c>
      <c r="BW33" s="8">
        <f t="shared" si="86"/>
        <v>0.05</v>
      </c>
      <c r="BX33" s="2">
        <f t="shared" si="95"/>
        <v>5062.5</v>
      </c>
      <c r="BY33" s="2">
        <f t="shared" si="87"/>
        <v>62.5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0</v>
      </c>
      <c r="CG33" s="1">
        <f t="shared" si="78"/>
        <v>0</v>
      </c>
      <c r="CH33" s="2">
        <f t="shared" si="20"/>
        <v>0</v>
      </c>
      <c r="CI33" s="1">
        <f t="shared" si="89"/>
        <v>0</v>
      </c>
      <c r="CJ33" s="2">
        <f t="shared" si="98"/>
        <v>0</v>
      </c>
      <c r="CK33" s="2">
        <f t="shared" si="99"/>
        <v>106037.49999999999</v>
      </c>
      <c r="CL33" s="2">
        <f t="shared" si="23"/>
        <v>0</v>
      </c>
      <c r="CM33" s="2">
        <f t="shared" si="47"/>
        <v>0</v>
      </c>
      <c r="CN33" s="2">
        <f t="shared" si="24"/>
        <v>106037.49999999999</v>
      </c>
      <c r="CO33" s="2">
        <f t="shared" si="48"/>
        <v>2062.5</v>
      </c>
      <c r="CP33" s="2">
        <f t="shared" si="25"/>
        <v>755.24999999999727</v>
      </c>
      <c r="CQ33" s="2">
        <f t="shared" si="26"/>
        <v>103219.74999999999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105600</v>
      </c>
      <c r="CW33" s="8">
        <f t="shared" si="27"/>
        <v>4.3999999999999997E-2</v>
      </c>
      <c r="CX33" s="2">
        <f t="shared" si="28"/>
        <v>106761.59999999999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106761.59999999999</v>
      </c>
      <c r="DC33" s="2">
        <f t="shared" si="30"/>
        <v>0</v>
      </c>
      <c r="DD33" s="2">
        <f t="shared" si="56"/>
        <v>0</v>
      </c>
      <c r="DE33" s="2">
        <f t="shared" si="57"/>
        <v>106761.59999999999</v>
      </c>
      <c r="DF33" s="2">
        <f t="shared" si="32"/>
        <v>3000</v>
      </c>
      <c r="DG33" s="2">
        <f t="shared" si="33"/>
        <v>714.70399999999836</v>
      </c>
      <c r="DH33" s="2">
        <f t="shared" si="58"/>
        <v>103046.89599999999</v>
      </c>
    </row>
    <row r="34" spans="2:112" ht="23.5" customHeight="1" thickBot="1">
      <c r="M34" s="49">
        <f>zakup_domyslny_mc</f>
        <v>50</v>
      </c>
      <c r="N34" s="40">
        <f t="shared" ref="N34:U34" si="100">D17/zakup_domyslny_wartosc-1</f>
        <v>0.19504762687299726</v>
      </c>
      <c r="O34" s="40">
        <f t="shared" si="100"/>
        <v>0.14779704456274723</v>
      </c>
      <c r="P34" s="40">
        <f t="shared" si="100"/>
        <v>0.18472763806666603</v>
      </c>
      <c r="Q34" s="40">
        <f t="shared" si="100"/>
        <v>0.13942927139999961</v>
      </c>
      <c r="R34" s="40">
        <f t="shared" si="100"/>
        <v>0.20525438481367053</v>
      </c>
      <c r="S34" s="40">
        <f t="shared" si="100"/>
        <v>0.14097324586070048</v>
      </c>
      <c r="T34" s="40">
        <f t="shared" si="100"/>
        <v>0.14432858616752875</v>
      </c>
      <c r="U34" s="41">
        <f t="shared" si="100"/>
        <v>0.10390967428710418</v>
      </c>
      <c r="W34" s="1">
        <f t="shared" si="34"/>
        <v>16</v>
      </c>
      <c r="X34" s="2">
        <f t="shared" si="0"/>
        <v>103219.2</v>
      </c>
      <c r="Y34" s="8">
        <f t="shared" si="76"/>
        <v>3.8100000000000002E-2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104650</v>
      </c>
      <c r="AD34" s="8">
        <f t="shared" si="1"/>
        <v>4.65E-2</v>
      </c>
      <c r="AE34" s="2">
        <f t="shared" si="2"/>
        <v>106272.07500000001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4.65E-2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106272.07500000001</v>
      </c>
      <c r="BB34" s="2">
        <f t="shared" si="9"/>
        <v>0</v>
      </c>
      <c r="BC34" s="2">
        <f t="shared" si="41"/>
        <v>0</v>
      </c>
      <c r="BD34" s="2">
        <f t="shared" si="10"/>
        <v>106272.07500000001</v>
      </c>
      <c r="BE34" s="2">
        <f t="shared" si="42"/>
        <v>1000</v>
      </c>
      <c r="BF34" s="2">
        <f t="shared" si="11"/>
        <v>1001.6942500000022</v>
      </c>
      <c r="BG34" s="2">
        <f t="shared" si="12"/>
        <v>104270.38075000001</v>
      </c>
      <c r="BI34" s="8">
        <f t="shared" si="84"/>
        <v>2.4E-2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3.9E-2</v>
      </c>
      <c r="BO34" s="2">
        <f t="shared" si="15"/>
        <v>101299.99999999999</v>
      </c>
      <c r="BP34" s="2" t="str">
        <f t="shared" si="16"/>
        <v>nie</v>
      </c>
      <c r="BQ34" s="2">
        <f t="shared" si="17"/>
        <v>2000</v>
      </c>
      <c r="BR34" s="1">
        <f t="shared" si="85"/>
        <v>50</v>
      </c>
      <c r="BS34" s="6"/>
      <c r="BT34" s="6"/>
      <c r="BU34" s="6"/>
      <c r="BV34" s="2">
        <f t="shared" si="94"/>
        <v>5000</v>
      </c>
      <c r="BW34" s="8">
        <f t="shared" si="86"/>
        <v>0.05</v>
      </c>
      <c r="BX34" s="2">
        <f t="shared" si="95"/>
        <v>5083.333333333333</v>
      </c>
      <c r="BY34" s="2">
        <f t="shared" si="87"/>
        <v>83.33333333333303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0</v>
      </c>
      <c r="CG34" s="1">
        <f t="shared" si="78"/>
        <v>0</v>
      </c>
      <c r="CH34" s="2">
        <f t="shared" si="20"/>
        <v>0</v>
      </c>
      <c r="CI34" s="1">
        <f t="shared" si="89"/>
        <v>0</v>
      </c>
      <c r="CJ34" s="2">
        <f t="shared" si="98"/>
        <v>0</v>
      </c>
      <c r="CK34" s="2">
        <f t="shared" si="99"/>
        <v>106383.33333333331</v>
      </c>
      <c r="CL34" s="2">
        <f t="shared" si="23"/>
        <v>0</v>
      </c>
      <c r="CM34" s="2">
        <f t="shared" si="47"/>
        <v>0</v>
      </c>
      <c r="CN34" s="2">
        <f t="shared" si="24"/>
        <v>106383.33333333331</v>
      </c>
      <c r="CO34" s="2">
        <f t="shared" si="48"/>
        <v>2083.333333333333</v>
      </c>
      <c r="CP34" s="2">
        <f t="shared" si="25"/>
        <v>816.99999999999727</v>
      </c>
      <c r="CQ34" s="2">
        <f t="shared" si="26"/>
        <v>103482.99999999999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105600</v>
      </c>
      <c r="CW34" s="8">
        <f t="shared" si="27"/>
        <v>4.3999999999999997E-2</v>
      </c>
      <c r="CX34" s="2">
        <f t="shared" si="28"/>
        <v>107148.79999999999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107148.79999999999</v>
      </c>
      <c r="DC34" s="2">
        <f t="shared" si="30"/>
        <v>0</v>
      </c>
      <c r="DD34" s="2">
        <f t="shared" si="56"/>
        <v>0</v>
      </c>
      <c r="DE34" s="2">
        <f t="shared" si="57"/>
        <v>107148.79999999999</v>
      </c>
      <c r="DF34" s="2">
        <f t="shared" si="32"/>
        <v>3000</v>
      </c>
      <c r="DG34" s="2">
        <f t="shared" si="33"/>
        <v>788.27199999999777</v>
      </c>
      <c r="DH34" s="2">
        <f t="shared" si="58"/>
        <v>103360.52799999999</v>
      </c>
    </row>
    <row r="35" spans="2:112">
      <c r="W35" s="1">
        <f t="shared" si="34"/>
        <v>17</v>
      </c>
      <c r="X35" s="2">
        <f t="shared" si="0"/>
        <v>103424</v>
      </c>
      <c r="Y35" s="8">
        <f t="shared" si="76"/>
        <v>3.8100000000000002E-2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104650</v>
      </c>
      <c r="AD35" s="8">
        <f t="shared" si="1"/>
        <v>4.65E-2</v>
      </c>
      <c r="AE35" s="2">
        <f t="shared" si="2"/>
        <v>106677.59374999999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4.65E-2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106677.59374999999</v>
      </c>
      <c r="BB35" s="2">
        <f t="shared" si="9"/>
        <v>0</v>
      </c>
      <c r="BC35" s="2">
        <f t="shared" si="41"/>
        <v>0</v>
      </c>
      <c r="BD35" s="2">
        <f t="shared" si="10"/>
        <v>106677.59374999999</v>
      </c>
      <c r="BE35" s="2">
        <f t="shared" si="42"/>
        <v>1000</v>
      </c>
      <c r="BF35" s="2">
        <f t="shared" si="11"/>
        <v>1078.7428124999972</v>
      </c>
      <c r="BG35" s="2">
        <f t="shared" si="12"/>
        <v>104598.85093749998</v>
      </c>
      <c r="BI35" s="8">
        <f t="shared" si="84"/>
        <v>2.4E-2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3.9E-2</v>
      </c>
      <c r="BO35" s="2">
        <f t="shared" si="15"/>
        <v>101625.00000000001</v>
      </c>
      <c r="BP35" s="2" t="str">
        <f t="shared" si="16"/>
        <v>nie</v>
      </c>
      <c r="BQ35" s="2">
        <f t="shared" si="17"/>
        <v>2000</v>
      </c>
      <c r="BR35" s="1">
        <f t="shared" si="85"/>
        <v>50</v>
      </c>
      <c r="BS35" s="6"/>
      <c r="BT35" s="6"/>
      <c r="BU35" s="6"/>
      <c r="BV35" s="2">
        <f t="shared" si="94"/>
        <v>5000</v>
      </c>
      <c r="BW35" s="8">
        <f t="shared" si="86"/>
        <v>0.05</v>
      </c>
      <c r="BX35" s="2">
        <f t="shared" si="95"/>
        <v>5104.1666666666661</v>
      </c>
      <c r="BY35" s="2">
        <f t="shared" si="87"/>
        <v>100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0</v>
      </c>
      <c r="CG35" s="1">
        <f t="shared" si="78"/>
        <v>0</v>
      </c>
      <c r="CH35" s="2">
        <f t="shared" si="20"/>
        <v>0</v>
      </c>
      <c r="CI35" s="1">
        <f t="shared" si="89"/>
        <v>0</v>
      </c>
      <c r="CJ35" s="2">
        <f t="shared" si="98"/>
        <v>0</v>
      </c>
      <c r="CK35" s="2">
        <f t="shared" si="99"/>
        <v>106729.16666666669</v>
      </c>
      <c r="CL35" s="2">
        <f t="shared" si="23"/>
        <v>0</v>
      </c>
      <c r="CM35" s="2">
        <f t="shared" si="47"/>
        <v>0</v>
      </c>
      <c r="CN35" s="2">
        <f t="shared" si="24"/>
        <v>106729.16666666669</v>
      </c>
      <c r="CO35" s="2">
        <f t="shared" si="48"/>
        <v>2100</v>
      </c>
      <c r="CP35" s="2">
        <f t="shared" si="25"/>
        <v>879.54166666667038</v>
      </c>
      <c r="CQ35" s="2">
        <f t="shared" si="26"/>
        <v>103749.62500000001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105600</v>
      </c>
      <c r="CW35" s="8">
        <f t="shared" si="27"/>
        <v>4.3999999999999997E-2</v>
      </c>
      <c r="CX35" s="2">
        <f t="shared" si="28"/>
        <v>107536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107536</v>
      </c>
      <c r="DC35" s="2">
        <f t="shared" si="30"/>
        <v>0</v>
      </c>
      <c r="DD35" s="2">
        <f t="shared" si="56"/>
        <v>0</v>
      </c>
      <c r="DE35" s="2">
        <f t="shared" si="57"/>
        <v>107536</v>
      </c>
      <c r="DF35" s="2">
        <f t="shared" si="32"/>
        <v>3000</v>
      </c>
      <c r="DG35" s="2">
        <f t="shared" si="33"/>
        <v>861.84</v>
      </c>
      <c r="DH35" s="2">
        <f t="shared" si="58"/>
        <v>103674.16</v>
      </c>
    </row>
    <row r="36" spans="2:112" ht="32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103628.8</v>
      </c>
      <c r="Y36" s="8">
        <f t="shared" si="76"/>
        <v>3.8100000000000002E-2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104650</v>
      </c>
      <c r="AD36" s="8">
        <f t="shared" si="1"/>
        <v>4.65E-2</v>
      </c>
      <c r="AE36" s="2">
        <f t="shared" si="2"/>
        <v>107083.1125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4.65E-2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107083.1125</v>
      </c>
      <c r="BB36" s="2">
        <f t="shared" si="9"/>
        <v>0</v>
      </c>
      <c r="BC36" s="2">
        <f t="shared" si="41"/>
        <v>0</v>
      </c>
      <c r="BD36" s="2">
        <f t="shared" si="10"/>
        <v>107083.1125</v>
      </c>
      <c r="BE36" s="2">
        <f t="shared" si="42"/>
        <v>1000</v>
      </c>
      <c r="BF36" s="2">
        <f t="shared" si="11"/>
        <v>1155.7913750000005</v>
      </c>
      <c r="BG36" s="2">
        <f t="shared" si="12"/>
        <v>104927.321125</v>
      </c>
      <c r="BI36" s="8">
        <f t="shared" si="84"/>
        <v>2.4E-2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3.9E-2</v>
      </c>
      <c r="BO36" s="2">
        <f t="shared" si="15"/>
        <v>101950.00000000001</v>
      </c>
      <c r="BP36" s="2" t="str">
        <f t="shared" si="16"/>
        <v>nie</v>
      </c>
      <c r="BQ36" s="2">
        <f t="shared" si="17"/>
        <v>2000</v>
      </c>
      <c r="BR36" s="1">
        <f t="shared" si="85"/>
        <v>50</v>
      </c>
      <c r="BS36" s="6"/>
      <c r="BT36" s="6"/>
      <c r="BU36" s="6"/>
      <c r="BV36" s="2">
        <f t="shared" si="94"/>
        <v>5000</v>
      </c>
      <c r="BW36" s="8">
        <f t="shared" si="86"/>
        <v>0.05</v>
      </c>
      <c r="BX36" s="2">
        <f t="shared" si="95"/>
        <v>5125</v>
      </c>
      <c r="BY36" s="2">
        <f t="shared" si="87"/>
        <v>100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0</v>
      </c>
      <c r="CG36" s="1">
        <f t="shared" si="78"/>
        <v>0</v>
      </c>
      <c r="CH36" s="2">
        <f t="shared" si="20"/>
        <v>0</v>
      </c>
      <c r="CI36" s="1">
        <f t="shared" si="89"/>
        <v>0</v>
      </c>
      <c r="CJ36" s="2">
        <f t="shared" si="98"/>
        <v>0</v>
      </c>
      <c r="CK36" s="2">
        <f t="shared" si="99"/>
        <v>107075.00000000001</v>
      </c>
      <c r="CL36" s="2">
        <f t="shared" si="23"/>
        <v>0</v>
      </c>
      <c r="CM36" s="2">
        <f t="shared" si="47"/>
        <v>0</v>
      </c>
      <c r="CN36" s="2">
        <f t="shared" si="24"/>
        <v>107075.00000000001</v>
      </c>
      <c r="CO36" s="2">
        <f t="shared" si="48"/>
        <v>2100</v>
      </c>
      <c r="CP36" s="2">
        <f t="shared" si="25"/>
        <v>945.25000000000273</v>
      </c>
      <c r="CQ36" s="2">
        <f t="shared" si="26"/>
        <v>104029.75000000001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105600</v>
      </c>
      <c r="CW36" s="8">
        <f t="shared" si="27"/>
        <v>4.3999999999999997E-2</v>
      </c>
      <c r="CX36" s="2">
        <f t="shared" si="28"/>
        <v>107923.2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107923.2</v>
      </c>
      <c r="DC36" s="2">
        <f t="shared" si="30"/>
        <v>0</v>
      </c>
      <c r="DD36" s="2">
        <f t="shared" si="56"/>
        <v>0</v>
      </c>
      <c r="DE36" s="2">
        <f t="shared" si="57"/>
        <v>107923.2</v>
      </c>
      <c r="DF36" s="2">
        <f t="shared" si="32"/>
        <v>3000</v>
      </c>
      <c r="DG36" s="2">
        <f t="shared" si="33"/>
        <v>935.40799999999945</v>
      </c>
      <c r="DH36" s="2">
        <f t="shared" si="58"/>
        <v>103987.792</v>
      </c>
    </row>
    <row r="37" spans="2:112">
      <c r="B37" s="227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103833.60000000001</v>
      </c>
      <c r="Y37" s="8">
        <f t="shared" si="76"/>
        <v>3.8100000000000002E-2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104650</v>
      </c>
      <c r="AD37" s="8">
        <f t="shared" si="1"/>
        <v>4.65E-2</v>
      </c>
      <c r="AE37" s="2">
        <f t="shared" si="2"/>
        <v>107488.63125000001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4.65E-2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107488.63125000001</v>
      </c>
      <c r="BB37" s="2">
        <f t="shared" si="9"/>
        <v>0</v>
      </c>
      <c r="BC37" s="2">
        <f t="shared" si="41"/>
        <v>0</v>
      </c>
      <c r="BD37" s="2">
        <f t="shared" si="10"/>
        <v>107488.63125000001</v>
      </c>
      <c r="BE37" s="2">
        <f t="shared" si="42"/>
        <v>1000</v>
      </c>
      <c r="BF37" s="2">
        <f t="shared" si="11"/>
        <v>1232.839937500001</v>
      </c>
      <c r="BG37" s="2">
        <f t="shared" si="12"/>
        <v>105255.79131250001</v>
      </c>
      <c r="BI37" s="8">
        <f t="shared" si="84"/>
        <v>2.4E-2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3.9E-2</v>
      </c>
      <c r="BO37" s="2">
        <f t="shared" si="15"/>
        <v>102275</v>
      </c>
      <c r="BP37" s="2" t="str">
        <f t="shared" si="16"/>
        <v>nie</v>
      </c>
      <c r="BQ37" s="2">
        <f t="shared" si="17"/>
        <v>2000</v>
      </c>
      <c r="BR37" s="1">
        <f t="shared" si="85"/>
        <v>50</v>
      </c>
      <c r="BS37" s="6"/>
      <c r="BT37" s="6"/>
      <c r="BU37" s="6"/>
      <c r="BV37" s="2">
        <f t="shared" si="94"/>
        <v>5000</v>
      </c>
      <c r="BW37" s="8">
        <f t="shared" si="86"/>
        <v>0.05</v>
      </c>
      <c r="BX37" s="2">
        <f t="shared" si="95"/>
        <v>5145.833333333333</v>
      </c>
      <c r="BY37" s="2">
        <f t="shared" si="87"/>
        <v>100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0</v>
      </c>
      <c r="CG37" s="1">
        <f t="shared" si="78"/>
        <v>0</v>
      </c>
      <c r="CH37" s="2">
        <f t="shared" si="20"/>
        <v>0</v>
      </c>
      <c r="CI37" s="1">
        <f t="shared" si="89"/>
        <v>0</v>
      </c>
      <c r="CJ37" s="2">
        <f t="shared" si="98"/>
        <v>0</v>
      </c>
      <c r="CK37" s="2">
        <f t="shared" si="99"/>
        <v>107420.83333333333</v>
      </c>
      <c r="CL37" s="2">
        <f t="shared" si="23"/>
        <v>0</v>
      </c>
      <c r="CM37" s="2">
        <f t="shared" si="47"/>
        <v>0</v>
      </c>
      <c r="CN37" s="2">
        <f t="shared" si="24"/>
        <v>107420.83333333333</v>
      </c>
      <c r="CO37" s="2">
        <f t="shared" si="48"/>
        <v>2100</v>
      </c>
      <c r="CP37" s="2">
        <f t="shared" si="25"/>
        <v>1010.9583333333325</v>
      </c>
      <c r="CQ37" s="2">
        <f t="shared" si="26"/>
        <v>104309.875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105600</v>
      </c>
      <c r="CW37" s="8">
        <f t="shared" si="27"/>
        <v>4.3999999999999997E-2</v>
      </c>
      <c r="CX37" s="2">
        <f t="shared" si="28"/>
        <v>108310.40000000001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108310.40000000001</v>
      </c>
      <c r="DC37" s="2">
        <f t="shared" si="30"/>
        <v>0</v>
      </c>
      <c r="DD37" s="2">
        <f t="shared" si="56"/>
        <v>0</v>
      </c>
      <c r="DE37" s="2">
        <f t="shared" si="57"/>
        <v>108310.40000000001</v>
      </c>
      <c r="DF37" s="2">
        <f t="shared" si="32"/>
        <v>3000</v>
      </c>
      <c r="DG37" s="2">
        <f t="shared" si="33"/>
        <v>1008.9760000000017</v>
      </c>
      <c r="DH37" s="2">
        <f t="shared" si="58"/>
        <v>104301.42400000001</v>
      </c>
    </row>
    <row r="38" spans="2:112">
      <c r="B38" s="228"/>
      <c r="C38" s="1">
        <f t="shared" ref="C38:C69" si="102">W19</f>
        <v>1</v>
      </c>
      <c r="D38" s="2">
        <f>BD19</f>
        <v>100387.50000000001</v>
      </c>
      <c r="E38" s="2">
        <f>BG19</f>
        <v>100000</v>
      </c>
      <c r="F38" s="2">
        <f>CN19</f>
        <v>100416.66666666667</v>
      </c>
      <c r="G38" s="2">
        <f>CQ19</f>
        <v>100000</v>
      </c>
      <c r="H38" s="2">
        <f>DE19</f>
        <v>100466.66666666666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100269.99999999999</v>
      </c>
      <c r="K38" s="2">
        <f t="shared" ref="K38:K69" si="104">X19</f>
        <v>100200</v>
      </c>
      <c r="W38" s="1">
        <f t="shared" si="34"/>
        <v>20</v>
      </c>
      <c r="X38" s="2">
        <f t="shared" si="0"/>
        <v>104038.39999999999</v>
      </c>
      <c r="Y38" s="8">
        <f t="shared" si="76"/>
        <v>3.8100000000000002E-2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104650</v>
      </c>
      <c r="AD38" s="8">
        <f t="shared" si="1"/>
        <v>4.65E-2</v>
      </c>
      <c r="AE38" s="2">
        <f t="shared" si="2"/>
        <v>107894.15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4.65E-2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107894.15</v>
      </c>
      <c r="BB38" s="2">
        <f t="shared" si="9"/>
        <v>0</v>
      </c>
      <c r="BC38" s="2">
        <f t="shared" si="41"/>
        <v>0</v>
      </c>
      <c r="BD38" s="2">
        <f t="shared" si="10"/>
        <v>107894.15</v>
      </c>
      <c r="BE38" s="2">
        <f t="shared" si="42"/>
        <v>1000</v>
      </c>
      <c r="BF38" s="2">
        <f t="shared" si="11"/>
        <v>1309.8884999999989</v>
      </c>
      <c r="BG38" s="2">
        <f t="shared" si="12"/>
        <v>105584.26149999999</v>
      </c>
      <c r="BI38" s="8">
        <f t="shared" si="84"/>
        <v>2.4E-2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3.9E-2</v>
      </c>
      <c r="BO38" s="2">
        <f t="shared" si="15"/>
        <v>102600</v>
      </c>
      <c r="BP38" s="2" t="str">
        <f t="shared" si="16"/>
        <v>nie</v>
      </c>
      <c r="BQ38" s="2">
        <f t="shared" si="17"/>
        <v>2000</v>
      </c>
      <c r="BR38" s="1">
        <f t="shared" si="85"/>
        <v>50</v>
      </c>
      <c r="BS38" s="6"/>
      <c r="BT38" s="6"/>
      <c r="BU38" s="6"/>
      <c r="BV38" s="2">
        <f t="shared" si="94"/>
        <v>5000</v>
      </c>
      <c r="BW38" s="8">
        <f t="shared" si="86"/>
        <v>0.05</v>
      </c>
      <c r="BX38" s="2">
        <f t="shared" si="95"/>
        <v>5166.666666666667</v>
      </c>
      <c r="BY38" s="2">
        <f t="shared" si="87"/>
        <v>100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0</v>
      </c>
      <c r="CG38" s="1">
        <f t="shared" si="78"/>
        <v>0</v>
      </c>
      <c r="CH38" s="2">
        <f t="shared" si="20"/>
        <v>0</v>
      </c>
      <c r="CI38" s="1">
        <f t="shared" si="89"/>
        <v>0</v>
      </c>
      <c r="CJ38" s="2">
        <f t="shared" si="98"/>
        <v>0</v>
      </c>
      <c r="CK38" s="2">
        <f t="shared" si="99"/>
        <v>107766.66666666667</v>
      </c>
      <c r="CL38" s="2">
        <f t="shared" si="23"/>
        <v>0</v>
      </c>
      <c r="CM38" s="2">
        <f t="shared" si="47"/>
        <v>0</v>
      </c>
      <c r="CN38" s="2">
        <f t="shared" si="24"/>
        <v>107766.66666666667</v>
      </c>
      <c r="CO38" s="2">
        <f t="shared" si="48"/>
        <v>2100</v>
      </c>
      <c r="CP38" s="2">
        <f t="shared" si="25"/>
        <v>1076.6666666666677</v>
      </c>
      <c r="CQ38" s="2">
        <f t="shared" si="26"/>
        <v>104590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105600</v>
      </c>
      <c r="CW38" s="8">
        <f t="shared" si="27"/>
        <v>4.3999999999999997E-2</v>
      </c>
      <c r="CX38" s="2">
        <f t="shared" si="28"/>
        <v>108697.60000000001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108697.60000000001</v>
      </c>
      <c r="DC38" s="2">
        <f t="shared" si="30"/>
        <v>0</v>
      </c>
      <c r="DD38" s="2">
        <f t="shared" si="56"/>
        <v>0</v>
      </c>
      <c r="DE38" s="2">
        <f t="shared" si="57"/>
        <v>108697.60000000001</v>
      </c>
      <c r="DF38" s="2">
        <f t="shared" si="32"/>
        <v>3000</v>
      </c>
      <c r="DG38" s="2">
        <f t="shared" si="33"/>
        <v>1082.544000000001</v>
      </c>
      <c r="DH38" s="2">
        <f t="shared" si="58"/>
        <v>104615.05600000001</v>
      </c>
    </row>
    <row r="39" spans="2:112">
      <c r="B39" s="228"/>
      <c r="C39" s="1">
        <f t="shared" si="102"/>
        <v>2</v>
      </c>
      <c r="D39" s="2">
        <f t="shared" ref="D39:D102" si="105">BD20</f>
        <v>100774.99999999999</v>
      </c>
      <c r="E39" s="2">
        <f t="shared" ref="E39:E102" si="106">BG20</f>
        <v>100000</v>
      </c>
      <c r="F39" s="2">
        <f t="shared" ref="F39:F102" si="107">CN20</f>
        <v>100833.33333333333</v>
      </c>
      <c r="G39" s="2">
        <f t="shared" ref="G39:G102" si="108">CQ20</f>
        <v>100000</v>
      </c>
      <c r="H39" s="2">
        <f t="shared" ref="H39:H102" si="109">DE20</f>
        <v>100933.33333333334</v>
      </c>
      <c r="I39" s="2">
        <f t="shared" ref="I39:I102" si="110">DH20</f>
        <v>100000</v>
      </c>
      <c r="J39" s="24">
        <f t="shared" si="103"/>
        <v>100540.72899999998</v>
      </c>
      <c r="K39" s="2">
        <f t="shared" si="104"/>
        <v>100400</v>
      </c>
      <c r="W39" s="1">
        <f t="shared" si="34"/>
        <v>21</v>
      </c>
      <c r="X39" s="2">
        <f t="shared" si="0"/>
        <v>104243.2</v>
      </c>
      <c r="Y39" s="8">
        <f t="shared" si="76"/>
        <v>3.8100000000000002E-2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104650</v>
      </c>
      <c r="AD39" s="8">
        <f t="shared" si="1"/>
        <v>4.65E-2</v>
      </c>
      <c r="AE39" s="2">
        <f t="shared" si="2"/>
        <v>108299.66875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4.65E-2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108299.66875</v>
      </c>
      <c r="BB39" s="2">
        <f t="shared" si="9"/>
        <v>0</v>
      </c>
      <c r="BC39" s="2">
        <f t="shared" si="41"/>
        <v>0</v>
      </c>
      <c r="BD39" s="2">
        <f t="shared" si="10"/>
        <v>108299.66875</v>
      </c>
      <c r="BE39" s="2">
        <f t="shared" si="42"/>
        <v>1000</v>
      </c>
      <c r="BF39" s="2">
        <f t="shared" si="11"/>
        <v>1386.9370624999995</v>
      </c>
      <c r="BG39" s="2">
        <f t="shared" si="12"/>
        <v>105912.7316875</v>
      </c>
      <c r="BI39" s="8">
        <f t="shared" si="84"/>
        <v>2.4E-2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3.9E-2</v>
      </c>
      <c r="BO39" s="2">
        <f t="shared" si="15"/>
        <v>102925</v>
      </c>
      <c r="BP39" s="2" t="str">
        <f t="shared" si="16"/>
        <v>nie</v>
      </c>
      <c r="BQ39" s="2">
        <f t="shared" si="17"/>
        <v>2000</v>
      </c>
      <c r="BR39" s="1">
        <f t="shared" si="85"/>
        <v>50</v>
      </c>
      <c r="BS39" s="6"/>
      <c r="BT39" s="6"/>
      <c r="BU39" s="6"/>
      <c r="BV39" s="2">
        <f t="shared" si="94"/>
        <v>5000</v>
      </c>
      <c r="BW39" s="8">
        <f t="shared" si="86"/>
        <v>0.05</v>
      </c>
      <c r="BX39" s="2">
        <f t="shared" si="95"/>
        <v>5187.5</v>
      </c>
      <c r="BY39" s="2">
        <f t="shared" si="87"/>
        <v>100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0</v>
      </c>
      <c r="CG39" s="1">
        <f t="shared" si="78"/>
        <v>0</v>
      </c>
      <c r="CH39" s="2">
        <f t="shared" si="20"/>
        <v>0</v>
      </c>
      <c r="CI39" s="1">
        <f t="shared" si="89"/>
        <v>0</v>
      </c>
      <c r="CJ39" s="2">
        <f t="shared" si="98"/>
        <v>0</v>
      </c>
      <c r="CK39" s="2">
        <f t="shared" si="99"/>
        <v>108112.5</v>
      </c>
      <c r="CL39" s="2">
        <f t="shared" si="23"/>
        <v>0</v>
      </c>
      <c r="CM39" s="2">
        <f t="shared" si="47"/>
        <v>0</v>
      </c>
      <c r="CN39" s="2">
        <f t="shared" si="24"/>
        <v>108112.5</v>
      </c>
      <c r="CO39" s="2">
        <f t="shared" si="48"/>
        <v>2100</v>
      </c>
      <c r="CP39" s="2">
        <f t="shared" si="25"/>
        <v>1142.375</v>
      </c>
      <c r="CQ39" s="2">
        <f t="shared" si="26"/>
        <v>104870.125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105600</v>
      </c>
      <c r="CW39" s="8">
        <f t="shared" si="27"/>
        <v>4.3999999999999997E-2</v>
      </c>
      <c r="CX39" s="2">
        <f t="shared" si="28"/>
        <v>109084.79999999999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109084.79999999999</v>
      </c>
      <c r="DC39" s="2">
        <f t="shared" si="30"/>
        <v>0</v>
      </c>
      <c r="DD39" s="2">
        <f t="shared" si="56"/>
        <v>0</v>
      </c>
      <c r="DE39" s="2">
        <f t="shared" si="57"/>
        <v>109084.79999999999</v>
      </c>
      <c r="DF39" s="2">
        <f t="shared" si="32"/>
        <v>3000</v>
      </c>
      <c r="DG39" s="2">
        <f t="shared" si="33"/>
        <v>1156.1119999999978</v>
      </c>
      <c r="DH39" s="2">
        <f t="shared" si="58"/>
        <v>104928.68799999999</v>
      </c>
    </row>
    <row r="40" spans="2:112">
      <c r="B40" s="228"/>
      <c r="C40" s="1">
        <f t="shared" si="102"/>
        <v>3</v>
      </c>
      <c r="D40" s="2">
        <f t="shared" si="105"/>
        <v>101162.5</v>
      </c>
      <c r="E40" s="2">
        <f t="shared" si="106"/>
        <v>100131.625</v>
      </c>
      <c r="F40" s="2">
        <f t="shared" si="107"/>
        <v>101250</v>
      </c>
      <c r="G40" s="2">
        <f t="shared" si="108"/>
        <v>100000</v>
      </c>
      <c r="H40" s="2">
        <f t="shared" si="109"/>
        <v>101400</v>
      </c>
      <c r="I40" s="2">
        <f t="shared" si="110"/>
        <v>100000</v>
      </c>
      <c r="J40" s="2">
        <f t="shared" si="103"/>
        <v>100812.18896829998</v>
      </c>
      <c r="K40" s="2">
        <f t="shared" si="104"/>
        <v>100600</v>
      </c>
      <c r="W40" s="1">
        <f t="shared" si="34"/>
        <v>22</v>
      </c>
      <c r="X40" s="2">
        <f t="shared" si="0"/>
        <v>104448</v>
      </c>
      <c r="Y40" s="8">
        <f t="shared" si="76"/>
        <v>3.8100000000000002E-2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104650</v>
      </c>
      <c r="AD40" s="8">
        <f t="shared" si="1"/>
        <v>4.65E-2</v>
      </c>
      <c r="AE40" s="2">
        <f t="shared" si="2"/>
        <v>108705.1875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4.65E-2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108705.1875</v>
      </c>
      <c r="BB40" s="2">
        <f t="shared" si="9"/>
        <v>0</v>
      </c>
      <c r="BC40" s="2">
        <f t="shared" si="41"/>
        <v>0</v>
      </c>
      <c r="BD40" s="2">
        <f t="shared" si="10"/>
        <v>108705.1875</v>
      </c>
      <c r="BE40" s="2">
        <f t="shared" si="42"/>
        <v>1000</v>
      </c>
      <c r="BF40" s="2">
        <f t="shared" si="11"/>
        <v>1463.985625</v>
      </c>
      <c r="BG40" s="2">
        <f t="shared" si="12"/>
        <v>106241.201875</v>
      </c>
      <c r="BI40" s="8">
        <f t="shared" si="84"/>
        <v>2.4E-2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3.9E-2</v>
      </c>
      <c r="BO40" s="2">
        <f t="shared" si="15"/>
        <v>103250</v>
      </c>
      <c r="BP40" s="2" t="str">
        <f t="shared" si="16"/>
        <v>nie</v>
      </c>
      <c r="BQ40" s="2">
        <f t="shared" si="17"/>
        <v>2000</v>
      </c>
      <c r="BR40" s="1">
        <f t="shared" si="85"/>
        <v>50</v>
      </c>
      <c r="BS40" s="6"/>
      <c r="BT40" s="6"/>
      <c r="BU40" s="6"/>
      <c r="BV40" s="2">
        <f t="shared" si="94"/>
        <v>5000</v>
      </c>
      <c r="BW40" s="8">
        <f t="shared" si="86"/>
        <v>0.05</v>
      </c>
      <c r="BX40" s="2">
        <f t="shared" si="95"/>
        <v>5208.3333333333339</v>
      </c>
      <c r="BY40" s="2">
        <f t="shared" si="87"/>
        <v>100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0</v>
      </c>
      <c r="CG40" s="1">
        <f t="shared" si="78"/>
        <v>0</v>
      </c>
      <c r="CH40" s="2">
        <f t="shared" si="20"/>
        <v>0</v>
      </c>
      <c r="CI40" s="1">
        <f t="shared" si="89"/>
        <v>0</v>
      </c>
      <c r="CJ40" s="2">
        <f t="shared" si="98"/>
        <v>0</v>
      </c>
      <c r="CK40" s="2">
        <f t="shared" si="99"/>
        <v>108458.33333333333</v>
      </c>
      <c r="CL40" s="2">
        <f t="shared" si="23"/>
        <v>0</v>
      </c>
      <c r="CM40" s="2">
        <f t="shared" si="47"/>
        <v>0</v>
      </c>
      <c r="CN40" s="2">
        <f t="shared" si="24"/>
        <v>108458.33333333333</v>
      </c>
      <c r="CO40" s="2">
        <f t="shared" si="48"/>
        <v>2100</v>
      </c>
      <c r="CP40" s="2">
        <f t="shared" si="25"/>
        <v>1208.0833333333323</v>
      </c>
      <c r="CQ40" s="2">
        <f t="shared" si="26"/>
        <v>105150.25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105600</v>
      </c>
      <c r="CW40" s="8">
        <f t="shared" si="27"/>
        <v>4.3999999999999997E-2</v>
      </c>
      <c r="CX40" s="2">
        <f t="shared" si="28"/>
        <v>109472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109472</v>
      </c>
      <c r="DC40" s="2">
        <f t="shared" si="30"/>
        <v>0</v>
      </c>
      <c r="DD40" s="2">
        <f t="shared" si="56"/>
        <v>0</v>
      </c>
      <c r="DE40" s="2">
        <f t="shared" si="57"/>
        <v>109472</v>
      </c>
      <c r="DF40" s="2">
        <f t="shared" si="32"/>
        <v>3000</v>
      </c>
      <c r="DG40" s="2">
        <f t="shared" si="33"/>
        <v>1229.68</v>
      </c>
      <c r="DH40" s="2">
        <f t="shared" si="58"/>
        <v>105242.32</v>
      </c>
    </row>
    <row r="41" spans="2:112">
      <c r="B41" s="228"/>
      <c r="C41" s="1">
        <f t="shared" si="102"/>
        <v>4</v>
      </c>
      <c r="D41" s="2">
        <f t="shared" si="105"/>
        <v>101550</v>
      </c>
      <c r="E41" s="2">
        <f t="shared" si="106"/>
        <v>100445.5</v>
      </c>
      <c r="F41" s="2">
        <f t="shared" si="107"/>
        <v>101666.66666666666</v>
      </c>
      <c r="G41" s="2">
        <f t="shared" si="108"/>
        <v>100000</v>
      </c>
      <c r="H41" s="2">
        <f t="shared" si="109"/>
        <v>101866.66666666666</v>
      </c>
      <c r="I41" s="2">
        <f t="shared" si="110"/>
        <v>100000</v>
      </c>
      <c r="J41" s="2">
        <f t="shared" si="103"/>
        <v>101084.38187851438</v>
      </c>
      <c r="K41" s="2">
        <f t="shared" si="104"/>
        <v>100800</v>
      </c>
      <c r="W41" s="1">
        <f t="shared" si="34"/>
        <v>23</v>
      </c>
      <c r="X41" s="2">
        <f t="shared" si="0"/>
        <v>104652.8</v>
      </c>
      <c r="Y41" s="8">
        <f t="shared" si="76"/>
        <v>3.8100000000000002E-2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104650</v>
      </c>
      <c r="AD41" s="8">
        <f t="shared" si="1"/>
        <v>4.65E-2</v>
      </c>
      <c r="AE41" s="2">
        <f t="shared" si="2"/>
        <v>109110.70624999999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4.65E-2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109110.70624999999</v>
      </c>
      <c r="BB41" s="2">
        <f t="shared" si="9"/>
        <v>0</v>
      </c>
      <c r="BC41" s="2">
        <f t="shared" si="41"/>
        <v>0</v>
      </c>
      <c r="BD41" s="2">
        <f t="shared" si="10"/>
        <v>109110.70624999999</v>
      </c>
      <c r="BE41" s="2">
        <f t="shared" si="42"/>
        <v>1000</v>
      </c>
      <c r="BF41" s="2">
        <f t="shared" si="11"/>
        <v>1541.0341874999979</v>
      </c>
      <c r="BG41" s="2">
        <f t="shared" si="12"/>
        <v>106569.67206249999</v>
      </c>
      <c r="BI41" s="8">
        <f t="shared" si="84"/>
        <v>2.4E-2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3.9E-2</v>
      </c>
      <c r="BO41" s="2">
        <f t="shared" si="15"/>
        <v>103575</v>
      </c>
      <c r="BP41" s="2" t="str">
        <f t="shared" si="16"/>
        <v>nie</v>
      </c>
      <c r="BQ41" s="2">
        <f t="shared" si="17"/>
        <v>2000</v>
      </c>
      <c r="BR41" s="1">
        <f t="shared" si="85"/>
        <v>50</v>
      </c>
      <c r="BS41" s="6"/>
      <c r="BT41" s="6"/>
      <c r="BU41" s="6"/>
      <c r="BV41" s="2">
        <f t="shared" si="94"/>
        <v>5000</v>
      </c>
      <c r="BW41" s="8">
        <f t="shared" si="86"/>
        <v>0.05</v>
      </c>
      <c r="BX41" s="2">
        <f t="shared" si="95"/>
        <v>5229.166666666667</v>
      </c>
      <c r="BY41" s="2">
        <f t="shared" si="87"/>
        <v>100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0</v>
      </c>
      <c r="CG41" s="1">
        <f t="shared" si="78"/>
        <v>0</v>
      </c>
      <c r="CH41" s="2">
        <f t="shared" si="20"/>
        <v>0</v>
      </c>
      <c r="CI41" s="1">
        <f t="shared" si="89"/>
        <v>0</v>
      </c>
      <c r="CJ41" s="2">
        <f t="shared" si="98"/>
        <v>0</v>
      </c>
      <c r="CK41" s="2">
        <f t="shared" si="99"/>
        <v>108804.16666666667</v>
      </c>
      <c r="CL41" s="2">
        <f t="shared" si="23"/>
        <v>0</v>
      </c>
      <c r="CM41" s="2">
        <f t="shared" si="47"/>
        <v>0</v>
      </c>
      <c r="CN41" s="2">
        <f t="shared" si="24"/>
        <v>108804.16666666667</v>
      </c>
      <c r="CO41" s="2">
        <f t="shared" si="48"/>
        <v>2100</v>
      </c>
      <c r="CP41" s="2">
        <f t="shared" si="25"/>
        <v>1273.7916666666677</v>
      </c>
      <c r="CQ41" s="2">
        <f t="shared" si="26"/>
        <v>105430.375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105600</v>
      </c>
      <c r="CW41" s="8">
        <f t="shared" si="27"/>
        <v>4.3999999999999997E-2</v>
      </c>
      <c r="CX41" s="2">
        <f t="shared" si="28"/>
        <v>109859.2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109859.2</v>
      </c>
      <c r="DC41" s="2">
        <f t="shared" si="30"/>
        <v>0</v>
      </c>
      <c r="DD41" s="2">
        <f t="shared" si="56"/>
        <v>0</v>
      </c>
      <c r="DE41" s="2">
        <f t="shared" si="57"/>
        <v>109859.2</v>
      </c>
      <c r="DF41" s="2">
        <f t="shared" si="32"/>
        <v>3000</v>
      </c>
      <c r="DG41" s="2">
        <f t="shared" si="33"/>
        <v>1303.2479999999994</v>
      </c>
      <c r="DH41" s="2">
        <f t="shared" si="58"/>
        <v>105555.952</v>
      </c>
    </row>
    <row r="42" spans="2:112">
      <c r="B42" s="228"/>
      <c r="C42" s="1">
        <f t="shared" si="102"/>
        <v>5</v>
      </c>
      <c r="D42" s="2">
        <f t="shared" si="105"/>
        <v>101937.49999999999</v>
      </c>
      <c r="E42" s="2">
        <f t="shared" si="106"/>
        <v>100759.37499999999</v>
      </c>
      <c r="F42" s="2">
        <f t="shared" si="107"/>
        <v>102083.33333333333</v>
      </c>
      <c r="G42" s="2">
        <f t="shared" si="108"/>
        <v>100067.5</v>
      </c>
      <c r="H42" s="2">
        <f t="shared" si="109"/>
        <v>102333.33333333334</v>
      </c>
      <c r="I42" s="2">
        <f t="shared" si="110"/>
        <v>100000</v>
      </c>
      <c r="J42" s="2">
        <f t="shared" si="103"/>
        <v>101357.30970958636</v>
      </c>
      <c r="K42" s="2">
        <f t="shared" si="104"/>
        <v>101000</v>
      </c>
      <c r="W42" s="1">
        <f t="shared" si="34"/>
        <v>24</v>
      </c>
      <c r="X42" s="2">
        <f t="shared" si="0"/>
        <v>104857.59999999999</v>
      </c>
      <c r="Y42" s="8">
        <f t="shared" si="76"/>
        <v>3.8100000000000002E-2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104650</v>
      </c>
      <c r="AD42" s="8">
        <f t="shared" si="1"/>
        <v>4.65E-2</v>
      </c>
      <c r="AE42" s="2">
        <f t="shared" si="2"/>
        <v>109516.22499999999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4.65E-2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109516.22499999999</v>
      </c>
      <c r="BB42" s="2">
        <f t="shared" si="9"/>
        <v>175.22595999999999</v>
      </c>
      <c r="BC42" s="2">
        <f t="shared" si="41"/>
        <v>175.22595999999999</v>
      </c>
      <c r="BD42" s="2">
        <f t="shared" si="10"/>
        <v>109340.99904</v>
      </c>
      <c r="BE42" s="2">
        <f t="shared" si="42"/>
        <v>1000</v>
      </c>
      <c r="BF42" s="2">
        <f t="shared" si="11"/>
        <v>1618.0827499999984</v>
      </c>
      <c r="BG42" s="2">
        <f t="shared" si="12"/>
        <v>106722.91628999999</v>
      </c>
      <c r="BI42" s="8">
        <f t="shared" si="84"/>
        <v>2.4E-2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3.9E-2</v>
      </c>
      <c r="BO42" s="2">
        <f t="shared" si="15"/>
        <v>103899.99999999999</v>
      </c>
      <c r="BP42" s="2" t="str">
        <f t="shared" si="16"/>
        <v>nie</v>
      </c>
      <c r="BQ42" s="2">
        <f t="shared" si="17"/>
        <v>2000</v>
      </c>
      <c r="BR42" s="1">
        <f t="shared" si="85"/>
        <v>50</v>
      </c>
      <c r="BS42" s="6"/>
      <c r="BT42" s="6"/>
      <c r="BU42" s="6"/>
      <c r="BV42" s="2">
        <f t="shared" si="94"/>
        <v>5000</v>
      </c>
      <c r="BW42" s="8">
        <f t="shared" si="86"/>
        <v>0.05</v>
      </c>
      <c r="BX42" s="2">
        <f t="shared" si="95"/>
        <v>5250</v>
      </c>
      <c r="BY42" s="2">
        <f t="shared" si="87"/>
        <v>100</v>
      </c>
      <c r="BZ42" s="6"/>
      <c r="CA42" s="6"/>
      <c r="CB42" s="6"/>
      <c r="CC42" s="6"/>
      <c r="CD42" s="2">
        <f t="shared" si="18"/>
        <v>3899.9999999999854</v>
      </c>
      <c r="CE42" s="2">
        <f t="shared" si="96"/>
        <v>250</v>
      </c>
      <c r="CF42" s="2">
        <f t="shared" si="97"/>
        <v>4149.9999999999854</v>
      </c>
      <c r="CG42" s="1">
        <f t="shared" si="78"/>
        <v>0</v>
      </c>
      <c r="CH42" s="2">
        <f t="shared" si="20"/>
        <v>4149.9999999999854</v>
      </c>
      <c r="CI42" s="1">
        <f t="shared" si="89"/>
        <v>41</v>
      </c>
      <c r="CJ42" s="2">
        <f t="shared" si="98"/>
        <v>49.999999999985448</v>
      </c>
      <c r="CK42" s="2">
        <f t="shared" si="99"/>
        <v>109149.99999999999</v>
      </c>
      <c r="CL42" s="2">
        <f t="shared" si="23"/>
        <v>174.64</v>
      </c>
      <c r="CM42" s="2">
        <f t="shared" si="47"/>
        <v>174.64</v>
      </c>
      <c r="CN42" s="2">
        <f t="shared" si="24"/>
        <v>108975.35999999999</v>
      </c>
      <c r="CO42" s="2">
        <f t="shared" si="48"/>
        <v>2100</v>
      </c>
      <c r="CP42" s="2">
        <f t="shared" si="25"/>
        <v>1339.4999999999973</v>
      </c>
      <c r="CQ42" s="2">
        <f t="shared" si="26"/>
        <v>105535.85999999999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105600</v>
      </c>
      <c r="CW42" s="8">
        <f t="shared" si="27"/>
        <v>4.3999999999999997E-2</v>
      </c>
      <c r="CX42" s="2">
        <f t="shared" si="28"/>
        <v>110246.40000000001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110246.40000000001</v>
      </c>
      <c r="DC42" s="2">
        <f t="shared" si="30"/>
        <v>176.39424000000002</v>
      </c>
      <c r="DD42" s="2">
        <f t="shared" si="56"/>
        <v>176.39424000000002</v>
      </c>
      <c r="DE42" s="2">
        <f t="shared" si="57"/>
        <v>110070.00576000001</v>
      </c>
      <c r="DF42" s="2">
        <f t="shared" si="32"/>
        <v>3000</v>
      </c>
      <c r="DG42" s="2">
        <f t="shared" si="33"/>
        <v>1376.8160000000016</v>
      </c>
      <c r="DH42" s="2">
        <f t="shared" si="58"/>
        <v>105693.18976000001</v>
      </c>
    </row>
    <row r="43" spans="2:112">
      <c r="B43" s="228"/>
      <c r="C43" s="1">
        <f t="shared" si="102"/>
        <v>6</v>
      </c>
      <c r="D43" s="2">
        <f t="shared" si="105"/>
        <v>102325</v>
      </c>
      <c r="E43" s="2">
        <f t="shared" si="106"/>
        <v>101073.25</v>
      </c>
      <c r="F43" s="2">
        <f t="shared" si="107"/>
        <v>102499.99999999999</v>
      </c>
      <c r="G43" s="2">
        <f t="shared" si="108"/>
        <v>100404.99999999999</v>
      </c>
      <c r="H43" s="2">
        <f t="shared" si="109"/>
        <v>102800</v>
      </c>
      <c r="I43" s="2">
        <f t="shared" si="110"/>
        <v>100000</v>
      </c>
      <c r="J43" s="2">
        <f t="shared" si="103"/>
        <v>101630.97444580223</v>
      </c>
      <c r="K43" s="2">
        <f t="shared" si="104"/>
        <v>101200</v>
      </c>
      <c r="W43" s="1">
        <f t="shared" si="34"/>
        <v>25</v>
      </c>
      <c r="X43" s="2">
        <f t="shared" si="0"/>
        <v>105067.3152</v>
      </c>
      <c r="Y43" s="8">
        <f t="shared" si="76"/>
        <v>3.8100000000000002E-2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109516.22499999999</v>
      </c>
      <c r="AD43" s="8">
        <f t="shared" si="1"/>
        <v>4.65E-2</v>
      </c>
      <c r="AE43" s="2">
        <f t="shared" si="2"/>
        <v>109940.600371875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4.65E-2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3.8100000000000002E-2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109940.600371875</v>
      </c>
      <c r="BB43" s="2">
        <f t="shared" si="9"/>
        <v>0</v>
      </c>
      <c r="BC43" s="2">
        <f t="shared" si="41"/>
        <v>175.22595999999999</v>
      </c>
      <c r="BD43" s="2">
        <f t="shared" si="10"/>
        <v>109765.374411875</v>
      </c>
      <c r="BE43" s="2">
        <f t="shared" si="42"/>
        <v>1000</v>
      </c>
      <c r="BF43" s="2">
        <f t="shared" si="11"/>
        <v>1698.71407065625</v>
      </c>
      <c r="BG43" s="2">
        <f t="shared" si="12"/>
        <v>107066.66034121875</v>
      </c>
      <c r="BI43" s="8">
        <f t="shared" si="84"/>
        <v>2.4E-2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3.9E-2</v>
      </c>
      <c r="BO43" s="2">
        <f t="shared" si="15"/>
        <v>100325</v>
      </c>
      <c r="BP43" s="2" t="str">
        <f t="shared" si="16"/>
        <v>nie</v>
      </c>
      <c r="BQ43" s="2">
        <f t="shared" si="17"/>
        <v>2000</v>
      </c>
      <c r="BR43" s="1">
        <f t="shared" si="85"/>
        <v>41</v>
      </c>
      <c r="BS43" s="1">
        <f t="shared" ref="BS43:BS74" si="115">IF(zapadalnosc_COI/12&gt;=BS$18,BR31,0)</f>
        <v>50</v>
      </c>
      <c r="BT43" s="6"/>
      <c r="BU43" s="6"/>
      <c r="BV43" s="2">
        <f t="shared" si="94"/>
        <v>4100</v>
      </c>
      <c r="BW43" s="8">
        <f t="shared" si="86"/>
        <v>0.05</v>
      </c>
      <c r="BX43" s="2">
        <f t="shared" si="95"/>
        <v>4117.083333333333</v>
      </c>
      <c r="BY43" s="2">
        <f t="shared" si="87"/>
        <v>17.08333333333303</v>
      </c>
      <c r="BZ43" s="2">
        <f>SUM(BS43:BU43)*100</f>
        <v>5000</v>
      </c>
      <c r="CA43" s="8">
        <f t="shared" ref="CA43:CA74" si="116">marza_COI+BI43</f>
        <v>3.9E-2</v>
      </c>
      <c r="CB43" s="2">
        <f t="shared" ref="CB43:CB95" si="117">BZ43*(1+CA43*IF(MOD($W43,12)&lt;&gt;0,MOD($W43,12),12)/12)</f>
        <v>5016.25</v>
      </c>
      <c r="CC43" s="2">
        <f t="shared" ref="CC43:CC74" si="118">SUM(BS43:BU43)*koszt_wczesniejszy_wykup_COI</f>
        <v>100</v>
      </c>
      <c r="CD43" s="2">
        <f t="shared" si="18"/>
        <v>0</v>
      </c>
      <c r="CE43" s="2">
        <f t="shared" si="96"/>
        <v>0</v>
      </c>
      <c r="CF43" s="2">
        <f t="shared" si="97"/>
        <v>49.999999999985448</v>
      </c>
      <c r="CG43" s="1">
        <f t="shared" si="78"/>
        <v>0</v>
      </c>
      <c r="CH43" s="2">
        <f t="shared" si="20"/>
        <v>49.999999999985448</v>
      </c>
      <c r="CI43" s="1">
        <f t="shared" si="89"/>
        <v>0</v>
      </c>
      <c r="CJ43" s="2">
        <f t="shared" si="98"/>
        <v>49.999999999985448</v>
      </c>
      <c r="CK43" s="2">
        <f t="shared" si="99"/>
        <v>109508.33333333331</v>
      </c>
      <c r="CL43" s="2">
        <f t="shared" si="23"/>
        <v>0</v>
      </c>
      <c r="CM43" s="2">
        <f t="shared" si="47"/>
        <v>174.64</v>
      </c>
      <c r="CN43" s="2">
        <f t="shared" si="24"/>
        <v>109333.69333333331</v>
      </c>
      <c r="CO43" s="2">
        <f t="shared" si="48"/>
        <v>2117.083333333333</v>
      </c>
      <c r="CP43" s="2">
        <f t="shared" si="25"/>
        <v>1404.3374999999974</v>
      </c>
      <c r="CQ43" s="2">
        <f t="shared" si="26"/>
        <v>105812.27249999999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110246.40000000001</v>
      </c>
      <c r="CW43" s="8">
        <f t="shared" si="27"/>
        <v>4.3999999999999997E-2</v>
      </c>
      <c r="CX43" s="2">
        <f t="shared" si="28"/>
        <v>110650.63680000001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110650.63680000001</v>
      </c>
      <c r="DC43" s="2">
        <f t="shared" si="30"/>
        <v>0</v>
      </c>
      <c r="DD43" s="2">
        <f t="shared" si="56"/>
        <v>176.39424000000002</v>
      </c>
      <c r="DE43" s="2">
        <f t="shared" si="57"/>
        <v>110474.24256000001</v>
      </c>
      <c r="DF43" s="2">
        <f t="shared" si="32"/>
        <v>3000</v>
      </c>
      <c r="DG43" s="2">
        <f t="shared" si="33"/>
        <v>1453.6209920000015</v>
      </c>
      <c r="DH43" s="2">
        <f t="shared" si="58"/>
        <v>106020.62156800002</v>
      </c>
    </row>
    <row r="44" spans="2:112">
      <c r="B44" s="228"/>
      <c r="C44" s="1">
        <f t="shared" si="102"/>
        <v>7</v>
      </c>
      <c r="D44" s="2">
        <f t="shared" si="105"/>
        <v>102712.5</v>
      </c>
      <c r="E44" s="2">
        <f t="shared" si="106"/>
        <v>101387.125</v>
      </c>
      <c r="F44" s="2">
        <f t="shared" si="107"/>
        <v>102916.66666666666</v>
      </c>
      <c r="G44" s="2">
        <f t="shared" si="108"/>
        <v>100742.49999999999</v>
      </c>
      <c r="H44" s="2">
        <f t="shared" si="109"/>
        <v>103266.66666666666</v>
      </c>
      <c r="I44" s="2">
        <f t="shared" si="110"/>
        <v>100215.99999999999</v>
      </c>
      <c r="J44" s="2">
        <f t="shared" si="103"/>
        <v>101905.37807680589</v>
      </c>
      <c r="K44" s="2">
        <f t="shared" si="104"/>
        <v>101400</v>
      </c>
      <c r="W44" s="1">
        <f t="shared" si="34"/>
        <v>26</v>
      </c>
      <c r="X44" s="2">
        <f t="shared" si="0"/>
        <v>105277.03039999999</v>
      </c>
      <c r="Y44" s="8">
        <f t="shared" si="76"/>
        <v>3.8100000000000002E-2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109516.22499999999</v>
      </c>
      <c r="AD44" s="8">
        <f t="shared" si="1"/>
        <v>4.65E-2</v>
      </c>
      <c r="AE44" s="2">
        <f t="shared" si="2"/>
        <v>110364.97574374998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4.65E-2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3.8100000000000002E-2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110364.97574374998</v>
      </c>
      <c r="BB44" s="2">
        <f t="shared" si="9"/>
        <v>0</v>
      </c>
      <c r="BC44" s="2">
        <f t="shared" si="41"/>
        <v>175.22595999999999</v>
      </c>
      <c r="BD44" s="2">
        <f t="shared" si="10"/>
        <v>110189.74978374998</v>
      </c>
      <c r="BE44" s="2">
        <f t="shared" si="42"/>
        <v>1000</v>
      </c>
      <c r="BF44" s="2">
        <f t="shared" si="11"/>
        <v>1779.3453913124961</v>
      </c>
      <c r="BG44" s="2">
        <f t="shared" si="12"/>
        <v>107410.40439243749</v>
      </c>
      <c r="BI44" s="8">
        <f t="shared" si="84"/>
        <v>2.4E-2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3.9E-2</v>
      </c>
      <c r="BO44" s="2">
        <f t="shared" si="15"/>
        <v>100650</v>
      </c>
      <c r="BP44" s="2" t="str">
        <f t="shared" si="16"/>
        <v>nie</v>
      </c>
      <c r="BQ44" s="2">
        <f t="shared" si="17"/>
        <v>2000</v>
      </c>
      <c r="BR44" s="1">
        <f t="shared" si="85"/>
        <v>41</v>
      </c>
      <c r="BS44" s="1">
        <f t="shared" si="115"/>
        <v>50</v>
      </c>
      <c r="BT44" s="6"/>
      <c r="BU44" s="6"/>
      <c r="BV44" s="2">
        <f t="shared" si="94"/>
        <v>4100</v>
      </c>
      <c r="BW44" s="8">
        <f t="shared" si="86"/>
        <v>0.05</v>
      </c>
      <c r="BX44" s="2">
        <f t="shared" si="95"/>
        <v>4134.166666666667</v>
      </c>
      <c r="BY44" s="2">
        <f t="shared" si="87"/>
        <v>34.16666666666697</v>
      </c>
      <c r="BZ44" s="2">
        <f t="shared" ref="BZ44:BZ107" si="120">SUM(BS44:BU44)*100</f>
        <v>5000</v>
      </c>
      <c r="CA44" s="8">
        <f t="shared" si="116"/>
        <v>3.9E-2</v>
      </c>
      <c r="CB44" s="2">
        <f t="shared" si="117"/>
        <v>5032.5</v>
      </c>
      <c r="CC44" s="2">
        <f t="shared" si="118"/>
        <v>100</v>
      </c>
      <c r="CD44" s="2">
        <f t="shared" si="18"/>
        <v>0</v>
      </c>
      <c r="CE44" s="2">
        <f t="shared" si="96"/>
        <v>0</v>
      </c>
      <c r="CF44" s="2">
        <f t="shared" si="97"/>
        <v>49.999999999985448</v>
      </c>
      <c r="CG44" s="1">
        <f t="shared" si="78"/>
        <v>0</v>
      </c>
      <c r="CH44" s="2">
        <f t="shared" si="20"/>
        <v>49.999999999985448</v>
      </c>
      <c r="CI44" s="1">
        <f t="shared" si="89"/>
        <v>0</v>
      </c>
      <c r="CJ44" s="2">
        <f t="shared" si="98"/>
        <v>49.999999999985448</v>
      </c>
      <c r="CK44" s="2">
        <f t="shared" si="99"/>
        <v>109866.66666666666</v>
      </c>
      <c r="CL44" s="2">
        <f t="shared" si="23"/>
        <v>0</v>
      </c>
      <c r="CM44" s="2">
        <f t="shared" si="47"/>
        <v>174.64</v>
      </c>
      <c r="CN44" s="2">
        <f t="shared" si="24"/>
        <v>109692.02666666666</v>
      </c>
      <c r="CO44" s="2">
        <f t="shared" si="48"/>
        <v>2134.166666666667</v>
      </c>
      <c r="CP44" s="2">
        <f t="shared" si="25"/>
        <v>1469.1749999999972</v>
      </c>
      <c r="CQ44" s="2">
        <f t="shared" si="26"/>
        <v>106088.68499999998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110246.40000000001</v>
      </c>
      <c r="CW44" s="8">
        <f t="shared" si="27"/>
        <v>4.3999999999999997E-2</v>
      </c>
      <c r="CX44" s="2">
        <f t="shared" si="28"/>
        <v>111054.87360000002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111054.87360000002</v>
      </c>
      <c r="DC44" s="2">
        <f t="shared" si="30"/>
        <v>0</v>
      </c>
      <c r="DD44" s="2">
        <f t="shared" si="56"/>
        <v>176.39424000000002</v>
      </c>
      <c r="DE44" s="2">
        <f t="shared" si="57"/>
        <v>110878.47936000003</v>
      </c>
      <c r="DF44" s="2">
        <f t="shared" si="32"/>
        <v>3000</v>
      </c>
      <c r="DG44" s="2">
        <f t="shared" si="33"/>
        <v>1530.4259840000041</v>
      </c>
      <c r="DH44" s="2">
        <f t="shared" si="58"/>
        <v>106348.05337600003</v>
      </c>
    </row>
    <row r="45" spans="2:112">
      <c r="B45" s="228"/>
      <c r="C45" s="1">
        <f t="shared" si="102"/>
        <v>8</v>
      </c>
      <c r="D45" s="2">
        <f t="shared" si="105"/>
        <v>103099.99999999999</v>
      </c>
      <c r="E45" s="2">
        <f t="shared" si="106"/>
        <v>101700.99999999999</v>
      </c>
      <c r="F45" s="2">
        <f t="shared" si="107"/>
        <v>103333.33333333334</v>
      </c>
      <c r="G45" s="2">
        <f t="shared" si="108"/>
        <v>101080.00000000001</v>
      </c>
      <c r="H45" s="2">
        <f t="shared" si="109"/>
        <v>103733.33333333334</v>
      </c>
      <c r="I45" s="2">
        <f t="shared" si="110"/>
        <v>100594.00000000001</v>
      </c>
      <c r="J45" s="2">
        <f t="shared" si="103"/>
        <v>102180.52259761326</v>
      </c>
      <c r="K45" s="2">
        <f t="shared" si="104"/>
        <v>101600</v>
      </c>
      <c r="W45" s="1">
        <f t="shared" si="34"/>
        <v>27</v>
      </c>
      <c r="X45" s="2">
        <f t="shared" si="0"/>
        <v>105486.74559999999</v>
      </c>
      <c r="Y45" s="8">
        <f t="shared" si="76"/>
        <v>3.8100000000000002E-2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109516.22499999999</v>
      </c>
      <c r="AD45" s="8">
        <f t="shared" si="1"/>
        <v>4.65E-2</v>
      </c>
      <c r="AE45" s="2">
        <f t="shared" si="2"/>
        <v>110789.35111562499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4.65E-2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3.8100000000000002E-2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110789.35111562499</v>
      </c>
      <c r="BB45" s="2">
        <f t="shared" si="9"/>
        <v>0</v>
      </c>
      <c r="BC45" s="2">
        <f t="shared" si="41"/>
        <v>175.22595999999999</v>
      </c>
      <c r="BD45" s="2">
        <f t="shared" si="10"/>
        <v>110614.12515562499</v>
      </c>
      <c r="BE45" s="2">
        <f t="shared" si="42"/>
        <v>1000</v>
      </c>
      <c r="BF45" s="2">
        <f t="shared" si="11"/>
        <v>1859.9767119687476</v>
      </c>
      <c r="BG45" s="2">
        <f t="shared" si="12"/>
        <v>107754.14844365625</v>
      </c>
      <c r="BI45" s="8">
        <f t="shared" si="84"/>
        <v>2.4E-2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3.9E-2</v>
      </c>
      <c r="BO45" s="2">
        <f t="shared" si="15"/>
        <v>100974.99999999999</v>
      </c>
      <c r="BP45" s="2" t="str">
        <f t="shared" si="16"/>
        <v>nie</v>
      </c>
      <c r="BQ45" s="2">
        <f t="shared" si="17"/>
        <v>2000</v>
      </c>
      <c r="BR45" s="1">
        <f t="shared" si="85"/>
        <v>41</v>
      </c>
      <c r="BS45" s="1">
        <f t="shared" si="115"/>
        <v>50</v>
      </c>
      <c r="BT45" s="6"/>
      <c r="BU45" s="6"/>
      <c r="BV45" s="2">
        <f t="shared" si="94"/>
        <v>4100</v>
      </c>
      <c r="BW45" s="8">
        <f t="shared" si="86"/>
        <v>0.05</v>
      </c>
      <c r="BX45" s="2">
        <f t="shared" si="95"/>
        <v>4151.25</v>
      </c>
      <c r="BY45" s="2">
        <f t="shared" si="87"/>
        <v>51.25</v>
      </c>
      <c r="BZ45" s="2">
        <f t="shared" si="120"/>
        <v>5000</v>
      </c>
      <c r="CA45" s="8">
        <f t="shared" si="116"/>
        <v>3.9E-2</v>
      </c>
      <c r="CB45" s="2">
        <f t="shared" si="117"/>
        <v>5048.75</v>
      </c>
      <c r="CC45" s="2">
        <f t="shared" si="118"/>
        <v>100</v>
      </c>
      <c r="CD45" s="2">
        <f t="shared" si="18"/>
        <v>0</v>
      </c>
      <c r="CE45" s="2">
        <f t="shared" si="96"/>
        <v>0</v>
      </c>
      <c r="CF45" s="2">
        <f t="shared" si="97"/>
        <v>49.999999999985448</v>
      </c>
      <c r="CG45" s="1">
        <f t="shared" si="78"/>
        <v>0</v>
      </c>
      <c r="CH45" s="2">
        <f t="shared" si="20"/>
        <v>49.999999999985448</v>
      </c>
      <c r="CI45" s="1">
        <f t="shared" si="89"/>
        <v>0</v>
      </c>
      <c r="CJ45" s="2">
        <f t="shared" si="98"/>
        <v>49.999999999985448</v>
      </c>
      <c r="CK45" s="2">
        <f t="shared" si="99"/>
        <v>110224.99999999997</v>
      </c>
      <c r="CL45" s="2">
        <f t="shared" si="23"/>
        <v>0</v>
      </c>
      <c r="CM45" s="2">
        <f t="shared" si="47"/>
        <v>174.64</v>
      </c>
      <c r="CN45" s="2">
        <f t="shared" si="24"/>
        <v>110050.35999999997</v>
      </c>
      <c r="CO45" s="2">
        <f t="shared" si="48"/>
        <v>2151.25</v>
      </c>
      <c r="CP45" s="2">
        <f t="shared" si="25"/>
        <v>1534.0124999999946</v>
      </c>
      <c r="CQ45" s="2">
        <f t="shared" si="26"/>
        <v>106365.09749999997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110246.40000000001</v>
      </c>
      <c r="CW45" s="8">
        <f t="shared" si="27"/>
        <v>4.3999999999999997E-2</v>
      </c>
      <c r="CX45" s="2">
        <f t="shared" si="28"/>
        <v>111459.11039999999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111459.11039999999</v>
      </c>
      <c r="DC45" s="2">
        <f t="shared" si="30"/>
        <v>0</v>
      </c>
      <c r="DD45" s="2">
        <f t="shared" si="56"/>
        <v>176.39424000000002</v>
      </c>
      <c r="DE45" s="2">
        <f t="shared" si="57"/>
        <v>111282.71616</v>
      </c>
      <c r="DF45" s="2">
        <f t="shared" si="32"/>
        <v>3000</v>
      </c>
      <c r="DG45" s="2">
        <f t="shared" si="33"/>
        <v>1607.2309759999982</v>
      </c>
      <c r="DH45" s="2">
        <f t="shared" si="58"/>
        <v>106675.485184</v>
      </c>
    </row>
    <row r="46" spans="2:112">
      <c r="B46" s="228"/>
      <c r="C46" s="1">
        <f t="shared" si="102"/>
        <v>9</v>
      </c>
      <c r="D46" s="2">
        <f t="shared" si="105"/>
        <v>103487.5</v>
      </c>
      <c r="E46" s="2">
        <f t="shared" si="106"/>
        <v>102014.875</v>
      </c>
      <c r="F46" s="2">
        <f t="shared" si="107"/>
        <v>103750.00000000001</v>
      </c>
      <c r="G46" s="2">
        <f t="shared" si="108"/>
        <v>101417.50000000001</v>
      </c>
      <c r="H46" s="2">
        <f t="shared" si="109"/>
        <v>104200</v>
      </c>
      <c r="I46" s="2">
        <f t="shared" si="110"/>
        <v>100972</v>
      </c>
      <c r="J46" s="2">
        <f t="shared" si="103"/>
        <v>102456.41000862682</v>
      </c>
      <c r="K46" s="2">
        <f t="shared" si="104"/>
        <v>101800</v>
      </c>
      <c r="W46" s="1">
        <f t="shared" si="34"/>
        <v>28</v>
      </c>
      <c r="X46" s="2">
        <f t="shared" si="0"/>
        <v>105696.46079999999</v>
      </c>
      <c r="Y46" s="8">
        <f t="shared" si="76"/>
        <v>3.8100000000000002E-2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109516.22499999999</v>
      </c>
      <c r="AD46" s="8">
        <f t="shared" si="1"/>
        <v>4.65E-2</v>
      </c>
      <c r="AE46" s="2">
        <f t="shared" si="2"/>
        <v>111213.7264875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4.65E-2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3.8100000000000002E-2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111213.7264875</v>
      </c>
      <c r="BB46" s="2">
        <f t="shared" si="9"/>
        <v>0</v>
      </c>
      <c r="BC46" s="2">
        <f t="shared" si="41"/>
        <v>175.22595999999999</v>
      </c>
      <c r="BD46" s="2">
        <f t="shared" si="10"/>
        <v>111038.5005275</v>
      </c>
      <c r="BE46" s="2">
        <f t="shared" si="42"/>
        <v>1000</v>
      </c>
      <c r="BF46" s="2">
        <f t="shared" si="11"/>
        <v>1940.6080326249994</v>
      </c>
      <c r="BG46" s="2">
        <f t="shared" si="12"/>
        <v>108097.89249487501</v>
      </c>
      <c r="BI46" s="8">
        <f t="shared" si="84"/>
        <v>2.4E-2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3.9E-2</v>
      </c>
      <c r="BO46" s="2">
        <f t="shared" si="15"/>
        <v>101299.99999999999</v>
      </c>
      <c r="BP46" s="2" t="str">
        <f t="shared" si="16"/>
        <v>nie</v>
      </c>
      <c r="BQ46" s="2">
        <f t="shared" si="17"/>
        <v>2000</v>
      </c>
      <c r="BR46" s="1">
        <f t="shared" si="85"/>
        <v>41</v>
      </c>
      <c r="BS46" s="1">
        <f t="shared" si="115"/>
        <v>50</v>
      </c>
      <c r="BT46" s="6"/>
      <c r="BU46" s="6"/>
      <c r="BV46" s="2">
        <f t="shared" si="94"/>
        <v>4100</v>
      </c>
      <c r="BW46" s="8">
        <f t="shared" si="86"/>
        <v>0.05</v>
      </c>
      <c r="BX46" s="2">
        <f t="shared" si="95"/>
        <v>4168.333333333333</v>
      </c>
      <c r="BY46" s="2">
        <f t="shared" si="87"/>
        <v>68.33333333333303</v>
      </c>
      <c r="BZ46" s="2">
        <f t="shared" si="120"/>
        <v>5000</v>
      </c>
      <c r="CA46" s="8">
        <f t="shared" si="116"/>
        <v>3.9E-2</v>
      </c>
      <c r="CB46" s="2">
        <f t="shared" si="117"/>
        <v>5064.9999999999991</v>
      </c>
      <c r="CC46" s="2">
        <f t="shared" si="118"/>
        <v>100</v>
      </c>
      <c r="CD46" s="2">
        <f t="shared" si="18"/>
        <v>0</v>
      </c>
      <c r="CE46" s="2">
        <f t="shared" si="96"/>
        <v>0</v>
      </c>
      <c r="CF46" s="2">
        <f t="shared" si="97"/>
        <v>49.999999999985448</v>
      </c>
      <c r="CG46" s="1">
        <f t="shared" si="78"/>
        <v>0</v>
      </c>
      <c r="CH46" s="2">
        <f t="shared" si="20"/>
        <v>49.999999999985448</v>
      </c>
      <c r="CI46" s="1">
        <f t="shared" si="89"/>
        <v>0</v>
      </c>
      <c r="CJ46" s="2">
        <f t="shared" si="98"/>
        <v>49.999999999985448</v>
      </c>
      <c r="CK46" s="2">
        <f t="shared" si="99"/>
        <v>110583.3333333333</v>
      </c>
      <c r="CL46" s="2">
        <f t="shared" si="23"/>
        <v>0</v>
      </c>
      <c r="CM46" s="2">
        <f t="shared" si="47"/>
        <v>174.64</v>
      </c>
      <c r="CN46" s="2">
        <f t="shared" si="24"/>
        <v>110408.6933333333</v>
      </c>
      <c r="CO46" s="2">
        <f t="shared" si="48"/>
        <v>2168.333333333333</v>
      </c>
      <c r="CP46" s="2">
        <f t="shared" si="25"/>
        <v>1598.8499999999945</v>
      </c>
      <c r="CQ46" s="2">
        <f t="shared" si="26"/>
        <v>106641.50999999998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110246.40000000001</v>
      </c>
      <c r="CW46" s="8">
        <f t="shared" si="27"/>
        <v>4.3999999999999997E-2</v>
      </c>
      <c r="CX46" s="2">
        <f t="shared" si="28"/>
        <v>111863.3472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111863.3472</v>
      </c>
      <c r="DC46" s="2">
        <f t="shared" si="30"/>
        <v>0</v>
      </c>
      <c r="DD46" s="2">
        <f t="shared" si="56"/>
        <v>176.39424000000002</v>
      </c>
      <c r="DE46" s="2">
        <f t="shared" si="57"/>
        <v>111686.95296000001</v>
      </c>
      <c r="DF46" s="2">
        <f t="shared" si="32"/>
        <v>3000</v>
      </c>
      <c r="DG46" s="2">
        <f t="shared" si="33"/>
        <v>1684.0359680000008</v>
      </c>
      <c r="DH46" s="2">
        <f t="shared" si="58"/>
        <v>107002.91699200001</v>
      </c>
    </row>
    <row r="47" spans="2:112">
      <c r="B47" s="228"/>
      <c r="C47" s="1">
        <f t="shared" si="102"/>
        <v>10</v>
      </c>
      <c r="D47" s="2">
        <f t="shared" si="105"/>
        <v>103875</v>
      </c>
      <c r="E47" s="2">
        <f t="shared" si="106"/>
        <v>102328.75</v>
      </c>
      <c r="F47" s="2">
        <f t="shared" si="107"/>
        <v>104166.66666666667</v>
      </c>
      <c r="G47" s="2">
        <f t="shared" si="108"/>
        <v>101755</v>
      </c>
      <c r="H47" s="2">
        <f t="shared" si="109"/>
        <v>104666.66666666666</v>
      </c>
      <c r="I47" s="2">
        <f t="shared" si="110"/>
        <v>101349.99999999999</v>
      </c>
      <c r="J47" s="2">
        <f t="shared" si="103"/>
        <v>102733.04231565011</v>
      </c>
      <c r="K47" s="2">
        <f t="shared" si="104"/>
        <v>102000</v>
      </c>
      <c r="W47" s="1">
        <f t="shared" si="34"/>
        <v>29</v>
      </c>
      <c r="X47" s="2">
        <f t="shared" si="0"/>
        <v>105906.17599999999</v>
      </c>
      <c r="Y47" s="8">
        <f t="shared" si="76"/>
        <v>3.8100000000000002E-2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109516.22499999999</v>
      </c>
      <c r="AD47" s="8">
        <f t="shared" si="1"/>
        <v>4.65E-2</v>
      </c>
      <c r="AE47" s="2">
        <f t="shared" si="2"/>
        <v>111638.10185937498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4.65E-2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3.8100000000000002E-2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111638.10185937498</v>
      </c>
      <c r="BB47" s="2">
        <f t="shared" si="9"/>
        <v>0</v>
      </c>
      <c r="BC47" s="2">
        <f t="shared" si="41"/>
        <v>175.22595999999999</v>
      </c>
      <c r="BD47" s="2">
        <f t="shared" si="10"/>
        <v>111462.87589937498</v>
      </c>
      <c r="BE47" s="2">
        <f t="shared" si="42"/>
        <v>1000</v>
      </c>
      <c r="BF47" s="2">
        <f t="shared" si="11"/>
        <v>2021.2393532812455</v>
      </c>
      <c r="BG47" s="2">
        <f t="shared" si="12"/>
        <v>108441.63654609374</v>
      </c>
      <c r="BI47" s="8">
        <f t="shared" si="84"/>
        <v>2.4E-2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3.9E-2</v>
      </c>
      <c r="BO47" s="2">
        <f t="shared" si="15"/>
        <v>101625.00000000001</v>
      </c>
      <c r="BP47" s="2" t="str">
        <f t="shared" si="16"/>
        <v>nie</v>
      </c>
      <c r="BQ47" s="2">
        <f t="shared" si="17"/>
        <v>2000</v>
      </c>
      <c r="BR47" s="1">
        <f t="shared" si="85"/>
        <v>41</v>
      </c>
      <c r="BS47" s="1">
        <f t="shared" si="115"/>
        <v>50</v>
      </c>
      <c r="BT47" s="6"/>
      <c r="BU47" s="6"/>
      <c r="BV47" s="2">
        <f t="shared" si="94"/>
        <v>4100</v>
      </c>
      <c r="BW47" s="8">
        <f t="shared" si="86"/>
        <v>0.05</v>
      </c>
      <c r="BX47" s="2">
        <f t="shared" si="95"/>
        <v>4185.4166666666661</v>
      </c>
      <c r="BY47" s="2">
        <f t="shared" si="87"/>
        <v>82</v>
      </c>
      <c r="BZ47" s="2">
        <f t="shared" si="120"/>
        <v>5000</v>
      </c>
      <c r="CA47" s="8">
        <f t="shared" si="116"/>
        <v>3.9E-2</v>
      </c>
      <c r="CB47" s="2">
        <f t="shared" si="117"/>
        <v>5081.2500000000009</v>
      </c>
      <c r="CC47" s="2">
        <f t="shared" si="118"/>
        <v>100</v>
      </c>
      <c r="CD47" s="2">
        <f t="shared" si="18"/>
        <v>0</v>
      </c>
      <c r="CE47" s="2">
        <f t="shared" si="96"/>
        <v>0</v>
      </c>
      <c r="CF47" s="2">
        <f t="shared" si="97"/>
        <v>49.999999999985448</v>
      </c>
      <c r="CG47" s="1">
        <f t="shared" si="78"/>
        <v>0</v>
      </c>
      <c r="CH47" s="2">
        <f t="shared" si="20"/>
        <v>49.999999999985448</v>
      </c>
      <c r="CI47" s="1">
        <f t="shared" si="89"/>
        <v>0</v>
      </c>
      <c r="CJ47" s="2">
        <f t="shared" si="98"/>
        <v>49.999999999985448</v>
      </c>
      <c r="CK47" s="2">
        <f t="shared" si="99"/>
        <v>110941.66666666667</v>
      </c>
      <c r="CL47" s="2">
        <f t="shared" si="23"/>
        <v>0</v>
      </c>
      <c r="CM47" s="2">
        <f t="shared" si="47"/>
        <v>174.64</v>
      </c>
      <c r="CN47" s="2">
        <f t="shared" si="24"/>
        <v>110767.02666666667</v>
      </c>
      <c r="CO47" s="2">
        <f t="shared" si="48"/>
        <v>2182</v>
      </c>
      <c r="CP47" s="2">
        <f t="shared" si="25"/>
        <v>1664.3366666666675</v>
      </c>
      <c r="CQ47" s="2">
        <f t="shared" si="26"/>
        <v>106920.69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110246.40000000001</v>
      </c>
      <c r="CW47" s="8">
        <f t="shared" si="27"/>
        <v>4.3999999999999997E-2</v>
      </c>
      <c r="CX47" s="2">
        <f t="shared" si="28"/>
        <v>112267.584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112267.584</v>
      </c>
      <c r="DC47" s="2">
        <f t="shared" si="30"/>
        <v>0</v>
      </c>
      <c r="DD47" s="2">
        <f t="shared" si="56"/>
        <v>176.39424000000002</v>
      </c>
      <c r="DE47" s="2">
        <f t="shared" si="57"/>
        <v>112091.18976000001</v>
      </c>
      <c r="DF47" s="2">
        <f t="shared" si="32"/>
        <v>3000</v>
      </c>
      <c r="DG47" s="2">
        <f t="shared" si="33"/>
        <v>1760.8409600000005</v>
      </c>
      <c r="DH47" s="2">
        <f t="shared" si="58"/>
        <v>107330.34880000001</v>
      </c>
    </row>
    <row r="48" spans="2:112">
      <c r="B48" s="229"/>
      <c r="C48" s="1">
        <f t="shared" si="102"/>
        <v>11</v>
      </c>
      <c r="D48" s="2">
        <f t="shared" si="105"/>
        <v>104262.49999999999</v>
      </c>
      <c r="E48" s="2">
        <f t="shared" si="106"/>
        <v>102642.62499999999</v>
      </c>
      <c r="F48" s="2">
        <f t="shared" si="107"/>
        <v>104583.33333333334</v>
      </c>
      <c r="G48" s="2">
        <f t="shared" si="108"/>
        <v>102092.50000000001</v>
      </c>
      <c r="H48" s="2">
        <f t="shared" si="109"/>
        <v>105133.33333333333</v>
      </c>
      <c r="I48" s="2">
        <f t="shared" si="110"/>
        <v>101728</v>
      </c>
      <c r="J48" s="2">
        <f t="shared" si="103"/>
        <v>103010.42152990235</v>
      </c>
      <c r="K48" s="2">
        <f t="shared" si="104"/>
        <v>102200</v>
      </c>
      <c r="W48" s="1">
        <f t="shared" si="34"/>
        <v>30</v>
      </c>
      <c r="X48" s="2">
        <f t="shared" si="0"/>
        <v>106115.8912</v>
      </c>
      <c r="Y48" s="8">
        <f t="shared" si="76"/>
        <v>3.8100000000000002E-2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109516.22499999999</v>
      </c>
      <c r="AD48" s="8">
        <f t="shared" si="1"/>
        <v>4.65E-2</v>
      </c>
      <c r="AE48" s="2">
        <f t="shared" si="2"/>
        <v>112062.47723124998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4.65E-2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3.8100000000000002E-2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112062.47723124998</v>
      </c>
      <c r="BB48" s="2">
        <f t="shared" si="9"/>
        <v>0</v>
      </c>
      <c r="BC48" s="2">
        <f t="shared" si="41"/>
        <v>175.22595999999999</v>
      </c>
      <c r="BD48" s="2">
        <f t="shared" si="10"/>
        <v>111887.25127124999</v>
      </c>
      <c r="BE48" s="2">
        <f t="shared" si="42"/>
        <v>1000</v>
      </c>
      <c r="BF48" s="2">
        <f t="shared" si="11"/>
        <v>2101.870673937497</v>
      </c>
      <c r="BG48" s="2">
        <f t="shared" si="12"/>
        <v>108785.3805973125</v>
      </c>
      <c r="BI48" s="8">
        <f t="shared" si="84"/>
        <v>2.4E-2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3.9E-2</v>
      </c>
      <c r="BO48" s="2">
        <f t="shared" si="15"/>
        <v>101950.00000000001</v>
      </c>
      <c r="BP48" s="2" t="str">
        <f t="shared" si="16"/>
        <v>nie</v>
      </c>
      <c r="BQ48" s="2">
        <f t="shared" si="17"/>
        <v>2000</v>
      </c>
      <c r="BR48" s="1">
        <f t="shared" si="85"/>
        <v>41</v>
      </c>
      <c r="BS48" s="1">
        <f t="shared" si="115"/>
        <v>50</v>
      </c>
      <c r="BT48" s="6"/>
      <c r="BU48" s="6"/>
      <c r="BV48" s="2">
        <f t="shared" si="94"/>
        <v>4100</v>
      </c>
      <c r="BW48" s="8">
        <f t="shared" si="86"/>
        <v>0.05</v>
      </c>
      <c r="BX48" s="2">
        <f t="shared" si="95"/>
        <v>4202.5</v>
      </c>
      <c r="BY48" s="2">
        <f t="shared" si="87"/>
        <v>82</v>
      </c>
      <c r="BZ48" s="2">
        <f t="shared" si="120"/>
        <v>5000</v>
      </c>
      <c r="CA48" s="8">
        <f t="shared" si="116"/>
        <v>3.9E-2</v>
      </c>
      <c r="CB48" s="2">
        <f t="shared" si="117"/>
        <v>5097.5</v>
      </c>
      <c r="CC48" s="2">
        <f t="shared" si="118"/>
        <v>100</v>
      </c>
      <c r="CD48" s="2">
        <f t="shared" si="18"/>
        <v>0</v>
      </c>
      <c r="CE48" s="2">
        <f t="shared" si="96"/>
        <v>0</v>
      </c>
      <c r="CF48" s="2">
        <f t="shared" si="97"/>
        <v>49.999999999985448</v>
      </c>
      <c r="CG48" s="1">
        <f t="shared" si="78"/>
        <v>0</v>
      </c>
      <c r="CH48" s="2">
        <f t="shared" si="20"/>
        <v>49.999999999985448</v>
      </c>
      <c r="CI48" s="1">
        <f t="shared" si="89"/>
        <v>0</v>
      </c>
      <c r="CJ48" s="2">
        <f t="shared" si="98"/>
        <v>49.999999999985448</v>
      </c>
      <c r="CK48" s="2">
        <f t="shared" si="99"/>
        <v>111300</v>
      </c>
      <c r="CL48" s="2">
        <f t="shared" si="23"/>
        <v>0</v>
      </c>
      <c r="CM48" s="2">
        <f t="shared" si="47"/>
        <v>174.64</v>
      </c>
      <c r="CN48" s="2">
        <f t="shared" si="24"/>
        <v>111125.36</v>
      </c>
      <c r="CO48" s="2">
        <f t="shared" si="48"/>
        <v>2182</v>
      </c>
      <c r="CP48" s="2">
        <f t="shared" si="25"/>
        <v>1732.42</v>
      </c>
      <c r="CQ48" s="2">
        <f t="shared" si="26"/>
        <v>107210.94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110246.40000000001</v>
      </c>
      <c r="CW48" s="8">
        <f t="shared" si="27"/>
        <v>4.3999999999999997E-2</v>
      </c>
      <c r="CX48" s="2">
        <f t="shared" si="28"/>
        <v>112671.82080000002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112671.82080000002</v>
      </c>
      <c r="DC48" s="2">
        <f t="shared" si="30"/>
        <v>0</v>
      </c>
      <c r="DD48" s="2">
        <f t="shared" si="56"/>
        <v>176.39424000000002</v>
      </c>
      <c r="DE48" s="2">
        <f t="shared" si="57"/>
        <v>112495.42656000002</v>
      </c>
      <c r="DF48" s="2">
        <f t="shared" si="32"/>
        <v>3000</v>
      </c>
      <c r="DG48" s="2">
        <f t="shared" si="33"/>
        <v>1837.645952000003</v>
      </c>
      <c r="DH48" s="2">
        <f t="shared" si="58"/>
        <v>107657.78060800002</v>
      </c>
    </row>
    <row r="49" spans="2:112">
      <c r="B49" s="227">
        <f>ROUNDUP(C50/12,0)</f>
        <v>2</v>
      </c>
      <c r="C49" s="3">
        <f t="shared" si="102"/>
        <v>12</v>
      </c>
      <c r="D49" s="10">
        <f t="shared" si="105"/>
        <v>104650</v>
      </c>
      <c r="E49" s="10">
        <f t="shared" si="106"/>
        <v>102956.5</v>
      </c>
      <c r="F49" s="10">
        <f t="shared" si="107"/>
        <v>105000</v>
      </c>
      <c r="G49" s="10">
        <f t="shared" si="108"/>
        <v>102430</v>
      </c>
      <c r="H49" s="10">
        <f t="shared" si="109"/>
        <v>105600</v>
      </c>
      <c r="I49" s="10">
        <f t="shared" si="110"/>
        <v>102106</v>
      </c>
      <c r="J49" s="10">
        <f t="shared" si="103"/>
        <v>103288.54966803308</v>
      </c>
      <c r="K49" s="10">
        <f t="shared" si="104"/>
        <v>102400</v>
      </c>
      <c r="W49" s="1">
        <f t="shared" si="34"/>
        <v>31</v>
      </c>
      <c r="X49" s="2">
        <f t="shared" si="0"/>
        <v>106325.60639999999</v>
      </c>
      <c r="Y49" s="8">
        <f t="shared" si="76"/>
        <v>3.8100000000000002E-2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109516.22499999999</v>
      </c>
      <c r="AD49" s="8">
        <f t="shared" si="1"/>
        <v>4.65E-2</v>
      </c>
      <c r="AE49" s="2">
        <f t="shared" si="2"/>
        <v>112486.85260312499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4.65E-2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3.8100000000000002E-2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112486.85260312499</v>
      </c>
      <c r="BB49" s="2">
        <f t="shared" si="9"/>
        <v>0</v>
      </c>
      <c r="BC49" s="2">
        <f t="shared" si="41"/>
        <v>175.22595999999999</v>
      </c>
      <c r="BD49" s="2">
        <f t="shared" si="10"/>
        <v>112311.626643125</v>
      </c>
      <c r="BE49" s="2">
        <f t="shared" si="42"/>
        <v>1000</v>
      </c>
      <c r="BF49" s="2">
        <f t="shared" si="11"/>
        <v>2182.5019945937488</v>
      </c>
      <c r="BG49" s="2">
        <f t="shared" si="12"/>
        <v>109129.12464853124</v>
      </c>
      <c r="BI49" s="8">
        <f t="shared" si="84"/>
        <v>2.4E-2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3.9E-2</v>
      </c>
      <c r="BO49" s="2">
        <f t="shared" si="15"/>
        <v>102275</v>
      </c>
      <c r="BP49" s="2" t="str">
        <f t="shared" si="16"/>
        <v>nie</v>
      </c>
      <c r="BQ49" s="2">
        <f t="shared" si="17"/>
        <v>2000</v>
      </c>
      <c r="BR49" s="1">
        <f t="shared" si="85"/>
        <v>41</v>
      </c>
      <c r="BS49" s="1">
        <f t="shared" si="115"/>
        <v>50</v>
      </c>
      <c r="BT49" s="6"/>
      <c r="BU49" s="6"/>
      <c r="BV49" s="2">
        <f t="shared" si="94"/>
        <v>4100</v>
      </c>
      <c r="BW49" s="8">
        <f t="shared" si="86"/>
        <v>0.05</v>
      </c>
      <c r="BX49" s="2">
        <f t="shared" si="95"/>
        <v>4219.583333333333</v>
      </c>
      <c r="BY49" s="2">
        <f t="shared" si="87"/>
        <v>82</v>
      </c>
      <c r="BZ49" s="2">
        <f t="shared" si="120"/>
        <v>5000</v>
      </c>
      <c r="CA49" s="8">
        <f t="shared" si="116"/>
        <v>3.9E-2</v>
      </c>
      <c r="CB49" s="2">
        <f t="shared" si="117"/>
        <v>5113.75</v>
      </c>
      <c r="CC49" s="2">
        <f t="shared" si="118"/>
        <v>100</v>
      </c>
      <c r="CD49" s="2">
        <f t="shared" si="18"/>
        <v>0</v>
      </c>
      <c r="CE49" s="2">
        <f t="shared" si="96"/>
        <v>0</v>
      </c>
      <c r="CF49" s="2">
        <f t="shared" si="97"/>
        <v>49.999999999985448</v>
      </c>
      <c r="CG49" s="1">
        <f t="shared" si="78"/>
        <v>0</v>
      </c>
      <c r="CH49" s="2">
        <f t="shared" si="20"/>
        <v>49.999999999985448</v>
      </c>
      <c r="CI49" s="1">
        <f t="shared" si="89"/>
        <v>0</v>
      </c>
      <c r="CJ49" s="2">
        <f t="shared" si="98"/>
        <v>49.999999999985448</v>
      </c>
      <c r="CK49" s="2">
        <f t="shared" si="99"/>
        <v>111658.33333333331</v>
      </c>
      <c r="CL49" s="2">
        <f t="shared" si="23"/>
        <v>0</v>
      </c>
      <c r="CM49" s="2">
        <f t="shared" si="47"/>
        <v>174.64</v>
      </c>
      <c r="CN49" s="2">
        <f t="shared" si="24"/>
        <v>111483.69333333331</v>
      </c>
      <c r="CO49" s="2">
        <f t="shared" si="48"/>
        <v>2182</v>
      </c>
      <c r="CP49" s="2">
        <f t="shared" si="25"/>
        <v>1800.5033333333297</v>
      </c>
      <c r="CQ49" s="2">
        <f t="shared" si="26"/>
        <v>107501.18999999999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110246.40000000001</v>
      </c>
      <c r="CW49" s="8">
        <f t="shared" si="27"/>
        <v>4.3999999999999997E-2</v>
      </c>
      <c r="CX49" s="2">
        <f t="shared" si="28"/>
        <v>113076.05760000001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113076.05760000001</v>
      </c>
      <c r="DC49" s="2">
        <f t="shared" si="30"/>
        <v>0</v>
      </c>
      <c r="DD49" s="2">
        <f t="shared" si="56"/>
        <v>176.39424000000002</v>
      </c>
      <c r="DE49" s="2">
        <f t="shared" si="57"/>
        <v>112899.66336000002</v>
      </c>
      <c r="DF49" s="2">
        <f t="shared" si="32"/>
        <v>3000</v>
      </c>
      <c r="DG49" s="2">
        <f t="shared" si="33"/>
        <v>1914.4509440000029</v>
      </c>
      <c r="DH49" s="2">
        <f t="shared" si="58"/>
        <v>107985.21241600002</v>
      </c>
    </row>
    <row r="50" spans="2:112">
      <c r="B50" s="228"/>
      <c r="C50" s="1">
        <f t="shared" si="102"/>
        <v>13</v>
      </c>
      <c r="D50" s="2">
        <f t="shared" si="105"/>
        <v>105055.51875</v>
      </c>
      <c r="E50" s="2">
        <f t="shared" si="106"/>
        <v>103284.9701875</v>
      </c>
      <c r="F50" s="2">
        <f t="shared" si="107"/>
        <v>105345.83333333333</v>
      </c>
      <c r="G50" s="2">
        <f t="shared" si="108"/>
        <v>102693.25</v>
      </c>
      <c r="H50" s="2">
        <f t="shared" si="109"/>
        <v>105987.2</v>
      </c>
      <c r="I50" s="2">
        <f t="shared" si="110"/>
        <v>102419.632</v>
      </c>
      <c r="J50" s="2">
        <f t="shared" si="103"/>
        <v>103567.42875213677</v>
      </c>
      <c r="K50" s="2">
        <f t="shared" si="104"/>
        <v>102604.8</v>
      </c>
      <c r="W50" s="1">
        <f t="shared" si="34"/>
        <v>32</v>
      </c>
      <c r="X50" s="2">
        <f t="shared" si="0"/>
        <v>106535.3216</v>
      </c>
      <c r="Y50" s="8">
        <f t="shared" si="76"/>
        <v>3.8100000000000002E-2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109516.22499999999</v>
      </c>
      <c r="AD50" s="8">
        <f t="shared" si="1"/>
        <v>4.65E-2</v>
      </c>
      <c r="AE50" s="2">
        <f t="shared" si="2"/>
        <v>112911.22797499999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4.65E-2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3.8100000000000002E-2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112911.22797499999</v>
      </c>
      <c r="BB50" s="2">
        <f t="shared" si="9"/>
        <v>0</v>
      </c>
      <c r="BC50" s="2">
        <f t="shared" si="41"/>
        <v>175.22595999999999</v>
      </c>
      <c r="BD50" s="2">
        <f t="shared" si="10"/>
        <v>112736.00201499999</v>
      </c>
      <c r="BE50" s="2">
        <f t="shared" si="42"/>
        <v>1000</v>
      </c>
      <c r="BF50" s="2">
        <f t="shared" si="11"/>
        <v>2263.1333152499974</v>
      </c>
      <c r="BG50" s="2">
        <f t="shared" si="12"/>
        <v>109472.86869974999</v>
      </c>
      <c r="BI50" s="8">
        <f t="shared" si="84"/>
        <v>2.4E-2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3.9E-2</v>
      </c>
      <c r="BO50" s="2">
        <f t="shared" si="15"/>
        <v>102600</v>
      </c>
      <c r="BP50" s="2" t="str">
        <f t="shared" si="16"/>
        <v>nie</v>
      </c>
      <c r="BQ50" s="2">
        <f t="shared" si="17"/>
        <v>2000</v>
      </c>
      <c r="BR50" s="1">
        <f t="shared" si="85"/>
        <v>41</v>
      </c>
      <c r="BS50" s="1">
        <f t="shared" si="115"/>
        <v>50</v>
      </c>
      <c r="BT50" s="6"/>
      <c r="BU50" s="6"/>
      <c r="BV50" s="2">
        <f t="shared" si="94"/>
        <v>4100</v>
      </c>
      <c r="BW50" s="8">
        <f t="shared" si="86"/>
        <v>0.05</v>
      </c>
      <c r="BX50" s="2">
        <f t="shared" si="95"/>
        <v>4236.666666666667</v>
      </c>
      <c r="BY50" s="2">
        <f t="shared" si="87"/>
        <v>82</v>
      </c>
      <c r="BZ50" s="2">
        <f t="shared" si="120"/>
        <v>5000</v>
      </c>
      <c r="CA50" s="8">
        <f t="shared" si="116"/>
        <v>3.9E-2</v>
      </c>
      <c r="CB50" s="2">
        <f t="shared" si="117"/>
        <v>5130</v>
      </c>
      <c r="CC50" s="2">
        <f t="shared" si="118"/>
        <v>100</v>
      </c>
      <c r="CD50" s="2">
        <f t="shared" si="18"/>
        <v>0</v>
      </c>
      <c r="CE50" s="2">
        <f t="shared" si="96"/>
        <v>0</v>
      </c>
      <c r="CF50" s="2">
        <f t="shared" si="97"/>
        <v>49.999999999985448</v>
      </c>
      <c r="CG50" s="1">
        <f t="shared" si="78"/>
        <v>0</v>
      </c>
      <c r="CH50" s="2">
        <f t="shared" si="20"/>
        <v>49.999999999985448</v>
      </c>
      <c r="CI50" s="1">
        <f t="shared" si="89"/>
        <v>0</v>
      </c>
      <c r="CJ50" s="2">
        <f t="shared" si="98"/>
        <v>49.999999999985448</v>
      </c>
      <c r="CK50" s="2">
        <f t="shared" si="99"/>
        <v>112016.66666666666</v>
      </c>
      <c r="CL50" s="2">
        <f t="shared" si="23"/>
        <v>0</v>
      </c>
      <c r="CM50" s="2">
        <f t="shared" si="47"/>
        <v>174.64</v>
      </c>
      <c r="CN50" s="2">
        <f t="shared" si="24"/>
        <v>111842.02666666666</v>
      </c>
      <c r="CO50" s="2">
        <f t="shared" si="48"/>
        <v>2182</v>
      </c>
      <c r="CP50" s="2">
        <f t="shared" si="25"/>
        <v>1868.5866666666648</v>
      </c>
      <c r="CQ50" s="2">
        <f t="shared" si="26"/>
        <v>107791.43999999999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110246.40000000001</v>
      </c>
      <c r="CW50" s="8">
        <f t="shared" si="27"/>
        <v>4.3999999999999997E-2</v>
      </c>
      <c r="CX50" s="2">
        <f t="shared" si="28"/>
        <v>113480.29440000001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113480.29440000001</v>
      </c>
      <c r="DC50" s="2">
        <f t="shared" si="30"/>
        <v>0</v>
      </c>
      <c r="DD50" s="2">
        <f t="shared" si="56"/>
        <v>176.39424000000002</v>
      </c>
      <c r="DE50" s="2">
        <f t="shared" si="57"/>
        <v>113303.90016000002</v>
      </c>
      <c r="DF50" s="2">
        <f t="shared" si="32"/>
        <v>3000</v>
      </c>
      <c r="DG50" s="2">
        <f t="shared" si="33"/>
        <v>1991.2559360000025</v>
      </c>
      <c r="DH50" s="2">
        <f t="shared" si="58"/>
        <v>108312.64422400002</v>
      </c>
    </row>
    <row r="51" spans="2:112">
      <c r="B51" s="228"/>
      <c r="C51" s="1">
        <f t="shared" si="102"/>
        <v>14</v>
      </c>
      <c r="D51" s="2">
        <f t="shared" si="105"/>
        <v>105461.03749999999</v>
      </c>
      <c r="E51" s="2">
        <f t="shared" si="106"/>
        <v>103613.44037499999</v>
      </c>
      <c r="F51" s="2">
        <f t="shared" si="107"/>
        <v>105691.66666666667</v>
      </c>
      <c r="G51" s="2">
        <f t="shared" si="108"/>
        <v>102956.5</v>
      </c>
      <c r="H51" s="2">
        <f t="shared" si="109"/>
        <v>106374.40000000001</v>
      </c>
      <c r="I51" s="2">
        <f t="shared" si="110"/>
        <v>102733.26400000001</v>
      </c>
      <c r="J51" s="2">
        <f t="shared" si="103"/>
        <v>103847.06080976753</v>
      </c>
      <c r="K51" s="2">
        <f t="shared" si="104"/>
        <v>102809.60000000001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106745.03679999999</v>
      </c>
      <c r="Y51" s="8">
        <f t="shared" si="76"/>
        <v>3.8100000000000002E-2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109516.22499999999</v>
      </c>
      <c r="AD51" s="8">
        <f t="shared" ref="AD51:AD82" si="122">IF(AND(MOD($W51,zapadalnosc_TOS)&lt;=zmiana_oprocentowania_co_ile_mc_TOS,MOD($W51,zapadalnosc_TOS)&lt;&gt;0),proc_I_okres_TOS,(marza_TOS+$Y51))</f>
        <v>4.65E-2</v>
      </c>
      <c r="AE51" s="2">
        <f t="shared" si="2"/>
        <v>113335.603346875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4.65E-2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3.8100000000000002E-2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113335.603346875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175.22595999999999</v>
      </c>
      <c r="BD51" s="2">
        <f t="shared" si="10"/>
        <v>113160.377386875</v>
      </c>
      <c r="BE51" s="2">
        <f t="shared" si="42"/>
        <v>1000</v>
      </c>
      <c r="BF51" s="2">
        <f t="shared" si="11"/>
        <v>2343.7646359062492</v>
      </c>
      <c r="BG51" s="2">
        <f t="shared" si="12"/>
        <v>109816.61275096875</v>
      </c>
      <c r="BI51" s="8">
        <f t="shared" si="84"/>
        <v>2.4E-2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3.9E-2</v>
      </c>
      <c r="BO51" s="2">
        <f t="shared" ref="BO51:BO82" si="129">BM51*(1+BN51*IF(MOD($W51,12)&lt;&gt;0,MOD($W51,12),12)/12)</f>
        <v>102925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41</v>
      </c>
      <c r="BS51" s="1">
        <f t="shared" si="115"/>
        <v>50</v>
      </c>
      <c r="BT51" s="6"/>
      <c r="BU51" s="6"/>
      <c r="BV51" s="2">
        <f t="shared" si="94"/>
        <v>4100</v>
      </c>
      <c r="BW51" s="8">
        <f t="shared" si="86"/>
        <v>0.05</v>
      </c>
      <c r="BX51" s="2">
        <f t="shared" si="95"/>
        <v>4253.75</v>
      </c>
      <c r="BY51" s="2">
        <f t="shared" si="87"/>
        <v>82</v>
      </c>
      <c r="BZ51" s="2">
        <f t="shared" si="120"/>
        <v>5000</v>
      </c>
      <c r="CA51" s="8">
        <f t="shared" si="116"/>
        <v>3.9E-2</v>
      </c>
      <c r="CB51" s="2">
        <f t="shared" si="117"/>
        <v>5146.25</v>
      </c>
      <c r="CC51" s="2">
        <f t="shared" si="118"/>
        <v>100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49.999999999985448</v>
      </c>
      <c r="CG51" s="1">
        <f t="shared" si="78"/>
        <v>0</v>
      </c>
      <c r="CH51" s="2">
        <f t="shared" ref="CH51:CH82" si="133">CF51-CG51*zamiana_COI</f>
        <v>49.999999999985448</v>
      </c>
      <c r="CI51" s="1">
        <f t="shared" si="89"/>
        <v>0</v>
      </c>
      <c r="CJ51" s="2">
        <f t="shared" si="98"/>
        <v>49.999999999985448</v>
      </c>
      <c r="CK51" s="2">
        <f t="shared" si="99"/>
        <v>112374.99999999999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174.64</v>
      </c>
      <c r="CN51" s="2">
        <f t="shared" ref="CN51:CN82" si="135">CK51-CM51</f>
        <v>112200.35999999999</v>
      </c>
      <c r="CO51" s="2">
        <f t="shared" si="48"/>
        <v>2182</v>
      </c>
      <c r="CP51" s="2">
        <f t="shared" ref="CP51:CP82" si="136">(CK51-CO51-zakup_domyslny_wartosc)*podatek_Belki</f>
        <v>1936.6699999999973</v>
      </c>
      <c r="CQ51" s="2">
        <f t="shared" ref="CQ51:CQ82" si="137">CK51-CM51-CO51-CP51</f>
        <v>108081.68999999999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110246.40000000001</v>
      </c>
      <c r="CW51" s="8">
        <f t="shared" ref="CW51:CW82" si="138">IF(AND(MOD($W51,zapadalnosc_EDO)&lt;=12,MOD($W51,zapadalnosc_EDO)&lt;&gt;0),proc_I_okres_EDO,(marza_EDO+$BI51))</f>
        <v>4.3999999999999997E-2</v>
      </c>
      <c r="CX51" s="2">
        <f t="shared" ref="CX51:CX82" si="139">CV51*(1+CW51*IF(MOD($W51,12)&lt;&gt;0,MOD($W51,12),12)/12)</f>
        <v>113884.5312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113884.5312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176.39424000000002</v>
      </c>
      <c r="DE51" s="2">
        <f t="shared" si="57"/>
        <v>113708.13696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2068.0609279999994</v>
      </c>
      <c r="DH51" s="2">
        <f t="shared" si="58"/>
        <v>108640.076032</v>
      </c>
    </row>
    <row r="52" spans="2:112">
      <c r="B52" s="228"/>
      <c r="C52" s="1">
        <f t="shared" si="102"/>
        <v>15</v>
      </c>
      <c r="D52" s="2">
        <f t="shared" si="105"/>
        <v>105866.55624999999</v>
      </c>
      <c r="E52" s="2">
        <f t="shared" si="106"/>
        <v>103941.91056249999</v>
      </c>
      <c r="F52" s="2">
        <f t="shared" si="107"/>
        <v>106037.49999999999</v>
      </c>
      <c r="G52" s="2">
        <f t="shared" si="108"/>
        <v>103219.74999999999</v>
      </c>
      <c r="H52" s="2">
        <f t="shared" si="109"/>
        <v>106761.59999999999</v>
      </c>
      <c r="I52" s="2">
        <f t="shared" si="110"/>
        <v>103046.89599999999</v>
      </c>
      <c r="J52" s="2">
        <f t="shared" si="103"/>
        <v>104127.44787395389</v>
      </c>
      <c r="K52" s="2">
        <f t="shared" si="104"/>
        <v>103014.39999999999</v>
      </c>
      <c r="W52" s="1">
        <f t="shared" ref="W52:W83" si="144">W51+1</f>
        <v>34</v>
      </c>
      <c r="X52" s="2">
        <f t="shared" si="121"/>
        <v>106954.75199999999</v>
      </c>
      <c r="Y52" s="8">
        <f t="shared" si="76"/>
        <v>3.8100000000000002E-2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109516.22499999999</v>
      </c>
      <c r="AD52" s="8">
        <f t="shared" si="122"/>
        <v>4.65E-2</v>
      </c>
      <c r="AE52" s="2">
        <f t="shared" si="2"/>
        <v>113759.97871875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4.65E-2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3.8100000000000002E-2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113759.97871875</v>
      </c>
      <c r="BB52" s="2">
        <f t="shared" si="126"/>
        <v>0</v>
      </c>
      <c r="BC52" s="2">
        <f t="shared" si="41"/>
        <v>175.22595999999999</v>
      </c>
      <c r="BD52" s="2">
        <f t="shared" si="10"/>
        <v>113584.75275875001</v>
      </c>
      <c r="BE52" s="2">
        <f t="shared" si="42"/>
        <v>1000</v>
      </c>
      <c r="BF52" s="2">
        <f t="shared" si="11"/>
        <v>2424.3959565625009</v>
      </c>
      <c r="BG52" s="2">
        <f t="shared" si="12"/>
        <v>110160.35680218751</v>
      </c>
      <c r="BI52" s="8">
        <f t="shared" si="84"/>
        <v>2.4E-2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3.9E-2</v>
      </c>
      <c r="BO52" s="2">
        <f t="shared" si="129"/>
        <v>103250</v>
      </c>
      <c r="BP52" s="2" t="str">
        <f t="shared" si="130"/>
        <v>nie</v>
      </c>
      <c r="BQ52" s="2">
        <f t="shared" si="131"/>
        <v>2000</v>
      </c>
      <c r="BR52" s="1">
        <f t="shared" si="85"/>
        <v>41</v>
      </c>
      <c r="BS52" s="1">
        <f t="shared" si="115"/>
        <v>50</v>
      </c>
      <c r="BT52" s="6"/>
      <c r="BU52" s="6"/>
      <c r="BV52" s="2">
        <f t="shared" si="94"/>
        <v>4100</v>
      </c>
      <c r="BW52" s="8">
        <f t="shared" si="86"/>
        <v>0.05</v>
      </c>
      <c r="BX52" s="2">
        <f t="shared" si="95"/>
        <v>4270.8333333333339</v>
      </c>
      <c r="BY52" s="2">
        <f t="shared" si="87"/>
        <v>82</v>
      </c>
      <c r="BZ52" s="2">
        <f t="shared" si="120"/>
        <v>5000</v>
      </c>
      <c r="CA52" s="8">
        <f t="shared" si="116"/>
        <v>3.9E-2</v>
      </c>
      <c r="CB52" s="2">
        <f t="shared" si="117"/>
        <v>5162.5</v>
      </c>
      <c r="CC52" s="2">
        <f t="shared" si="118"/>
        <v>100</v>
      </c>
      <c r="CD52" s="2">
        <f t="shared" si="132"/>
        <v>0</v>
      </c>
      <c r="CE52" s="2">
        <f t="shared" si="96"/>
        <v>0</v>
      </c>
      <c r="CF52" s="2">
        <f t="shared" si="97"/>
        <v>49.999999999985448</v>
      </c>
      <c r="CG52" s="1">
        <f t="shared" si="78"/>
        <v>0</v>
      </c>
      <c r="CH52" s="2">
        <f t="shared" si="133"/>
        <v>49.999999999985448</v>
      </c>
      <c r="CI52" s="1">
        <f t="shared" si="89"/>
        <v>0</v>
      </c>
      <c r="CJ52" s="2">
        <f t="shared" si="98"/>
        <v>49.999999999985448</v>
      </c>
      <c r="CK52" s="2">
        <f t="shared" si="99"/>
        <v>112733.33333333331</v>
      </c>
      <c r="CL52" s="2">
        <f t="shared" si="134"/>
        <v>0</v>
      </c>
      <c r="CM52" s="2">
        <f t="shared" si="47"/>
        <v>174.64</v>
      </c>
      <c r="CN52" s="2">
        <f t="shared" si="135"/>
        <v>112558.69333333331</v>
      </c>
      <c r="CO52" s="2">
        <f t="shared" si="48"/>
        <v>2182</v>
      </c>
      <c r="CP52" s="2">
        <f t="shared" si="136"/>
        <v>2004.7533333333297</v>
      </c>
      <c r="CQ52" s="2">
        <f t="shared" si="137"/>
        <v>108371.93999999999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110246.40000000001</v>
      </c>
      <c r="CW52" s="8">
        <f t="shared" si="138"/>
        <v>4.3999999999999997E-2</v>
      </c>
      <c r="CX52" s="2">
        <f t="shared" si="139"/>
        <v>114288.76800000001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114288.76800000001</v>
      </c>
      <c r="DC52" s="2">
        <f t="shared" si="141"/>
        <v>0</v>
      </c>
      <c r="DD52" s="2">
        <f t="shared" si="56"/>
        <v>176.39424000000002</v>
      </c>
      <c r="DE52" s="2">
        <f t="shared" si="57"/>
        <v>114112.37376000002</v>
      </c>
      <c r="DF52" s="2">
        <f t="shared" si="142"/>
        <v>3000</v>
      </c>
      <c r="DG52" s="2">
        <f t="shared" si="143"/>
        <v>2144.865920000002</v>
      </c>
      <c r="DH52" s="2">
        <f t="shared" si="58"/>
        <v>108967.50784000002</v>
      </c>
    </row>
    <row r="53" spans="2:112">
      <c r="B53" s="228"/>
      <c r="C53" s="1">
        <f t="shared" si="102"/>
        <v>16</v>
      </c>
      <c r="D53" s="2">
        <f t="shared" si="105"/>
        <v>106272.07500000001</v>
      </c>
      <c r="E53" s="2">
        <f t="shared" si="106"/>
        <v>104270.38075000001</v>
      </c>
      <c r="F53" s="2">
        <f t="shared" si="107"/>
        <v>106383.33333333331</v>
      </c>
      <c r="G53" s="2">
        <f t="shared" si="108"/>
        <v>103482.99999999999</v>
      </c>
      <c r="H53" s="2">
        <f t="shared" si="109"/>
        <v>107148.79999999999</v>
      </c>
      <c r="I53" s="2">
        <f t="shared" si="110"/>
        <v>103360.52799999999</v>
      </c>
      <c r="J53" s="2">
        <f t="shared" si="103"/>
        <v>104408.59198321356</v>
      </c>
      <c r="K53" s="2">
        <f t="shared" si="104"/>
        <v>103219.2</v>
      </c>
      <c r="W53" s="1">
        <f t="shared" si="144"/>
        <v>35</v>
      </c>
      <c r="X53" s="2">
        <f t="shared" si="121"/>
        <v>107164.4672</v>
      </c>
      <c r="Y53" s="8">
        <f t="shared" si="76"/>
        <v>3.8100000000000002E-2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109516.22499999999</v>
      </c>
      <c r="AD53" s="8">
        <f t="shared" si="122"/>
        <v>4.65E-2</v>
      </c>
      <c r="AE53" s="2">
        <f t="shared" si="2"/>
        <v>114184.35409062498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4.65E-2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3.8100000000000002E-2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114184.35409062498</v>
      </c>
      <c r="BB53" s="2">
        <f t="shared" si="126"/>
        <v>0</v>
      </c>
      <c r="BC53" s="2">
        <f t="shared" si="41"/>
        <v>175.22595999999999</v>
      </c>
      <c r="BD53" s="2">
        <f t="shared" si="10"/>
        <v>114009.12813062499</v>
      </c>
      <c r="BE53" s="2">
        <f t="shared" si="42"/>
        <v>1000</v>
      </c>
      <c r="BF53" s="2">
        <f t="shared" si="11"/>
        <v>2505.0272772187468</v>
      </c>
      <c r="BG53" s="2">
        <f t="shared" si="12"/>
        <v>110504.10085340624</v>
      </c>
      <c r="BI53" s="8">
        <f t="shared" si="84"/>
        <v>2.4E-2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3.9E-2</v>
      </c>
      <c r="BO53" s="2">
        <f t="shared" si="129"/>
        <v>103575</v>
      </c>
      <c r="BP53" s="2" t="str">
        <f t="shared" si="130"/>
        <v>nie</v>
      </c>
      <c r="BQ53" s="2">
        <f t="shared" si="131"/>
        <v>2000</v>
      </c>
      <c r="BR53" s="1">
        <f t="shared" si="85"/>
        <v>41</v>
      </c>
      <c r="BS53" s="1">
        <f t="shared" si="115"/>
        <v>50</v>
      </c>
      <c r="BT53" s="6"/>
      <c r="BU53" s="6"/>
      <c r="BV53" s="2">
        <f t="shared" si="94"/>
        <v>4100</v>
      </c>
      <c r="BW53" s="8">
        <f t="shared" si="86"/>
        <v>0.05</v>
      </c>
      <c r="BX53" s="2">
        <f t="shared" si="95"/>
        <v>4287.916666666667</v>
      </c>
      <c r="BY53" s="2">
        <f t="shared" si="87"/>
        <v>82</v>
      </c>
      <c r="BZ53" s="2">
        <f t="shared" si="120"/>
        <v>5000</v>
      </c>
      <c r="CA53" s="8">
        <f t="shared" si="116"/>
        <v>3.9E-2</v>
      </c>
      <c r="CB53" s="2">
        <f t="shared" si="117"/>
        <v>5178.75</v>
      </c>
      <c r="CC53" s="2">
        <f t="shared" si="118"/>
        <v>100</v>
      </c>
      <c r="CD53" s="2">
        <f t="shared" si="132"/>
        <v>0</v>
      </c>
      <c r="CE53" s="2">
        <f t="shared" si="96"/>
        <v>0</v>
      </c>
      <c r="CF53" s="2">
        <f t="shared" si="97"/>
        <v>49.999999999985448</v>
      </c>
      <c r="CG53" s="1">
        <f t="shared" si="78"/>
        <v>0</v>
      </c>
      <c r="CH53" s="2">
        <f t="shared" si="133"/>
        <v>49.999999999985448</v>
      </c>
      <c r="CI53" s="1">
        <f t="shared" si="89"/>
        <v>0</v>
      </c>
      <c r="CJ53" s="2">
        <f t="shared" si="98"/>
        <v>49.999999999985448</v>
      </c>
      <c r="CK53" s="2">
        <f t="shared" si="99"/>
        <v>113091.66666666666</v>
      </c>
      <c r="CL53" s="2">
        <f t="shared" si="134"/>
        <v>0</v>
      </c>
      <c r="CM53" s="2">
        <f t="shared" si="47"/>
        <v>174.64</v>
      </c>
      <c r="CN53" s="2">
        <f t="shared" si="135"/>
        <v>112917.02666666666</v>
      </c>
      <c r="CO53" s="2">
        <f t="shared" si="48"/>
        <v>2182</v>
      </c>
      <c r="CP53" s="2">
        <f t="shared" si="136"/>
        <v>2072.8366666666648</v>
      </c>
      <c r="CQ53" s="2">
        <f t="shared" si="137"/>
        <v>108662.18999999999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110246.40000000001</v>
      </c>
      <c r="CW53" s="8">
        <f t="shared" si="138"/>
        <v>4.3999999999999997E-2</v>
      </c>
      <c r="CX53" s="2">
        <f t="shared" si="139"/>
        <v>114693.00480000001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114693.00480000001</v>
      </c>
      <c r="DC53" s="2">
        <f t="shared" si="141"/>
        <v>0</v>
      </c>
      <c r="DD53" s="2">
        <f t="shared" si="56"/>
        <v>176.39424000000002</v>
      </c>
      <c r="DE53" s="2">
        <f t="shared" si="57"/>
        <v>114516.61056000002</v>
      </c>
      <c r="DF53" s="2">
        <f t="shared" si="142"/>
        <v>3000</v>
      </c>
      <c r="DG53" s="2">
        <f t="shared" si="143"/>
        <v>2221.6709120000019</v>
      </c>
      <c r="DH53" s="2">
        <f t="shared" si="58"/>
        <v>109294.93964800001</v>
      </c>
    </row>
    <row r="54" spans="2:112">
      <c r="B54" s="228"/>
      <c r="C54" s="1">
        <f t="shared" si="102"/>
        <v>17</v>
      </c>
      <c r="D54" s="2">
        <f t="shared" si="105"/>
        <v>106677.59374999999</v>
      </c>
      <c r="E54" s="2">
        <f t="shared" si="106"/>
        <v>104598.85093749998</v>
      </c>
      <c r="F54" s="2">
        <f t="shared" si="107"/>
        <v>106729.16666666669</v>
      </c>
      <c r="G54" s="2">
        <f t="shared" si="108"/>
        <v>103749.62500000001</v>
      </c>
      <c r="H54" s="2">
        <f t="shared" si="109"/>
        <v>107536</v>
      </c>
      <c r="I54" s="2">
        <f t="shared" si="110"/>
        <v>103674.16</v>
      </c>
      <c r="J54" s="2">
        <f t="shared" si="103"/>
        <v>104690.49518156823</v>
      </c>
      <c r="K54" s="2">
        <f t="shared" si="104"/>
        <v>103424</v>
      </c>
      <c r="W54" s="1">
        <f t="shared" si="144"/>
        <v>36</v>
      </c>
      <c r="X54" s="2">
        <f t="shared" si="121"/>
        <v>107374.18240000001</v>
      </c>
      <c r="Y54" s="8">
        <f t="shared" si="76"/>
        <v>3.8100000000000002E-2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109516.22499999999</v>
      </c>
      <c r="AD54" s="8">
        <f t="shared" si="122"/>
        <v>3.8100000000000002E-2</v>
      </c>
      <c r="AE54" s="2">
        <f t="shared" si="2"/>
        <v>113688.79317249999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4.65E-2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3.8100000000000002E-2</v>
      </c>
      <c r="AR54" s="2">
        <f t="shared" si="113"/>
        <v>0</v>
      </c>
      <c r="AS54" s="2">
        <f t="shared" si="114"/>
        <v>0</v>
      </c>
      <c r="AT54" s="2">
        <f t="shared" si="39"/>
        <v>2.5931724999827566</v>
      </c>
      <c r="AU54" s="2">
        <f t="shared" si="92"/>
        <v>0</v>
      </c>
      <c r="AV54" s="2">
        <f t="shared" si="82"/>
        <v>2.5931724999827566</v>
      </c>
      <c r="AW54" s="1">
        <f t="shared" si="77"/>
        <v>0</v>
      </c>
      <c r="AX54" s="2">
        <f t="shared" si="125"/>
        <v>2.5931724999827566</v>
      </c>
      <c r="AY54" s="1">
        <f t="shared" si="83"/>
        <v>0</v>
      </c>
      <c r="AZ54" s="2">
        <f t="shared" si="40"/>
        <v>2.5931724999827566</v>
      </c>
      <c r="BA54" s="2">
        <f t="shared" si="93"/>
        <v>113688.79317249999</v>
      </c>
      <c r="BB54" s="2">
        <f t="shared" si="126"/>
        <v>170.53318975874998</v>
      </c>
      <c r="BC54" s="2">
        <f t="shared" si="41"/>
        <v>345.75914975874997</v>
      </c>
      <c r="BD54" s="2">
        <f t="shared" si="10"/>
        <v>113343.03402274124</v>
      </c>
      <c r="BE54" s="2">
        <f t="shared" si="42"/>
        <v>0</v>
      </c>
      <c r="BF54" s="2">
        <f t="shared" si="11"/>
        <v>2600.8707027749988</v>
      </c>
      <c r="BG54" s="2">
        <f t="shared" si="12"/>
        <v>110742.16331996623</v>
      </c>
      <c r="BI54" s="8">
        <f t="shared" si="84"/>
        <v>2.4E-2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3.9E-2</v>
      </c>
      <c r="BO54" s="2">
        <f t="shared" si="129"/>
        <v>103899.99999999999</v>
      </c>
      <c r="BP54" s="2" t="str">
        <f t="shared" si="130"/>
        <v>nie</v>
      </c>
      <c r="BQ54" s="2">
        <f t="shared" si="131"/>
        <v>2000</v>
      </c>
      <c r="BR54" s="1">
        <f t="shared" si="85"/>
        <v>41</v>
      </c>
      <c r="BS54" s="1">
        <f t="shared" si="115"/>
        <v>50</v>
      </c>
      <c r="BT54" s="6"/>
      <c r="BU54" s="6"/>
      <c r="BV54" s="2">
        <f t="shared" si="94"/>
        <v>4100</v>
      </c>
      <c r="BW54" s="8">
        <f t="shared" si="86"/>
        <v>0.05</v>
      </c>
      <c r="BX54" s="2">
        <f t="shared" si="95"/>
        <v>4305</v>
      </c>
      <c r="BY54" s="2">
        <f t="shared" si="87"/>
        <v>82</v>
      </c>
      <c r="BZ54" s="2">
        <f t="shared" si="120"/>
        <v>5000</v>
      </c>
      <c r="CA54" s="8">
        <f t="shared" si="116"/>
        <v>3.9E-2</v>
      </c>
      <c r="CB54" s="2">
        <f t="shared" si="117"/>
        <v>5195</v>
      </c>
      <c r="CC54" s="2">
        <f t="shared" si="118"/>
        <v>100</v>
      </c>
      <c r="CD54" s="2">
        <f t="shared" si="132"/>
        <v>3899.9999999999854</v>
      </c>
      <c r="CE54" s="2">
        <f t="shared" si="96"/>
        <v>400</v>
      </c>
      <c r="CF54" s="2">
        <f t="shared" si="97"/>
        <v>4349.9999999999709</v>
      </c>
      <c r="CG54" s="1">
        <f t="shared" si="78"/>
        <v>0</v>
      </c>
      <c r="CH54" s="2">
        <f t="shared" si="133"/>
        <v>4349.9999999999709</v>
      </c>
      <c r="CI54" s="1">
        <f t="shared" si="89"/>
        <v>43</v>
      </c>
      <c r="CJ54" s="2">
        <f t="shared" si="98"/>
        <v>49.999999999970896</v>
      </c>
      <c r="CK54" s="2">
        <f t="shared" si="99"/>
        <v>113449.99999999997</v>
      </c>
      <c r="CL54" s="2">
        <f t="shared" si="134"/>
        <v>170.17499999999995</v>
      </c>
      <c r="CM54" s="2">
        <f t="shared" si="47"/>
        <v>344.81499999999994</v>
      </c>
      <c r="CN54" s="2">
        <f t="shared" si="135"/>
        <v>113105.18499999997</v>
      </c>
      <c r="CO54" s="2">
        <f t="shared" si="48"/>
        <v>2182</v>
      </c>
      <c r="CP54" s="2">
        <f t="shared" si="136"/>
        <v>2140.9199999999946</v>
      </c>
      <c r="CQ54" s="2">
        <f t="shared" si="137"/>
        <v>108782.26499999997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110246.40000000001</v>
      </c>
      <c r="CW54" s="8">
        <f t="shared" si="138"/>
        <v>4.3999999999999997E-2</v>
      </c>
      <c r="CX54" s="2">
        <f t="shared" si="139"/>
        <v>115097.24160000001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115097.24160000001</v>
      </c>
      <c r="DC54" s="2">
        <f t="shared" si="141"/>
        <v>172.64586240000003</v>
      </c>
      <c r="DD54" s="2">
        <f t="shared" si="56"/>
        <v>349.04010240000002</v>
      </c>
      <c r="DE54" s="2">
        <f t="shared" si="57"/>
        <v>114748.20149760001</v>
      </c>
      <c r="DF54" s="2">
        <f t="shared" si="142"/>
        <v>3000</v>
      </c>
      <c r="DG54" s="2">
        <f t="shared" si="143"/>
        <v>2298.4759040000017</v>
      </c>
      <c r="DH54" s="2">
        <f t="shared" si="58"/>
        <v>109449.7255936</v>
      </c>
    </row>
    <row r="55" spans="2:112">
      <c r="B55" s="228"/>
      <c r="C55" s="1">
        <f t="shared" si="102"/>
        <v>18</v>
      </c>
      <c r="D55" s="2">
        <f t="shared" si="105"/>
        <v>107083.1125</v>
      </c>
      <c r="E55" s="2">
        <f t="shared" si="106"/>
        <v>104927.321125</v>
      </c>
      <c r="F55" s="2">
        <f t="shared" si="107"/>
        <v>107075.00000000001</v>
      </c>
      <c r="G55" s="2">
        <f t="shared" si="108"/>
        <v>104029.75000000001</v>
      </c>
      <c r="H55" s="2">
        <f t="shared" si="109"/>
        <v>107923.2</v>
      </c>
      <c r="I55" s="2">
        <f t="shared" si="110"/>
        <v>103987.792</v>
      </c>
      <c r="J55" s="2">
        <f t="shared" si="103"/>
        <v>104973.15951855846</v>
      </c>
      <c r="K55" s="2">
        <f t="shared" si="104"/>
        <v>103628.8</v>
      </c>
      <c r="W55" s="1">
        <f t="shared" si="144"/>
        <v>37</v>
      </c>
      <c r="X55" s="2">
        <f t="shared" si="121"/>
        <v>107588.93076480001</v>
      </c>
      <c r="Y55" s="8">
        <f t="shared" si="76"/>
        <v>3.8100000000000002E-2</v>
      </c>
      <c r="Z55" s="5">
        <f t="shared" si="145"/>
        <v>1138</v>
      </c>
      <c r="AA55" s="2">
        <f t="shared" si="146"/>
        <v>113686.20000000001</v>
      </c>
      <c r="AB55" s="2">
        <f t="shared" si="37"/>
        <v>113800</v>
      </c>
      <c r="AC55" s="2">
        <f t="shared" si="147"/>
        <v>113800</v>
      </c>
      <c r="AD55" s="8">
        <f t="shared" si="122"/>
        <v>4.65E-2</v>
      </c>
      <c r="AE55" s="2">
        <f t="shared" si="2"/>
        <v>114240.97500000001</v>
      </c>
      <c r="AF55" s="2" t="str">
        <f t="shared" si="123"/>
        <v>nie</v>
      </c>
      <c r="AG55" s="2">
        <f t="shared" si="124"/>
        <v>440.97500000000582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4.65E-2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3.8100000000000002E-2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2.5931724999827566</v>
      </c>
      <c r="AW55" s="1">
        <f t="shared" si="77"/>
        <v>0</v>
      </c>
      <c r="AX55" s="2">
        <f t="shared" si="125"/>
        <v>2.5931724999827566</v>
      </c>
      <c r="AY55" s="1">
        <f t="shared" si="83"/>
        <v>0</v>
      </c>
      <c r="AZ55" s="2">
        <f t="shared" si="40"/>
        <v>2.5931724999827566</v>
      </c>
      <c r="BA55" s="2">
        <f t="shared" si="93"/>
        <v>114243.56817249999</v>
      </c>
      <c r="BB55" s="2">
        <f t="shared" si="126"/>
        <v>0</v>
      </c>
      <c r="BC55" s="2">
        <f t="shared" si="41"/>
        <v>345.75914975874997</v>
      </c>
      <c r="BD55" s="2">
        <f t="shared" si="10"/>
        <v>113897.80902274123</v>
      </c>
      <c r="BE55" s="2">
        <f t="shared" si="42"/>
        <v>440.97500000000582</v>
      </c>
      <c r="BF55" s="2">
        <f t="shared" si="11"/>
        <v>2622.4927027749968</v>
      </c>
      <c r="BG55" s="2">
        <f t="shared" si="12"/>
        <v>110834.34131996623</v>
      </c>
      <c r="BI55" s="8">
        <f t="shared" si="84"/>
        <v>2.4E-2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3.9E-2</v>
      </c>
      <c r="BO55" s="2">
        <f t="shared" si="129"/>
        <v>100325</v>
      </c>
      <c r="BP55" s="2" t="str">
        <f t="shared" si="130"/>
        <v>nie</v>
      </c>
      <c r="BQ55" s="2">
        <f t="shared" si="131"/>
        <v>2000</v>
      </c>
      <c r="BR55" s="1">
        <f t="shared" si="85"/>
        <v>43</v>
      </c>
      <c r="BS55" s="1">
        <f t="shared" si="115"/>
        <v>41</v>
      </c>
      <c r="BT55" s="1">
        <f t="shared" ref="BT55:BT86" si="156">IF(zapadalnosc_COI/12&gt;=BT$18,BS43,0)</f>
        <v>50</v>
      </c>
      <c r="BU55" s="6"/>
      <c r="BV55" s="2">
        <f t="shared" si="94"/>
        <v>4300</v>
      </c>
      <c r="BW55" s="8">
        <f t="shared" si="86"/>
        <v>0.05</v>
      </c>
      <c r="BX55" s="2">
        <f t="shared" si="95"/>
        <v>4317.916666666667</v>
      </c>
      <c r="BY55" s="2">
        <f t="shared" si="87"/>
        <v>17.91666666666697</v>
      </c>
      <c r="BZ55" s="2">
        <f t="shared" si="120"/>
        <v>9100</v>
      </c>
      <c r="CA55" s="8">
        <f t="shared" si="116"/>
        <v>3.9E-2</v>
      </c>
      <c r="CB55" s="2">
        <f t="shared" si="117"/>
        <v>9129.5749999999989</v>
      </c>
      <c r="CC55" s="2">
        <f t="shared" si="118"/>
        <v>182</v>
      </c>
      <c r="CD55" s="2">
        <f t="shared" si="132"/>
        <v>0</v>
      </c>
      <c r="CE55" s="2">
        <f t="shared" si="96"/>
        <v>0</v>
      </c>
      <c r="CF55" s="2">
        <f t="shared" si="97"/>
        <v>49.999999999970896</v>
      </c>
      <c r="CG55" s="1">
        <f t="shared" si="78"/>
        <v>0</v>
      </c>
      <c r="CH55" s="2">
        <f t="shared" si="133"/>
        <v>49.999999999970896</v>
      </c>
      <c r="CI55" s="1">
        <f t="shared" si="89"/>
        <v>0</v>
      </c>
      <c r="CJ55" s="2">
        <f t="shared" si="98"/>
        <v>49.999999999970896</v>
      </c>
      <c r="CK55" s="2">
        <f t="shared" si="99"/>
        <v>113822.49166666664</v>
      </c>
      <c r="CL55" s="2">
        <f t="shared" si="134"/>
        <v>0</v>
      </c>
      <c r="CM55" s="2">
        <f t="shared" si="47"/>
        <v>344.81499999999994</v>
      </c>
      <c r="CN55" s="2">
        <f t="shared" si="135"/>
        <v>113477.67666666664</v>
      </c>
      <c r="CO55" s="2">
        <f t="shared" si="48"/>
        <v>2199.916666666667</v>
      </c>
      <c r="CP55" s="2">
        <f t="shared" si="136"/>
        <v>2208.2892499999939</v>
      </c>
      <c r="CQ55" s="2">
        <f t="shared" si="137"/>
        <v>109069.47074999998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115097.24160000001</v>
      </c>
      <c r="CW55" s="8">
        <f t="shared" si="138"/>
        <v>4.3999999999999997E-2</v>
      </c>
      <c r="CX55" s="2">
        <f t="shared" si="139"/>
        <v>115519.26481920002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115519.26481920002</v>
      </c>
      <c r="DC55" s="2">
        <f t="shared" si="141"/>
        <v>0</v>
      </c>
      <c r="DD55" s="2">
        <f t="shared" si="56"/>
        <v>349.04010240000002</v>
      </c>
      <c r="DE55" s="2">
        <f t="shared" si="57"/>
        <v>115170.22471680002</v>
      </c>
      <c r="DF55" s="2">
        <f t="shared" si="142"/>
        <v>3000</v>
      </c>
      <c r="DG55" s="2">
        <f t="shared" si="143"/>
        <v>2378.6603156480037</v>
      </c>
      <c r="DH55" s="2">
        <f t="shared" si="58"/>
        <v>109791.56440115202</v>
      </c>
    </row>
    <row r="56" spans="2:112">
      <c r="B56" s="228"/>
      <c r="C56" s="1">
        <f t="shared" si="102"/>
        <v>19</v>
      </c>
      <c r="D56" s="2">
        <f t="shared" si="105"/>
        <v>107488.63125000001</v>
      </c>
      <c r="E56" s="2">
        <f t="shared" si="106"/>
        <v>105255.79131250001</v>
      </c>
      <c r="F56" s="2">
        <f t="shared" si="107"/>
        <v>107420.83333333333</v>
      </c>
      <c r="G56" s="2">
        <f t="shared" si="108"/>
        <v>104309.875</v>
      </c>
      <c r="H56" s="2">
        <f t="shared" si="109"/>
        <v>108310.40000000001</v>
      </c>
      <c r="I56" s="2">
        <f t="shared" si="110"/>
        <v>104301.42400000001</v>
      </c>
      <c r="J56" s="2">
        <f t="shared" si="103"/>
        <v>105256.58704925855</v>
      </c>
      <c r="K56" s="2">
        <f t="shared" si="104"/>
        <v>103833.60000000001</v>
      </c>
      <c r="W56" s="1">
        <f t="shared" si="144"/>
        <v>38</v>
      </c>
      <c r="X56" s="2">
        <f t="shared" si="121"/>
        <v>107803.6791296</v>
      </c>
      <c r="Y56" s="8">
        <f t="shared" si="76"/>
        <v>3.8100000000000002E-2</v>
      </c>
      <c r="Z56" s="5">
        <f t="shared" si="145"/>
        <v>1138</v>
      </c>
      <c r="AA56" s="2">
        <f t="shared" si="146"/>
        <v>113686.20000000001</v>
      </c>
      <c r="AB56" s="2">
        <f t="shared" si="37"/>
        <v>113800</v>
      </c>
      <c r="AC56" s="2">
        <f t="shared" si="147"/>
        <v>113800</v>
      </c>
      <c r="AD56" s="8">
        <f t="shared" si="122"/>
        <v>4.65E-2</v>
      </c>
      <c r="AE56" s="2">
        <f t="shared" si="2"/>
        <v>114681.95</v>
      </c>
      <c r="AF56" s="2" t="str">
        <f t="shared" si="123"/>
        <v>nie</v>
      </c>
      <c r="AG56" s="2">
        <f t="shared" si="124"/>
        <v>881.94999999999709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4.65E-2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3.8100000000000002E-2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2.5931724999827566</v>
      </c>
      <c r="AW56" s="1">
        <f t="shared" si="77"/>
        <v>0</v>
      </c>
      <c r="AX56" s="2">
        <f t="shared" si="125"/>
        <v>2.5931724999827566</v>
      </c>
      <c r="AY56" s="1">
        <f t="shared" si="83"/>
        <v>0</v>
      </c>
      <c r="AZ56" s="2">
        <f t="shared" si="40"/>
        <v>2.5931724999827566</v>
      </c>
      <c r="BA56" s="2">
        <f t="shared" si="93"/>
        <v>114684.54317249998</v>
      </c>
      <c r="BB56" s="2">
        <f t="shared" si="126"/>
        <v>0</v>
      </c>
      <c r="BC56" s="2">
        <f t="shared" si="41"/>
        <v>345.75914975874997</v>
      </c>
      <c r="BD56" s="2">
        <f t="shared" si="10"/>
        <v>114338.78402274122</v>
      </c>
      <c r="BE56" s="2">
        <f t="shared" si="42"/>
        <v>881.94999999999709</v>
      </c>
      <c r="BF56" s="2">
        <f t="shared" si="11"/>
        <v>2622.4927027749968</v>
      </c>
      <c r="BG56" s="2">
        <f t="shared" si="12"/>
        <v>110834.34131996623</v>
      </c>
      <c r="BI56" s="8">
        <f t="shared" si="84"/>
        <v>2.4E-2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3.9E-2</v>
      </c>
      <c r="BO56" s="2">
        <f t="shared" si="129"/>
        <v>100650</v>
      </c>
      <c r="BP56" s="2" t="str">
        <f t="shared" si="130"/>
        <v>nie</v>
      </c>
      <c r="BQ56" s="2">
        <f t="shared" si="131"/>
        <v>2000</v>
      </c>
      <c r="BR56" s="1">
        <f t="shared" si="85"/>
        <v>43</v>
      </c>
      <c r="BS56" s="1">
        <f t="shared" si="115"/>
        <v>41</v>
      </c>
      <c r="BT56" s="1">
        <f t="shared" si="156"/>
        <v>50</v>
      </c>
      <c r="BU56" s="6"/>
      <c r="BV56" s="2">
        <f t="shared" si="94"/>
        <v>4300</v>
      </c>
      <c r="BW56" s="8">
        <f t="shared" si="86"/>
        <v>0.05</v>
      </c>
      <c r="BX56" s="2">
        <f t="shared" si="95"/>
        <v>4335.833333333333</v>
      </c>
      <c r="BY56" s="2">
        <f t="shared" si="87"/>
        <v>35.83333333333303</v>
      </c>
      <c r="BZ56" s="2">
        <f t="shared" si="120"/>
        <v>9100</v>
      </c>
      <c r="CA56" s="8">
        <f t="shared" si="116"/>
        <v>3.9E-2</v>
      </c>
      <c r="CB56" s="2">
        <f t="shared" si="117"/>
        <v>9159.15</v>
      </c>
      <c r="CC56" s="2">
        <f t="shared" si="118"/>
        <v>182</v>
      </c>
      <c r="CD56" s="2">
        <f t="shared" si="132"/>
        <v>0</v>
      </c>
      <c r="CE56" s="2">
        <f t="shared" si="96"/>
        <v>0</v>
      </c>
      <c r="CF56" s="2">
        <f t="shared" si="97"/>
        <v>49.999999999970896</v>
      </c>
      <c r="CG56" s="1">
        <f t="shared" si="78"/>
        <v>0</v>
      </c>
      <c r="CH56" s="2">
        <f t="shared" si="133"/>
        <v>49.999999999970896</v>
      </c>
      <c r="CI56" s="1">
        <f t="shared" si="89"/>
        <v>0</v>
      </c>
      <c r="CJ56" s="2">
        <f t="shared" si="98"/>
        <v>49.999999999970896</v>
      </c>
      <c r="CK56" s="2">
        <f t="shared" si="99"/>
        <v>114194.98333333329</v>
      </c>
      <c r="CL56" s="2">
        <f t="shared" si="134"/>
        <v>0</v>
      </c>
      <c r="CM56" s="2">
        <f t="shared" si="47"/>
        <v>344.81499999999994</v>
      </c>
      <c r="CN56" s="2">
        <f t="shared" si="135"/>
        <v>113850.16833333329</v>
      </c>
      <c r="CO56" s="2">
        <f t="shared" si="48"/>
        <v>2217.833333333333</v>
      </c>
      <c r="CP56" s="2">
        <f t="shared" si="136"/>
        <v>2275.6584999999932</v>
      </c>
      <c r="CQ56" s="2">
        <f t="shared" si="137"/>
        <v>109356.67649999997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115097.24160000001</v>
      </c>
      <c r="CW56" s="8">
        <f t="shared" si="138"/>
        <v>4.3999999999999997E-2</v>
      </c>
      <c r="CX56" s="2">
        <f t="shared" si="139"/>
        <v>115941.28803840002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115941.28803840002</v>
      </c>
      <c r="DC56" s="2">
        <f t="shared" si="141"/>
        <v>0</v>
      </c>
      <c r="DD56" s="2">
        <f t="shared" si="56"/>
        <v>349.04010240000002</v>
      </c>
      <c r="DE56" s="2">
        <f t="shared" si="57"/>
        <v>115592.24793600001</v>
      </c>
      <c r="DF56" s="2">
        <f t="shared" si="142"/>
        <v>3000</v>
      </c>
      <c r="DG56" s="2">
        <f t="shared" si="143"/>
        <v>2458.8447272960029</v>
      </c>
      <c r="DH56" s="2">
        <f t="shared" si="58"/>
        <v>110133.40320870401</v>
      </c>
    </row>
    <row r="57" spans="2:112">
      <c r="B57" s="228"/>
      <c r="C57" s="1">
        <f t="shared" si="102"/>
        <v>20</v>
      </c>
      <c r="D57" s="2">
        <f t="shared" si="105"/>
        <v>107894.15</v>
      </c>
      <c r="E57" s="2">
        <f t="shared" si="106"/>
        <v>105584.26149999999</v>
      </c>
      <c r="F57" s="2">
        <f t="shared" si="107"/>
        <v>107766.66666666667</v>
      </c>
      <c r="G57" s="2">
        <f t="shared" si="108"/>
        <v>104590</v>
      </c>
      <c r="H57" s="2">
        <f t="shared" si="109"/>
        <v>108697.60000000001</v>
      </c>
      <c r="I57" s="2">
        <f t="shared" si="110"/>
        <v>104615.05600000001</v>
      </c>
      <c r="J57" s="2">
        <f t="shared" si="103"/>
        <v>105540.77983429155</v>
      </c>
      <c r="K57" s="2">
        <f t="shared" si="104"/>
        <v>104038.39999999999</v>
      </c>
      <c r="W57" s="1">
        <f t="shared" si="144"/>
        <v>39</v>
      </c>
      <c r="X57" s="2">
        <f t="shared" si="121"/>
        <v>108018.42749440001</v>
      </c>
      <c r="Y57" s="8">
        <f t="shared" ref="Y57:Y88" si="157">MAX(INDEX(scenariusz_I_WIBOR6M,MATCH(ROUNDUP(W57/12,0),scenariusz_I_rok,0)),0)</f>
        <v>3.8100000000000002E-2</v>
      </c>
      <c r="Z57" s="5">
        <f t="shared" si="145"/>
        <v>1138</v>
      </c>
      <c r="AA57" s="2">
        <f t="shared" si="146"/>
        <v>113686.20000000001</v>
      </c>
      <c r="AB57" s="2">
        <f t="shared" si="37"/>
        <v>113800</v>
      </c>
      <c r="AC57" s="2">
        <f t="shared" si="147"/>
        <v>113800</v>
      </c>
      <c r="AD57" s="8">
        <f t="shared" si="122"/>
        <v>4.65E-2</v>
      </c>
      <c r="AE57" s="2">
        <f t="shared" si="2"/>
        <v>115122.925</v>
      </c>
      <c r="AF57" s="2" t="str">
        <f t="shared" si="123"/>
        <v>nie</v>
      </c>
      <c r="AG57" s="2">
        <f t="shared" si="124"/>
        <v>1138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4.65E-2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3.8100000000000002E-2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2.5931724999827566</v>
      </c>
      <c r="AW57" s="1">
        <f t="shared" si="77"/>
        <v>0</v>
      </c>
      <c r="AX57" s="2">
        <f t="shared" si="125"/>
        <v>2.5931724999827566</v>
      </c>
      <c r="AY57" s="1">
        <f t="shared" si="83"/>
        <v>0</v>
      </c>
      <c r="AZ57" s="2">
        <f t="shared" si="40"/>
        <v>2.5931724999827566</v>
      </c>
      <c r="BA57" s="2">
        <f t="shared" si="93"/>
        <v>115125.51817249999</v>
      </c>
      <c r="BB57" s="2">
        <f t="shared" si="126"/>
        <v>0</v>
      </c>
      <c r="BC57" s="2">
        <f t="shared" si="41"/>
        <v>345.75914975874997</v>
      </c>
      <c r="BD57" s="2">
        <f t="shared" si="10"/>
        <v>114779.75902274123</v>
      </c>
      <c r="BE57" s="2">
        <f t="shared" si="42"/>
        <v>1138</v>
      </c>
      <c r="BF57" s="2">
        <f t="shared" si="11"/>
        <v>2657.6284527749972</v>
      </c>
      <c r="BG57" s="2">
        <f t="shared" si="12"/>
        <v>110984.13056996623</v>
      </c>
      <c r="BI57" s="8">
        <f t="shared" si="84"/>
        <v>2.4E-2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3.9E-2</v>
      </c>
      <c r="BO57" s="2">
        <f t="shared" si="129"/>
        <v>100974.99999999999</v>
      </c>
      <c r="BP57" s="2" t="str">
        <f t="shared" si="130"/>
        <v>nie</v>
      </c>
      <c r="BQ57" s="2">
        <f t="shared" si="131"/>
        <v>2000</v>
      </c>
      <c r="BR57" s="1">
        <f t="shared" si="85"/>
        <v>43</v>
      </c>
      <c r="BS57" s="1">
        <f t="shared" si="115"/>
        <v>41</v>
      </c>
      <c r="BT57" s="1">
        <f t="shared" si="156"/>
        <v>50</v>
      </c>
      <c r="BU57" s="6"/>
      <c r="BV57" s="2">
        <f t="shared" si="94"/>
        <v>4300</v>
      </c>
      <c r="BW57" s="8">
        <f t="shared" si="86"/>
        <v>0.05</v>
      </c>
      <c r="BX57" s="2">
        <f t="shared" si="95"/>
        <v>4353.75</v>
      </c>
      <c r="BY57" s="2">
        <f t="shared" si="87"/>
        <v>53.75</v>
      </c>
      <c r="BZ57" s="2">
        <f t="shared" si="120"/>
        <v>9100</v>
      </c>
      <c r="CA57" s="8">
        <f t="shared" si="116"/>
        <v>3.9E-2</v>
      </c>
      <c r="CB57" s="2">
        <f t="shared" si="117"/>
        <v>9188.7249999999985</v>
      </c>
      <c r="CC57" s="2">
        <f t="shared" si="118"/>
        <v>182</v>
      </c>
      <c r="CD57" s="2">
        <f t="shared" si="132"/>
        <v>0</v>
      </c>
      <c r="CE57" s="2">
        <f t="shared" si="96"/>
        <v>0</v>
      </c>
      <c r="CF57" s="2">
        <f t="shared" si="97"/>
        <v>49.999999999970896</v>
      </c>
      <c r="CG57" s="1">
        <f t="shared" si="78"/>
        <v>0</v>
      </c>
      <c r="CH57" s="2">
        <f t="shared" si="133"/>
        <v>49.999999999970896</v>
      </c>
      <c r="CI57" s="1">
        <f t="shared" si="89"/>
        <v>0</v>
      </c>
      <c r="CJ57" s="2">
        <f t="shared" si="98"/>
        <v>49.999999999970896</v>
      </c>
      <c r="CK57" s="2">
        <f t="shared" si="99"/>
        <v>114567.47499999995</v>
      </c>
      <c r="CL57" s="2">
        <f t="shared" si="134"/>
        <v>0</v>
      </c>
      <c r="CM57" s="2">
        <f t="shared" si="47"/>
        <v>344.81499999999994</v>
      </c>
      <c r="CN57" s="2">
        <f t="shared" si="135"/>
        <v>114222.65999999995</v>
      </c>
      <c r="CO57" s="2">
        <f t="shared" si="48"/>
        <v>2235.75</v>
      </c>
      <c r="CP57" s="2">
        <f t="shared" si="136"/>
        <v>2343.0277499999902</v>
      </c>
      <c r="CQ57" s="2">
        <f t="shared" si="137"/>
        <v>109643.88224999995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115097.24160000001</v>
      </c>
      <c r="CW57" s="8">
        <f t="shared" si="138"/>
        <v>4.3999999999999997E-2</v>
      </c>
      <c r="CX57" s="2">
        <f t="shared" si="139"/>
        <v>116363.3112576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116363.3112576</v>
      </c>
      <c r="DC57" s="2">
        <f t="shared" si="141"/>
        <v>0</v>
      </c>
      <c r="DD57" s="2">
        <f t="shared" si="56"/>
        <v>349.04010240000002</v>
      </c>
      <c r="DE57" s="2">
        <f t="shared" si="57"/>
        <v>116014.2711552</v>
      </c>
      <c r="DF57" s="2">
        <f t="shared" si="142"/>
        <v>3000</v>
      </c>
      <c r="DG57" s="2">
        <f t="shared" si="143"/>
        <v>2539.0291389439999</v>
      </c>
      <c r="DH57" s="2">
        <f t="shared" si="58"/>
        <v>110475.242016256</v>
      </c>
    </row>
    <row r="58" spans="2:112">
      <c r="B58" s="228"/>
      <c r="C58" s="1">
        <f t="shared" si="102"/>
        <v>21</v>
      </c>
      <c r="D58" s="2">
        <f t="shared" si="105"/>
        <v>108299.66875</v>
      </c>
      <c r="E58" s="2">
        <f t="shared" si="106"/>
        <v>105912.7316875</v>
      </c>
      <c r="F58" s="2">
        <f t="shared" si="107"/>
        <v>108112.5</v>
      </c>
      <c r="G58" s="2">
        <f t="shared" si="108"/>
        <v>104870.125</v>
      </c>
      <c r="H58" s="2">
        <f t="shared" si="109"/>
        <v>109084.79999999999</v>
      </c>
      <c r="I58" s="2">
        <f t="shared" si="110"/>
        <v>104928.68799999999</v>
      </c>
      <c r="J58" s="2">
        <f t="shared" si="103"/>
        <v>105825.73993984413</v>
      </c>
      <c r="K58" s="2">
        <f t="shared" si="104"/>
        <v>104243.2</v>
      </c>
      <c r="W58" s="1">
        <f t="shared" si="144"/>
        <v>40</v>
      </c>
      <c r="X58" s="2">
        <f t="shared" si="121"/>
        <v>108233.17585920001</v>
      </c>
      <c r="Y58" s="8">
        <f t="shared" si="157"/>
        <v>3.8100000000000002E-2</v>
      </c>
      <c r="Z58" s="5">
        <f t="shared" si="145"/>
        <v>1138</v>
      </c>
      <c r="AA58" s="2">
        <f t="shared" si="146"/>
        <v>113686.20000000001</v>
      </c>
      <c r="AB58" s="2">
        <f t="shared" si="37"/>
        <v>113800</v>
      </c>
      <c r="AC58" s="2">
        <f t="shared" si="147"/>
        <v>113800</v>
      </c>
      <c r="AD58" s="8">
        <f t="shared" si="122"/>
        <v>4.65E-2</v>
      </c>
      <c r="AE58" s="2">
        <f t="shared" si="2"/>
        <v>115563.90000000001</v>
      </c>
      <c r="AF58" s="2" t="str">
        <f t="shared" si="123"/>
        <v>nie</v>
      </c>
      <c r="AG58" s="2">
        <f t="shared" si="124"/>
        <v>1138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4.65E-2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3.8100000000000002E-2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2.5931724999827566</v>
      </c>
      <c r="AW58" s="1">
        <f t="shared" si="77"/>
        <v>0</v>
      </c>
      <c r="AX58" s="2">
        <f t="shared" si="125"/>
        <v>2.5931724999827566</v>
      </c>
      <c r="AY58" s="1">
        <f t="shared" si="83"/>
        <v>0</v>
      </c>
      <c r="AZ58" s="2">
        <f t="shared" si="40"/>
        <v>2.5931724999827566</v>
      </c>
      <c r="BA58" s="2">
        <f t="shared" si="93"/>
        <v>115566.49317249999</v>
      </c>
      <c r="BB58" s="2">
        <f t="shared" si="126"/>
        <v>0</v>
      </c>
      <c r="BC58" s="2">
        <f t="shared" si="41"/>
        <v>345.75914975874997</v>
      </c>
      <c r="BD58" s="2">
        <f t="shared" si="10"/>
        <v>115220.73402274124</v>
      </c>
      <c r="BE58" s="2">
        <f t="shared" si="42"/>
        <v>1138</v>
      </c>
      <c r="BF58" s="2">
        <f t="shared" si="11"/>
        <v>2741.4137027749985</v>
      </c>
      <c r="BG58" s="2">
        <f t="shared" si="12"/>
        <v>111341.32031996624</v>
      </c>
      <c r="BI58" s="8">
        <f t="shared" si="84"/>
        <v>2.4E-2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3.9E-2</v>
      </c>
      <c r="BO58" s="2">
        <f t="shared" si="129"/>
        <v>101299.99999999999</v>
      </c>
      <c r="BP58" s="2" t="str">
        <f t="shared" si="130"/>
        <v>nie</v>
      </c>
      <c r="BQ58" s="2">
        <f t="shared" si="131"/>
        <v>2000</v>
      </c>
      <c r="BR58" s="1">
        <f t="shared" si="85"/>
        <v>43</v>
      </c>
      <c r="BS58" s="1">
        <f t="shared" si="115"/>
        <v>41</v>
      </c>
      <c r="BT58" s="1">
        <f t="shared" si="156"/>
        <v>50</v>
      </c>
      <c r="BU58" s="6"/>
      <c r="BV58" s="2">
        <f t="shared" si="94"/>
        <v>4300</v>
      </c>
      <c r="BW58" s="8">
        <f t="shared" si="86"/>
        <v>0.05</v>
      </c>
      <c r="BX58" s="2">
        <f t="shared" si="95"/>
        <v>4371.6666666666661</v>
      </c>
      <c r="BY58" s="2">
        <f t="shared" si="87"/>
        <v>71.66666666666606</v>
      </c>
      <c r="BZ58" s="2">
        <f t="shared" si="120"/>
        <v>9100</v>
      </c>
      <c r="CA58" s="8">
        <f t="shared" si="116"/>
        <v>3.9E-2</v>
      </c>
      <c r="CB58" s="2">
        <f t="shared" si="117"/>
        <v>9218.2999999999993</v>
      </c>
      <c r="CC58" s="2">
        <f t="shared" si="118"/>
        <v>182</v>
      </c>
      <c r="CD58" s="2">
        <f t="shared" si="132"/>
        <v>0</v>
      </c>
      <c r="CE58" s="2">
        <f t="shared" si="96"/>
        <v>0</v>
      </c>
      <c r="CF58" s="2">
        <f t="shared" si="97"/>
        <v>49.999999999970896</v>
      </c>
      <c r="CG58" s="1">
        <f t="shared" si="78"/>
        <v>0</v>
      </c>
      <c r="CH58" s="2">
        <f t="shared" si="133"/>
        <v>49.999999999970896</v>
      </c>
      <c r="CI58" s="1">
        <f t="shared" si="89"/>
        <v>0</v>
      </c>
      <c r="CJ58" s="2">
        <f t="shared" si="98"/>
        <v>49.999999999970896</v>
      </c>
      <c r="CK58" s="2">
        <f t="shared" si="99"/>
        <v>114939.96666666663</v>
      </c>
      <c r="CL58" s="2">
        <f t="shared" si="134"/>
        <v>0</v>
      </c>
      <c r="CM58" s="2">
        <f t="shared" si="47"/>
        <v>344.81499999999994</v>
      </c>
      <c r="CN58" s="2">
        <f t="shared" si="135"/>
        <v>114595.15166666663</v>
      </c>
      <c r="CO58" s="2">
        <f t="shared" si="48"/>
        <v>2253.6666666666661</v>
      </c>
      <c r="CP58" s="2">
        <f t="shared" si="136"/>
        <v>2410.3969999999922</v>
      </c>
      <c r="CQ58" s="2">
        <f t="shared" si="137"/>
        <v>109931.08799999996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115097.24160000001</v>
      </c>
      <c r="CW58" s="8">
        <f t="shared" si="138"/>
        <v>4.3999999999999997E-2</v>
      </c>
      <c r="CX58" s="2">
        <f t="shared" si="139"/>
        <v>116785.3344768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116785.3344768</v>
      </c>
      <c r="DC58" s="2">
        <f t="shared" si="141"/>
        <v>0</v>
      </c>
      <c r="DD58" s="2">
        <f t="shared" si="56"/>
        <v>349.04010240000002</v>
      </c>
      <c r="DE58" s="2">
        <f t="shared" si="57"/>
        <v>116436.29437439999</v>
      </c>
      <c r="DF58" s="2">
        <f t="shared" si="142"/>
        <v>3000</v>
      </c>
      <c r="DG58" s="2">
        <f t="shared" si="143"/>
        <v>2619.2135505919991</v>
      </c>
      <c r="DH58" s="2">
        <f t="shared" si="58"/>
        <v>110817.08082380799</v>
      </c>
    </row>
    <row r="59" spans="2:112">
      <c r="B59" s="228"/>
      <c r="C59" s="1">
        <f t="shared" si="102"/>
        <v>22</v>
      </c>
      <c r="D59" s="2">
        <f t="shared" si="105"/>
        <v>108705.1875</v>
      </c>
      <c r="E59" s="2">
        <f t="shared" si="106"/>
        <v>106241.201875</v>
      </c>
      <c r="F59" s="2">
        <f t="shared" si="107"/>
        <v>108458.33333333333</v>
      </c>
      <c r="G59" s="2">
        <f t="shared" si="108"/>
        <v>105150.25</v>
      </c>
      <c r="H59" s="2">
        <f t="shared" si="109"/>
        <v>109472</v>
      </c>
      <c r="I59" s="2">
        <f t="shared" si="110"/>
        <v>105242.32</v>
      </c>
      <c r="J59" s="2">
        <f t="shared" si="103"/>
        <v>106111.46943768171</v>
      </c>
      <c r="K59" s="2">
        <f t="shared" si="104"/>
        <v>104448</v>
      </c>
      <c r="W59" s="1">
        <f t="shared" si="144"/>
        <v>41</v>
      </c>
      <c r="X59" s="2">
        <f t="shared" si="121"/>
        <v>108447.924224</v>
      </c>
      <c r="Y59" s="8">
        <f t="shared" si="157"/>
        <v>3.8100000000000002E-2</v>
      </c>
      <c r="Z59" s="5">
        <f t="shared" si="145"/>
        <v>1138</v>
      </c>
      <c r="AA59" s="2">
        <f t="shared" si="146"/>
        <v>113686.20000000001</v>
      </c>
      <c r="AB59" s="2">
        <f t="shared" si="37"/>
        <v>113800</v>
      </c>
      <c r="AC59" s="2">
        <f t="shared" si="147"/>
        <v>113800</v>
      </c>
      <c r="AD59" s="8">
        <f t="shared" si="122"/>
        <v>4.65E-2</v>
      </c>
      <c r="AE59" s="2">
        <f t="shared" si="2"/>
        <v>116004.87499999999</v>
      </c>
      <c r="AF59" s="2" t="str">
        <f t="shared" si="123"/>
        <v>nie</v>
      </c>
      <c r="AG59" s="2">
        <f t="shared" si="124"/>
        <v>1138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4.65E-2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3.8100000000000002E-2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2.5931724999827566</v>
      </c>
      <c r="AW59" s="1">
        <f t="shared" si="77"/>
        <v>0</v>
      </c>
      <c r="AX59" s="2">
        <f t="shared" si="125"/>
        <v>2.5931724999827566</v>
      </c>
      <c r="AY59" s="1">
        <f t="shared" si="83"/>
        <v>0</v>
      </c>
      <c r="AZ59" s="2">
        <f t="shared" si="40"/>
        <v>2.5931724999827566</v>
      </c>
      <c r="BA59" s="2">
        <f t="shared" si="93"/>
        <v>116007.46817249997</v>
      </c>
      <c r="BB59" s="2">
        <f t="shared" si="126"/>
        <v>0</v>
      </c>
      <c r="BC59" s="2">
        <f t="shared" si="41"/>
        <v>345.75914975874997</v>
      </c>
      <c r="BD59" s="2">
        <f t="shared" si="10"/>
        <v>115661.70902274121</v>
      </c>
      <c r="BE59" s="2">
        <f t="shared" si="42"/>
        <v>1138</v>
      </c>
      <c r="BF59" s="2">
        <f t="shared" si="11"/>
        <v>2825.1989527749938</v>
      </c>
      <c r="BG59" s="2">
        <f t="shared" si="12"/>
        <v>111698.51006996621</v>
      </c>
      <c r="BI59" s="8">
        <f t="shared" si="84"/>
        <v>2.4E-2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3.9E-2</v>
      </c>
      <c r="BO59" s="2">
        <f t="shared" si="129"/>
        <v>101625.00000000001</v>
      </c>
      <c r="BP59" s="2" t="str">
        <f t="shared" si="130"/>
        <v>nie</v>
      </c>
      <c r="BQ59" s="2">
        <f t="shared" si="131"/>
        <v>2000</v>
      </c>
      <c r="BR59" s="1">
        <f t="shared" si="85"/>
        <v>43</v>
      </c>
      <c r="BS59" s="1">
        <f t="shared" si="115"/>
        <v>41</v>
      </c>
      <c r="BT59" s="1">
        <f t="shared" si="156"/>
        <v>50</v>
      </c>
      <c r="BU59" s="6"/>
      <c r="BV59" s="2">
        <f t="shared" si="94"/>
        <v>4300</v>
      </c>
      <c r="BW59" s="8">
        <f t="shared" si="86"/>
        <v>0.05</v>
      </c>
      <c r="BX59" s="2">
        <f t="shared" si="95"/>
        <v>4389.583333333333</v>
      </c>
      <c r="BY59" s="2">
        <f t="shared" si="87"/>
        <v>86</v>
      </c>
      <c r="BZ59" s="2">
        <f t="shared" si="120"/>
        <v>9100</v>
      </c>
      <c r="CA59" s="8">
        <f t="shared" si="116"/>
        <v>3.9E-2</v>
      </c>
      <c r="CB59" s="2">
        <f t="shared" si="117"/>
        <v>9247.875</v>
      </c>
      <c r="CC59" s="2">
        <f t="shared" si="118"/>
        <v>182</v>
      </c>
      <c r="CD59" s="2">
        <f t="shared" si="132"/>
        <v>0</v>
      </c>
      <c r="CE59" s="2">
        <f t="shared" si="96"/>
        <v>0</v>
      </c>
      <c r="CF59" s="2">
        <f t="shared" si="97"/>
        <v>49.999999999970896</v>
      </c>
      <c r="CG59" s="1">
        <f t="shared" si="78"/>
        <v>0</v>
      </c>
      <c r="CH59" s="2">
        <f t="shared" si="133"/>
        <v>49.999999999970896</v>
      </c>
      <c r="CI59" s="1">
        <f t="shared" si="89"/>
        <v>0</v>
      </c>
      <c r="CJ59" s="2">
        <f t="shared" si="98"/>
        <v>49.999999999970896</v>
      </c>
      <c r="CK59" s="2">
        <f t="shared" si="99"/>
        <v>115312.45833333331</v>
      </c>
      <c r="CL59" s="2">
        <f t="shared" si="134"/>
        <v>0</v>
      </c>
      <c r="CM59" s="2">
        <f t="shared" si="47"/>
        <v>344.81499999999994</v>
      </c>
      <c r="CN59" s="2">
        <f t="shared" si="135"/>
        <v>114967.64333333331</v>
      </c>
      <c r="CO59" s="2">
        <f t="shared" si="48"/>
        <v>2268</v>
      </c>
      <c r="CP59" s="2">
        <f t="shared" si="136"/>
        <v>2478.4470833333298</v>
      </c>
      <c r="CQ59" s="2">
        <f t="shared" si="137"/>
        <v>110221.19624999998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115097.24160000001</v>
      </c>
      <c r="CW59" s="8">
        <f t="shared" si="138"/>
        <v>4.3999999999999997E-2</v>
      </c>
      <c r="CX59" s="2">
        <f t="shared" si="139"/>
        <v>117207.35769600001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117207.35769600001</v>
      </c>
      <c r="DC59" s="2">
        <f t="shared" si="141"/>
        <v>0</v>
      </c>
      <c r="DD59" s="2">
        <f t="shared" si="56"/>
        <v>349.04010240000002</v>
      </c>
      <c r="DE59" s="2">
        <f t="shared" si="57"/>
        <v>116858.3175936</v>
      </c>
      <c r="DF59" s="2">
        <f t="shared" si="142"/>
        <v>3000</v>
      </c>
      <c r="DG59" s="2">
        <f t="shared" si="143"/>
        <v>2699.3979622400011</v>
      </c>
      <c r="DH59" s="2">
        <f t="shared" si="58"/>
        <v>111158.91963136</v>
      </c>
    </row>
    <row r="60" spans="2:112">
      <c r="B60" s="229"/>
      <c r="C60" s="1">
        <f t="shared" si="102"/>
        <v>23</v>
      </c>
      <c r="D60" s="2">
        <f t="shared" si="105"/>
        <v>109110.70624999999</v>
      </c>
      <c r="E60" s="2">
        <f t="shared" si="106"/>
        <v>106569.67206249999</v>
      </c>
      <c r="F60" s="2">
        <f t="shared" si="107"/>
        <v>108804.16666666667</v>
      </c>
      <c r="G60" s="2">
        <f t="shared" si="108"/>
        <v>105430.375</v>
      </c>
      <c r="H60" s="2">
        <f t="shared" si="109"/>
        <v>109859.2</v>
      </c>
      <c r="I60" s="2">
        <f t="shared" si="110"/>
        <v>105555.952</v>
      </c>
      <c r="J60" s="2">
        <f t="shared" si="103"/>
        <v>106397.97040516343</v>
      </c>
      <c r="K60" s="2">
        <f t="shared" si="104"/>
        <v>104652.8</v>
      </c>
      <c r="W60" s="1">
        <f t="shared" si="144"/>
        <v>42</v>
      </c>
      <c r="X60" s="2">
        <f t="shared" si="121"/>
        <v>108662.67258880001</v>
      </c>
      <c r="Y60" s="8">
        <f t="shared" si="157"/>
        <v>3.8100000000000002E-2</v>
      </c>
      <c r="Z60" s="5">
        <f t="shared" si="145"/>
        <v>1138</v>
      </c>
      <c r="AA60" s="2">
        <f t="shared" si="146"/>
        <v>113686.20000000001</v>
      </c>
      <c r="AB60" s="2">
        <f t="shared" si="37"/>
        <v>113800</v>
      </c>
      <c r="AC60" s="2">
        <f t="shared" si="147"/>
        <v>113800</v>
      </c>
      <c r="AD60" s="8">
        <f t="shared" si="122"/>
        <v>4.65E-2</v>
      </c>
      <c r="AE60" s="2">
        <f t="shared" si="2"/>
        <v>116445.85</v>
      </c>
      <c r="AF60" s="2" t="str">
        <f t="shared" si="123"/>
        <v>nie</v>
      </c>
      <c r="AG60" s="2">
        <f t="shared" si="124"/>
        <v>1138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4.65E-2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3.8100000000000002E-2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2.5931724999827566</v>
      </c>
      <c r="AW60" s="1">
        <f t="shared" si="77"/>
        <v>0</v>
      </c>
      <c r="AX60" s="2">
        <f t="shared" si="125"/>
        <v>2.5931724999827566</v>
      </c>
      <c r="AY60" s="1">
        <f t="shared" si="83"/>
        <v>0</v>
      </c>
      <c r="AZ60" s="2">
        <f t="shared" si="40"/>
        <v>2.5931724999827566</v>
      </c>
      <c r="BA60" s="2">
        <f t="shared" si="93"/>
        <v>116448.44317249999</v>
      </c>
      <c r="BB60" s="2">
        <f t="shared" si="126"/>
        <v>0</v>
      </c>
      <c r="BC60" s="2">
        <f t="shared" si="41"/>
        <v>345.75914975874997</v>
      </c>
      <c r="BD60" s="2">
        <f t="shared" si="10"/>
        <v>116102.68402274123</v>
      </c>
      <c r="BE60" s="2">
        <f t="shared" si="42"/>
        <v>1138</v>
      </c>
      <c r="BF60" s="2">
        <f t="shared" si="11"/>
        <v>2908.9842027749978</v>
      </c>
      <c r="BG60" s="2">
        <f t="shared" si="12"/>
        <v>112055.69981996623</v>
      </c>
      <c r="BI60" s="8">
        <f t="shared" si="84"/>
        <v>2.4E-2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3.9E-2</v>
      </c>
      <c r="BO60" s="2">
        <f t="shared" si="129"/>
        <v>101950.00000000001</v>
      </c>
      <c r="BP60" s="2" t="str">
        <f t="shared" si="130"/>
        <v>nie</v>
      </c>
      <c r="BQ60" s="2">
        <f t="shared" si="131"/>
        <v>2000</v>
      </c>
      <c r="BR60" s="1">
        <f t="shared" si="85"/>
        <v>43</v>
      </c>
      <c r="BS60" s="1">
        <f t="shared" si="115"/>
        <v>41</v>
      </c>
      <c r="BT60" s="1">
        <f t="shared" si="156"/>
        <v>50</v>
      </c>
      <c r="BU60" s="6"/>
      <c r="BV60" s="2">
        <f t="shared" si="94"/>
        <v>4300</v>
      </c>
      <c r="BW60" s="8">
        <f t="shared" si="86"/>
        <v>0.05</v>
      </c>
      <c r="BX60" s="2">
        <f t="shared" si="95"/>
        <v>4407.5</v>
      </c>
      <c r="BY60" s="2">
        <f t="shared" si="87"/>
        <v>86</v>
      </c>
      <c r="BZ60" s="2">
        <f t="shared" si="120"/>
        <v>9100</v>
      </c>
      <c r="CA60" s="8">
        <f t="shared" si="116"/>
        <v>3.9E-2</v>
      </c>
      <c r="CB60" s="2">
        <f t="shared" si="117"/>
        <v>9277.4500000000007</v>
      </c>
      <c r="CC60" s="2">
        <f t="shared" si="118"/>
        <v>182</v>
      </c>
      <c r="CD60" s="2">
        <f t="shared" si="132"/>
        <v>0</v>
      </c>
      <c r="CE60" s="2">
        <f t="shared" si="96"/>
        <v>0</v>
      </c>
      <c r="CF60" s="2">
        <f t="shared" si="97"/>
        <v>49.999999999970896</v>
      </c>
      <c r="CG60" s="1">
        <f t="shared" si="78"/>
        <v>0</v>
      </c>
      <c r="CH60" s="2">
        <f t="shared" si="133"/>
        <v>49.999999999970896</v>
      </c>
      <c r="CI60" s="1">
        <f t="shared" si="89"/>
        <v>0</v>
      </c>
      <c r="CJ60" s="2">
        <f t="shared" si="98"/>
        <v>49.999999999970896</v>
      </c>
      <c r="CK60" s="2">
        <f t="shared" si="99"/>
        <v>115684.94999999998</v>
      </c>
      <c r="CL60" s="2">
        <f t="shared" si="134"/>
        <v>0</v>
      </c>
      <c r="CM60" s="2">
        <f t="shared" si="47"/>
        <v>344.81499999999994</v>
      </c>
      <c r="CN60" s="2">
        <f t="shared" si="135"/>
        <v>115340.13499999998</v>
      </c>
      <c r="CO60" s="2">
        <f t="shared" si="48"/>
        <v>2268</v>
      </c>
      <c r="CP60" s="2">
        <f t="shared" si="136"/>
        <v>2549.2204999999967</v>
      </c>
      <c r="CQ60" s="2">
        <f t="shared" si="137"/>
        <v>110522.91449999998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115097.24160000001</v>
      </c>
      <c r="CW60" s="8">
        <f t="shared" si="138"/>
        <v>4.3999999999999997E-2</v>
      </c>
      <c r="CX60" s="2">
        <f t="shared" si="139"/>
        <v>117629.38091520002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117629.38091520002</v>
      </c>
      <c r="DC60" s="2">
        <f t="shared" si="141"/>
        <v>0</v>
      </c>
      <c r="DD60" s="2">
        <f t="shared" si="56"/>
        <v>349.04010240000002</v>
      </c>
      <c r="DE60" s="2">
        <f t="shared" si="57"/>
        <v>117280.34081280002</v>
      </c>
      <c r="DF60" s="2">
        <f t="shared" si="142"/>
        <v>3000</v>
      </c>
      <c r="DG60" s="2">
        <f t="shared" si="143"/>
        <v>2779.5823738880035</v>
      </c>
      <c r="DH60" s="2">
        <f t="shared" si="58"/>
        <v>111500.75843891202</v>
      </c>
    </row>
    <row r="61" spans="2:112">
      <c r="B61" s="227">
        <f>ROUNDUP(C62/12,0)</f>
        <v>3</v>
      </c>
      <c r="C61" s="3">
        <f t="shared" si="102"/>
        <v>24</v>
      </c>
      <c r="D61" s="10">
        <f t="shared" si="105"/>
        <v>109340.99904</v>
      </c>
      <c r="E61" s="10">
        <f t="shared" si="106"/>
        <v>106722.91628999999</v>
      </c>
      <c r="F61" s="10">
        <f t="shared" si="107"/>
        <v>108975.35999999999</v>
      </c>
      <c r="G61" s="10">
        <f t="shared" si="108"/>
        <v>105535.85999999999</v>
      </c>
      <c r="H61" s="10">
        <f t="shared" si="109"/>
        <v>110070.00576000001</v>
      </c>
      <c r="I61" s="10">
        <f t="shared" si="110"/>
        <v>105693.18976000001</v>
      </c>
      <c r="J61" s="10">
        <f t="shared" si="103"/>
        <v>106685.24492525737</v>
      </c>
      <c r="K61" s="10">
        <f t="shared" si="104"/>
        <v>104857.59999999999</v>
      </c>
      <c r="W61" s="1">
        <f t="shared" si="144"/>
        <v>43</v>
      </c>
      <c r="X61" s="2">
        <f t="shared" si="121"/>
        <v>108877.42095360001</v>
      </c>
      <c r="Y61" s="8">
        <f t="shared" si="157"/>
        <v>3.8100000000000002E-2</v>
      </c>
      <c r="Z61" s="5">
        <f t="shared" si="145"/>
        <v>1138</v>
      </c>
      <c r="AA61" s="2">
        <f t="shared" si="146"/>
        <v>113686.20000000001</v>
      </c>
      <c r="AB61" s="2">
        <f t="shared" si="37"/>
        <v>113800</v>
      </c>
      <c r="AC61" s="2">
        <f t="shared" si="147"/>
        <v>113800</v>
      </c>
      <c r="AD61" s="8">
        <f t="shared" si="122"/>
        <v>4.65E-2</v>
      </c>
      <c r="AE61" s="2">
        <f t="shared" si="2"/>
        <v>116886.82500000001</v>
      </c>
      <c r="AF61" s="2" t="str">
        <f t="shared" si="123"/>
        <v>nie</v>
      </c>
      <c r="AG61" s="2">
        <f t="shared" si="124"/>
        <v>1138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4.65E-2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3.8100000000000002E-2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2.5931724999827566</v>
      </c>
      <c r="AW61" s="1">
        <f t="shared" si="77"/>
        <v>0</v>
      </c>
      <c r="AX61" s="2">
        <f t="shared" si="125"/>
        <v>2.5931724999827566</v>
      </c>
      <c r="AY61" s="1">
        <f t="shared" si="83"/>
        <v>0</v>
      </c>
      <c r="AZ61" s="2">
        <f t="shared" si="40"/>
        <v>2.5931724999827566</v>
      </c>
      <c r="BA61" s="2">
        <f t="shared" si="93"/>
        <v>116889.41817249999</v>
      </c>
      <c r="BB61" s="2">
        <f t="shared" si="126"/>
        <v>0</v>
      </c>
      <c r="BC61" s="2">
        <f t="shared" si="41"/>
        <v>345.75914975874997</v>
      </c>
      <c r="BD61" s="2">
        <f t="shared" si="10"/>
        <v>116543.65902274124</v>
      </c>
      <c r="BE61" s="2">
        <f t="shared" si="42"/>
        <v>1138</v>
      </c>
      <c r="BF61" s="2">
        <f t="shared" si="11"/>
        <v>2992.7694527749991</v>
      </c>
      <c r="BG61" s="2">
        <f t="shared" si="12"/>
        <v>112412.88956996624</v>
      </c>
      <c r="BI61" s="8">
        <f t="shared" si="84"/>
        <v>2.4E-2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3.9E-2</v>
      </c>
      <c r="BO61" s="2">
        <f t="shared" si="129"/>
        <v>102275</v>
      </c>
      <c r="BP61" s="2" t="str">
        <f t="shared" si="130"/>
        <v>nie</v>
      </c>
      <c r="BQ61" s="2">
        <f t="shared" si="131"/>
        <v>2000</v>
      </c>
      <c r="BR61" s="1">
        <f t="shared" si="85"/>
        <v>43</v>
      </c>
      <c r="BS61" s="1">
        <f t="shared" si="115"/>
        <v>41</v>
      </c>
      <c r="BT61" s="1">
        <f t="shared" si="156"/>
        <v>50</v>
      </c>
      <c r="BU61" s="6"/>
      <c r="BV61" s="2">
        <f t="shared" si="94"/>
        <v>4300</v>
      </c>
      <c r="BW61" s="8">
        <f t="shared" si="86"/>
        <v>0.05</v>
      </c>
      <c r="BX61" s="2">
        <f t="shared" si="95"/>
        <v>4425.4166666666661</v>
      </c>
      <c r="BY61" s="2">
        <f t="shared" si="87"/>
        <v>86</v>
      </c>
      <c r="BZ61" s="2">
        <f t="shared" si="120"/>
        <v>9100</v>
      </c>
      <c r="CA61" s="8">
        <f t="shared" si="116"/>
        <v>3.9E-2</v>
      </c>
      <c r="CB61" s="2">
        <f t="shared" si="117"/>
        <v>9307.0249999999996</v>
      </c>
      <c r="CC61" s="2">
        <f t="shared" si="118"/>
        <v>182</v>
      </c>
      <c r="CD61" s="2">
        <f t="shared" si="132"/>
        <v>0</v>
      </c>
      <c r="CE61" s="2">
        <f t="shared" si="96"/>
        <v>0</v>
      </c>
      <c r="CF61" s="2">
        <f t="shared" si="97"/>
        <v>49.999999999970896</v>
      </c>
      <c r="CG61" s="1">
        <f t="shared" si="78"/>
        <v>0</v>
      </c>
      <c r="CH61" s="2">
        <f t="shared" si="133"/>
        <v>49.999999999970896</v>
      </c>
      <c r="CI61" s="1">
        <f t="shared" si="89"/>
        <v>0</v>
      </c>
      <c r="CJ61" s="2">
        <f t="shared" si="98"/>
        <v>49.999999999970896</v>
      </c>
      <c r="CK61" s="2">
        <f t="shared" si="99"/>
        <v>116057.44166666664</v>
      </c>
      <c r="CL61" s="2">
        <f t="shared" si="134"/>
        <v>0</v>
      </c>
      <c r="CM61" s="2">
        <f t="shared" si="47"/>
        <v>344.81499999999994</v>
      </c>
      <c r="CN61" s="2">
        <f t="shared" si="135"/>
        <v>115712.62666666663</v>
      </c>
      <c r="CO61" s="2">
        <f t="shared" si="48"/>
        <v>2268</v>
      </c>
      <c r="CP61" s="2">
        <f t="shared" si="136"/>
        <v>2619.9939166666609</v>
      </c>
      <c r="CQ61" s="2">
        <f t="shared" si="137"/>
        <v>110824.63274999998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115097.24160000001</v>
      </c>
      <c r="CW61" s="8">
        <f t="shared" si="138"/>
        <v>4.3999999999999997E-2</v>
      </c>
      <c r="CX61" s="2">
        <f t="shared" si="139"/>
        <v>118051.40413440001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118051.40413440001</v>
      </c>
      <c r="DC61" s="2">
        <f t="shared" si="141"/>
        <v>0</v>
      </c>
      <c r="DD61" s="2">
        <f t="shared" si="56"/>
        <v>349.04010240000002</v>
      </c>
      <c r="DE61" s="2">
        <f t="shared" si="57"/>
        <v>117702.36403200001</v>
      </c>
      <c r="DF61" s="2">
        <f t="shared" si="142"/>
        <v>3000</v>
      </c>
      <c r="DG61" s="2">
        <f t="shared" si="143"/>
        <v>2859.7667855360028</v>
      </c>
      <c r="DH61" s="2">
        <f t="shared" si="58"/>
        <v>111842.59724646401</v>
      </c>
    </row>
    <row r="62" spans="2:112">
      <c r="B62" s="228"/>
      <c r="C62" s="1">
        <f t="shared" si="102"/>
        <v>25</v>
      </c>
      <c r="D62" s="2">
        <f t="shared" si="105"/>
        <v>109765.374411875</v>
      </c>
      <c r="E62" s="2">
        <f t="shared" si="106"/>
        <v>107066.66034121875</v>
      </c>
      <c r="F62" s="2">
        <f t="shared" si="107"/>
        <v>109333.69333333331</v>
      </c>
      <c r="G62" s="2">
        <f t="shared" si="108"/>
        <v>105812.27249999999</v>
      </c>
      <c r="H62" s="2">
        <f t="shared" si="109"/>
        <v>110474.24256000001</v>
      </c>
      <c r="I62" s="2">
        <f t="shared" si="110"/>
        <v>106020.62156800002</v>
      </c>
      <c r="J62" s="2">
        <f t="shared" si="103"/>
        <v>106973.29508655556</v>
      </c>
      <c r="K62" s="2">
        <f t="shared" si="104"/>
        <v>105067.3152</v>
      </c>
      <c r="W62" s="1">
        <f t="shared" si="144"/>
        <v>44</v>
      </c>
      <c r="X62" s="2">
        <f t="shared" si="121"/>
        <v>109092.1693184</v>
      </c>
      <c r="Y62" s="8">
        <f t="shared" si="157"/>
        <v>3.8100000000000002E-2</v>
      </c>
      <c r="Z62" s="5">
        <f t="shared" si="145"/>
        <v>1138</v>
      </c>
      <c r="AA62" s="2">
        <f t="shared" si="146"/>
        <v>113686.20000000001</v>
      </c>
      <c r="AB62" s="2">
        <f t="shared" si="37"/>
        <v>113800</v>
      </c>
      <c r="AC62" s="2">
        <f t="shared" si="147"/>
        <v>113800</v>
      </c>
      <c r="AD62" s="8">
        <f t="shared" si="122"/>
        <v>4.65E-2</v>
      </c>
      <c r="AE62" s="2">
        <f t="shared" si="2"/>
        <v>117327.79999999999</v>
      </c>
      <c r="AF62" s="2" t="str">
        <f t="shared" si="123"/>
        <v>nie</v>
      </c>
      <c r="AG62" s="2">
        <f t="shared" si="124"/>
        <v>1138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4.65E-2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3.8100000000000002E-2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2.5931724999827566</v>
      </c>
      <c r="AW62" s="1">
        <f t="shared" ref="AW62:AW93" si="158">IF(AT62&lt;&gt;0,MIN(IF(AK62&lt;&gt;"",AK62,0),ROUNDDOWN(AV62/zamiana_TOS,0)),0)</f>
        <v>0</v>
      </c>
      <c r="AX62" s="2">
        <f t="shared" si="125"/>
        <v>2.5931724999827566</v>
      </c>
      <c r="AY62" s="1">
        <f t="shared" si="83"/>
        <v>0</v>
      </c>
      <c r="AZ62" s="2">
        <f t="shared" si="40"/>
        <v>2.5931724999827566</v>
      </c>
      <c r="BA62" s="2">
        <f t="shared" si="93"/>
        <v>117330.39317249997</v>
      </c>
      <c r="BB62" s="2">
        <f t="shared" si="126"/>
        <v>0</v>
      </c>
      <c r="BC62" s="2">
        <f t="shared" si="41"/>
        <v>345.75914975874997</v>
      </c>
      <c r="BD62" s="2">
        <f t="shared" si="10"/>
        <v>116984.63402274121</v>
      </c>
      <c r="BE62" s="2">
        <f t="shared" si="42"/>
        <v>1138</v>
      </c>
      <c r="BF62" s="2">
        <f t="shared" si="11"/>
        <v>3076.5547027749944</v>
      </c>
      <c r="BG62" s="2">
        <f t="shared" si="12"/>
        <v>112770.07931996621</v>
      </c>
      <c r="BI62" s="8">
        <f t="shared" si="84"/>
        <v>2.4E-2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3.9E-2</v>
      </c>
      <c r="BO62" s="2">
        <f t="shared" si="129"/>
        <v>102600</v>
      </c>
      <c r="BP62" s="2" t="str">
        <f t="shared" si="130"/>
        <v>nie</v>
      </c>
      <c r="BQ62" s="2">
        <f t="shared" si="131"/>
        <v>2000</v>
      </c>
      <c r="BR62" s="1">
        <f t="shared" si="85"/>
        <v>43</v>
      </c>
      <c r="BS62" s="1">
        <f t="shared" si="115"/>
        <v>41</v>
      </c>
      <c r="BT62" s="1">
        <f t="shared" si="156"/>
        <v>50</v>
      </c>
      <c r="BU62" s="6"/>
      <c r="BV62" s="2">
        <f t="shared" si="94"/>
        <v>4300</v>
      </c>
      <c r="BW62" s="8">
        <f t="shared" si="86"/>
        <v>0.05</v>
      </c>
      <c r="BX62" s="2">
        <f t="shared" si="95"/>
        <v>4443.3333333333339</v>
      </c>
      <c r="BY62" s="2">
        <f t="shared" si="87"/>
        <v>86</v>
      </c>
      <c r="BZ62" s="2">
        <f t="shared" si="120"/>
        <v>9100</v>
      </c>
      <c r="CA62" s="8">
        <f t="shared" si="116"/>
        <v>3.9E-2</v>
      </c>
      <c r="CB62" s="2">
        <f t="shared" si="117"/>
        <v>9336.6</v>
      </c>
      <c r="CC62" s="2">
        <f t="shared" si="118"/>
        <v>182</v>
      </c>
      <c r="CD62" s="2">
        <f t="shared" si="132"/>
        <v>0</v>
      </c>
      <c r="CE62" s="2">
        <f t="shared" si="96"/>
        <v>0</v>
      </c>
      <c r="CF62" s="2">
        <f t="shared" si="97"/>
        <v>49.999999999970896</v>
      </c>
      <c r="CG62" s="1">
        <f t="shared" ref="CG62:CG93" si="159">IF(CD62&lt;&gt;0,MIN(IF(BU62&lt;&gt;"",BU62,0),ROUNDDOWN(CF62/zamiana_COI,0)),0)</f>
        <v>0</v>
      </c>
      <c r="CH62" s="2">
        <f t="shared" si="133"/>
        <v>49.999999999970896</v>
      </c>
      <c r="CI62" s="1">
        <f t="shared" si="89"/>
        <v>0</v>
      </c>
      <c r="CJ62" s="2">
        <f t="shared" si="98"/>
        <v>49.999999999970896</v>
      </c>
      <c r="CK62" s="2">
        <f t="shared" si="99"/>
        <v>116429.93333333331</v>
      </c>
      <c r="CL62" s="2">
        <f t="shared" si="134"/>
        <v>0</v>
      </c>
      <c r="CM62" s="2">
        <f t="shared" si="47"/>
        <v>344.81499999999994</v>
      </c>
      <c r="CN62" s="2">
        <f t="shared" si="135"/>
        <v>116085.1183333333</v>
      </c>
      <c r="CO62" s="2">
        <f t="shared" si="48"/>
        <v>2268</v>
      </c>
      <c r="CP62" s="2">
        <f t="shared" si="136"/>
        <v>2690.7673333333282</v>
      </c>
      <c r="CQ62" s="2">
        <f t="shared" si="137"/>
        <v>111126.35099999998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115097.24160000001</v>
      </c>
      <c r="CW62" s="8">
        <f t="shared" si="138"/>
        <v>4.3999999999999997E-2</v>
      </c>
      <c r="CX62" s="2">
        <f t="shared" si="139"/>
        <v>118473.42735360003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118473.42735360003</v>
      </c>
      <c r="DC62" s="2">
        <f t="shared" si="141"/>
        <v>0</v>
      </c>
      <c r="DD62" s="2">
        <f t="shared" si="56"/>
        <v>349.04010240000002</v>
      </c>
      <c r="DE62" s="2">
        <f t="shared" si="57"/>
        <v>118124.38725120002</v>
      </c>
      <c r="DF62" s="2">
        <f t="shared" si="142"/>
        <v>3000</v>
      </c>
      <c r="DG62" s="2">
        <f t="shared" si="143"/>
        <v>2939.9511971840047</v>
      </c>
      <c r="DH62" s="2">
        <f t="shared" si="58"/>
        <v>112184.43605401601</v>
      </c>
    </row>
    <row r="63" spans="2:112">
      <c r="B63" s="228"/>
      <c r="C63" s="1">
        <f t="shared" si="102"/>
        <v>26</v>
      </c>
      <c r="D63" s="2">
        <f t="shared" si="105"/>
        <v>110189.74978374998</v>
      </c>
      <c r="E63" s="2">
        <f t="shared" si="106"/>
        <v>107410.40439243749</v>
      </c>
      <c r="F63" s="2">
        <f t="shared" si="107"/>
        <v>109692.02666666666</v>
      </c>
      <c r="G63" s="2">
        <f t="shared" si="108"/>
        <v>106088.68499999998</v>
      </c>
      <c r="H63" s="2">
        <f t="shared" si="109"/>
        <v>110878.47936000003</v>
      </c>
      <c r="I63" s="2">
        <f t="shared" si="110"/>
        <v>106348.05337600003</v>
      </c>
      <c r="J63" s="2">
        <f t="shared" si="103"/>
        <v>107262.12298328926</v>
      </c>
      <c r="K63" s="2">
        <f t="shared" si="104"/>
        <v>105277.03039999999</v>
      </c>
      <c r="W63" s="1">
        <f t="shared" si="144"/>
        <v>45</v>
      </c>
      <c r="X63" s="2">
        <f t="shared" si="121"/>
        <v>109306.91768320001</v>
      </c>
      <c r="Y63" s="8">
        <f t="shared" si="157"/>
        <v>3.8100000000000002E-2</v>
      </c>
      <c r="Z63" s="5">
        <f t="shared" si="145"/>
        <v>1138</v>
      </c>
      <c r="AA63" s="2">
        <f t="shared" si="146"/>
        <v>113686.20000000001</v>
      </c>
      <c r="AB63" s="2">
        <f t="shared" si="37"/>
        <v>113800</v>
      </c>
      <c r="AC63" s="2">
        <f t="shared" si="147"/>
        <v>113800</v>
      </c>
      <c r="AD63" s="8">
        <f t="shared" si="122"/>
        <v>4.65E-2</v>
      </c>
      <c r="AE63" s="2">
        <f t="shared" si="2"/>
        <v>117768.77499999999</v>
      </c>
      <c r="AF63" s="2" t="str">
        <f t="shared" si="123"/>
        <v>nie</v>
      </c>
      <c r="AG63" s="2">
        <f t="shared" si="124"/>
        <v>1138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4.65E-2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3.8100000000000002E-2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2.5931724999827566</v>
      </c>
      <c r="AW63" s="1">
        <f t="shared" si="158"/>
        <v>0</v>
      </c>
      <c r="AX63" s="2">
        <f t="shared" si="125"/>
        <v>2.5931724999827566</v>
      </c>
      <c r="AY63" s="1">
        <f t="shared" si="83"/>
        <v>0</v>
      </c>
      <c r="AZ63" s="2">
        <f t="shared" si="40"/>
        <v>2.5931724999827566</v>
      </c>
      <c r="BA63" s="2">
        <f t="shared" si="93"/>
        <v>117771.36817249998</v>
      </c>
      <c r="BB63" s="2">
        <f t="shared" si="126"/>
        <v>0</v>
      </c>
      <c r="BC63" s="2">
        <f t="shared" si="41"/>
        <v>345.75914975874997</v>
      </c>
      <c r="BD63" s="2">
        <f t="shared" si="10"/>
        <v>117425.60902274122</v>
      </c>
      <c r="BE63" s="2">
        <f t="shared" si="42"/>
        <v>1138</v>
      </c>
      <c r="BF63" s="2">
        <f t="shared" si="11"/>
        <v>3160.3399527749957</v>
      </c>
      <c r="BG63" s="2">
        <f t="shared" si="12"/>
        <v>113127.26906996622</v>
      </c>
      <c r="BI63" s="8">
        <f t="shared" ref="BI63:BI94" si="162">MAX(INDEX(scenariusz_I_inflacja,MATCH(ROUNDUP(W63/12,0)-1,scenariusz_I_rok,0)),0)</f>
        <v>2.4E-2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3.9E-2</v>
      </c>
      <c r="BO63" s="2">
        <f t="shared" si="129"/>
        <v>102925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43</v>
      </c>
      <c r="BS63" s="1">
        <f t="shared" si="115"/>
        <v>41</v>
      </c>
      <c r="BT63" s="1">
        <f t="shared" si="156"/>
        <v>50</v>
      </c>
      <c r="BU63" s="6"/>
      <c r="BV63" s="2">
        <f t="shared" si="94"/>
        <v>4300</v>
      </c>
      <c r="BW63" s="8">
        <f t="shared" ref="BW63:BW94" si="164">proc_I_okres_COI</f>
        <v>0.05</v>
      </c>
      <c r="BX63" s="2">
        <f t="shared" si="95"/>
        <v>4461.25</v>
      </c>
      <c r="BY63" s="2">
        <f t="shared" ref="BY63:BY94" si="165">MIN(BR63*koszt_wczesniejszy_wykup_COI,BX63-BV63)</f>
        <v>86</v>
      </c>
      <c r="BZ63" s="2">
        <f t="shared" si="120"/>
        <v>9100</v>
      </c>
      <c r="CA63" s="8">
        <f t="shared" si="116"/>
        <v>3.9E-2</v>
      </c>
      <c r="CB63" s="2">
        <f t="shared" si="117"/>
        <v>9366.1749999999993</v>
      </c>
      <c r="CC63" s="2">
        <f t="shared" si="118"/>
        <v>182</v>
      </c>
      <c r="CD63" s="2">
        <f t="shared" si="132"/>
        <v>0</v>
      </c>
      <c r="CE63" s="2">
        <f t="shared" si="96"/>
        <v>0</v>
      </c>
      <c r="CF63" s="2">
        <f t="shared" si="97"/>
        <v>49.999999999970896</v>
      </c>
      <c r="CG63" s="1">
        <f t="shared" si="159"/>
        <v>0</v>
      </c>
      <c r="CH63" s="2">
        <f t="shared" si="133"/>
        <v>49.999999999970896</v>
      </c>
      <c r="CI63" s="1">
        <f t="shared" si="89"/>
        <v>0</v>
      </c>
      <c r="CJ63" s="2">
        <f t="shared" si="98"/>
        <v>49.999999999970896</v>
      </c>
      <c r="CK63" s="2">
        <f t="shared" si="99"/>
        <v>116802.42499999997</v>
      </c>
      <c r="CL63" s="2">
        <f t="shared" si="134"/>
        <v>0</v>
      </c>
      <c r="CM63" s="2">
        <f t="shared" si="47"/>
        <v>344.81499999999994</v>
      </c>
      <c r="CN63" s="2">
        <f t="shared" si="135"/>
        <v>116457.60999999997</v>
      </c>
      <c r="CO63" s="2">
        <f t="shared" si="48"/>
        <v>2268</v>
      </c>
      <c r="CP63" s="2">
        <f t="shared" si="136"/>
        <v>2761.5407499999951</v>
      </c>
      <c r="CQ63" s="2">
        <f t="shared" si="137"/>
        <v>111428.06924999997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115097.24160000001</v>
      </c>
      <c r="CW63" s="8">
        <f t="shared" si="138"/>
        <v>4.3999999999999997E-2</v>
      </c>
      <c r="CX63" s="2">
        <f t="shared" si="139"/>
        <v>118895.45057279999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118895.45057279999</v>
      </c>
      <c r="DC63" s="2">
        <f t="shared" si="141"/>
        <v>0</v>
      </c>
      <c r="DD63" s="2">
        <f t="shared" si="56"/>
        <v>349.04010240000002</v>
      </c>
      <c r="DE63" s="2">
        <f t="shared" si="57"/>
        <v>118546.41047039999</v>
      </c>
      <c r="DF63" s="2">
        <f t="shared" si="142"/>
        <v>3000</v>
      </c>
      <c r="DG63" s="2">
        <f t="shared" si="143"/>
        <v>3020.1356088319985</v>
      </c>
      <c r="DH63" s="2">
        <f t="shared" si="58"/>
        <v>112526.27486156799</v>
      </c>
    </row>
    <row r="64" spans="2:112">
      <c r="B64" s="228"/>
      <c r="C64" s="1">
        <f t="shared" si="102"/>
        <v>27</v>
      </c>
      <c r="D64" s="2">
        <f t="shared" si="105"/>
        <v>110614.12515562499</v>
      </c>
      <c r="E64" s="2">
        <f t="shared" si="106"/>
        <v>107754.14844365625</v>
      </c>
      <c r="F64" s="2">
        <f t="shared" si="107"/>
        <v>110050.35999999997</v>
      </c>
      <c r="G64" s="2">
        <f t="shared" si="108"/>
        <v>106365.09749999997</v>
      </c>
      <c r="H64" s="2">
        <f t="shared" si="109"/>
        <v>111282.71616</v>
      </c>
      <c r="I64" s="2">
        <f t="shared" si="110"/>
        <v>106675.485184</v>
      </c>
      <c r="J64" s="2">
        <f t="shared" si="103"/>
        <v>107551.73071534414</v>
      </c>
      <c r="K64" s="2">
        <f t="shared" si="104"/>
        <v>105486.74559999999</v>
      </c>
      <c r="W64" s="1">
        <f t="shared" si="144"/>
        <v>46</v>
      </c>
      <c r="X64" s="2">
        <f t="shared" si="121"/>
        <v>109521.66604800001</v>
      </c>
      <c r="Y64" s="8">
        <f t="shared" si="157"/>
        <v>3.8100000000000002E-2</v>
      </c>
      <c r="Z64" s="5">
        <f t="shared" si="145"/>
        <v>1138</v>
      </c>
      <c r="AA64" s="2">
        <f t="shared" si="146"/>
        <v>113686.20000000001</v>
      </c>
      <c r="AB64" s="2">
        <f t="shared" si="37"/>
        <v>113800</v>
      </c>
      <c r="AC64" s="2">
        <f t="shared" si="147"/>
        <v>113800</v>
      </c>
      <c r="AD64" s="8">
        <f t="shared" si="122"/>
        <v>4.65E-2</v>
      </c>
      <c r="AE64" s="2">
        <f t="shared" si="2"/>
        <v>118209.75</v>
      </c>
      <c r="AF64" s="2" t="str">
        <f t="shared" si="123"/>
        <v>nie</v>
      </c>
      <c r="AG64" s="2">
        <f t="shared" si="124"/>
        <v>1138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4.65E-2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3.8100000000000002E-2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2.5931724999827566</v>
      </c>
      <c r="AW64" s="1">
        <f t="shared" si="158"/>
        <v>0</v>
      </c>
      <c r="AX64" s="2">
        <f t="shared" si="125"/>
        <v>2.5931724999827566</v>
      </c>
      <c r="AY64" s="1">
        <f t="shared" si="83"/>
        <v>0</v>
      </c>
      <c r="AZ64" s="2">
        <f t="shared" si="40"/>
        <v>2.5931724999827566</v>
      </c>
      <c r="BA64" s="2">
        <f t="shared" si="93"/>
        <v>118212.34317249998</v>
      </c>
      <c r="BB64" s="2">
        <f t="shared" si="126"/>
        <v>0</v>
      </c>
      <c r="BC64" s="2">
        <f t="shared" si="41"/>
        <v>345.75914975874997</v>
      </c>
      <c r="BD64" s="2">
        <f t="shared" si="10"/>
        <v>117866.58402274123</v>
      </c>
      <c r="BE64" s="2">
        <f t="shared" si="42"/>
        <v>1138</v>
      </c>
      <c r="BF64" s="2">
        <f t="shared" si="11"/>
        <v>3244.125202774997</v>
      </c>
      <c r="BG64" s="2">
        <f t="shared" si="12"/>
        <v>113484.45881996622</v>
      </c>
      <c r="BI64" s="8">
        <f t="shared" si="162"/>
        <v>2.4E-2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3.9E-2</v>
      </c>
      <c r="BO64" s="2">
        <f t="shared" si="129"/>
        <v>103250</v>
      </c>
      <c r="BP64" s="2" t="str">
        <f t="shared" si="130"/>
        <v>nie</v>
      </c>
      <c r="BQ64" s="2">
        <f t="shared" si="131"/>
        <v>2000</v>
      </c>
      <c r="BR64" s="1">
        <f t="shared" si="163"/>
        <v>43</v>
      </c>
      <c r="BS64" s="1">
        <f t="shared" si="115"/>
        <v>41</v>
      </c>
      <c r="BT64" s="1">
        <f t="shared" si="156"/>
        <v>50</v>
      </c>
      <c r="BU64" s="6"/>
      <c r="BV64" s="2">
        <f t="shared" si="94"/>
        <v>4300</v>
      </c>
      <c r="BW64" s="8">
        <f t="shared" si="164"/>
        <v>0.05</v>
      </c>
      <c r="BX64" s="2">
        <f t="shared" si="95"/>
        <v>4479.166666666667</v>
      </c>
      <c r="BY64" s="2">
        <f t="shared" si="165"/>
        <v>86</v>
      </c>
      <c r="BZ64" s="2">
        <f t="shared" si="120"/>
        <v>9100</v>
      </c>
      <c r="CA64" s="8">
        <f t="shared" si="116"/>
        <v>3.9E-2</v>
      </c>
      <c r="CB64" s="2">
        <f t="shared" si="117"/>
        <v>9395.75</v>
      </c>
      <c r="CC64" s="2">
        <f t="shared" si="118"/>
        <v>182</v>
      </c>
      <c r="CD64" s="2">
        <f t="shared" si="132"/>
        <v>0</v>
      </c>
      <c r="CE64" s="2">
        <f t="shared" si="96"/>
        <v>0</v>
      </c>
      <c r="CF64" s="2">
        <f t="shared" si="97"/>
        <v>49.999999999970896</v>
      </c>
      <c r="CG64" s="1">
        <f t="shared" si="159"/>
        <v>0</v>
      </c>
      <c r="CH64" s="2">
        <f t="shared" si="133"/>
        <v>49.999999999970896</v>
      </c>
      <c r="CI64" s="1">
        <f t="shared" si="89"/>
        <v>0</v>
      </c>
      <c r="CJ64" s="2">
        <f t="shared" si="98"/>
        <v>49.999999999970896</v>
      </c>
      <c r="CK64" s="2">
        <f t="shared" si="99"/>
        <v>117174.91666666664</v>
      </c>
      <c r="CL64" s="2">
        <f t="shared" si="134"/>
        <v>0</v>
      </c>
      <c r="CM64" s="2">
        <f t="shared" si="47"/>
        <v>344.81499999999994</v>
      </c>
      <c r="CN64" s="2">
        <f t="shared" si="135"/>
        <v>116830.10166666664</v>
      </c>
      <c r="CO64" s="2">
        <f t="shared" si="48"/>
        <v>2268</v>
      </c>
      <c r="CP64" s="2">
        <f t="shared" si="136"/>
        <v>2832.314166666662</v>
      </c>
      <c r="CQ64" s="2">
        <f t="shared" si="137"/>
        <v>111729.78749999998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115097.24160000001</v>
      </c>
      <c r="CW64" s="8">
        <f t="shared" si="138"/>
        <v>4.3999999999999997E-2</v>
      </c>
      <c r="CX64" s="2">
        <f t="shared" si="139"/>
        <v>119317.473792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119317.473792</v>
      </c>
      <c r="DC64" s="2">
        <f t="shared" si="141"/>
        <v>0</v>
      </c>
      <c r="DD64" s="2">
        <f t="shared" si="56"/>
        <v>349.04010240000002</v>
      </c>
      <c r="DE64" s="2">
        <f t="shared" si="57"/>
        <v>118968.4336896</v>
      </c>
      <c r="DF64" s="2">
        <f t="shared" si="142"/>
        <v>3000</v>
      </c>
      <c r="DG64" s="2">
        <f t="shared" si="143"/>
        <v>3100.3200204800009</v>
      </c>
      <c r="DH64" s="2">
        <f t="shared" si="58"/>
        <v>112868.11366912001</v>
      </c>
    </row>
    <row r="65" spans="2:115">
      <c r="B65" s="228"/>
      <c r="C65" s="1">
        <f t="shared" si="102"/>
        <v>28</v>
      </c>
      <c r="D65" s="2">
        <f t="shared" si="105"/>
        <v>111038.5005275</v>
      </c>
      <c r="E65" s="2">
        <f t="shared" si="106"/>
        <v>108097.89249487501</v>
      </c>
      <c r="F65" s="2">
        <f t="shared" si="107"/>
        <v>110408.6933333333</v>
      </c>
      <c r="G65" s="2">
        <f t="shared" si="108"/>
        <v>106641.50999999998</v>
      </c>
      <c r="H65" s="2">
        <f t="shared" si="109"/>
        <v>111686.95296000001</v>
      </c>
      <c r="I65" s="2">
        <f t="shared" si="110"/>
        <v>107002.91699200001</v>
      </c>
      <c r="J65" s="2">
        <f t="shared" si="103"/>
        <v>107842.12038827555</v>
      </c>
      <c r="K65" s="2">
        <f t="shared" si="104"/>
        <v>105696.46079999999</v>
      </c>
      <c r="W65" s="1">
        <f t="shared" si="144"/>
        <v>47</v>
      </c>
      <c r="X65" s="2">
        <f t="shared" si="121"/>
        <v>109736.4144128</v>
      </c>
      <c r="Y65" s="8">
        <f t="shared" si="157"/>
        <v>3.8100000000000002E-2</v>
      </c>
      <c r="Z65" s="5">
        <f t="shared" si="145"/>
        <v>1138</v>
      </c>
      <c r="AA65" s="2">
        <f t="shared" si="146"/>
        <v>113686.20000000001</v>
      </c>
      <c r="AB65" s="2">
        <f t="shared" si="37"/>
        <v>113800</v>
      </c>
      <c r="AC65" s="2">
        <f t="shared" si="147"/>
        <v>113800</v>
      </c>
      <c r="AD65" s="8">
        <f t="shared" si="122"/>
        <v>4.65E-2</v>
      </c>
      <c r="AE65" s="2">
        <f t="shared" si="2"/>
        <v>118650.72499999999</v>
      </c>
      <c r="AF65" s="2" t="str">
        <f t="shared" si="123"/>
        <v>nie</v>
      </c>
      <c r="AG65" s="2">
        <f t="shared" si="124"/>
        <v>1138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4.65E-2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3.8100000000000002E-2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2.5931724999827566</v>
      </c>
      <c r="AW65" s="1">
        <f t="shared" si="158"/>
        <v>0</v>
      </c>
      <c r="AX65" s="2">
        <f t="shared" si="125"/>
        <v>2.5931724999827566</v>
      </c>
      <c r="AY65" s="1">
        <f t="shared" si="83"/>
        <v>0</v>
      </c>
      <c r="AZ65" s="2">
        <f t="shared" si="40"/>
        <v>2.5931724999827566</v>
      </c>
      <c r="BA65" s="2">
        <f t="shared" si="93"/>
        <v>118653.31817249997</v>
      </c>
      <c r="BB65" s="2">
        <f t="shared" si="126"/>
        <v>0</v>
      </c>
      <c r="BC65" s="2">
        <f t="shared" si="41"/>
        <v>345.75914975874997</v>
      </c>
      <c r="BD65" s="2">
        <f t="shared" si="10"/>
        <v>118307.55902274122</v>
      </c>
      <c r="BE65" s="2">
        <f t="shared" si="42"/>
        <v>1138</v>
      </c>
      <c r="BF65" s="2">
        <f t="shared" si="11"/>
        <v>3327.9104527749951</v>
      </c>
      <c r="BG65" s="2">
        <f t="shared" si="12"/>
        <v>113841.64856996623</v>
      </c>
      <c r="BI65" s="8">
        <f t="shared" si="162"/>
        <v>2.4E-2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3.9E-2</v>
      </c>
      <c r="BO65" s="2">
        <f t="shared" si="129"/>
        <v>103575</v>
      </c>
      <c r="BP65" s="2" t="str">
        <f t="shared" si="130"/>
        <v>nie</v>
      </c>
      <c r="BQ65" s="2">
        <f t="shared" si="131"/>
        <v>2000</v>
      </c>
      <c r="BR65" s="1">
        <f t="shared" si="163"/>
        <v>43</v>
      </c>
      <c r="BS65" s="1">
        <f t="shared" si="115"/>
        <v>41</v>
      </c>
      <c r="BT65" s="1">
        <f t="shared" si="156"/>
        <v>50</v>
      </c>
      <c r="BU65" s="6"/>
      <c r="BV65" s="2">
        <f t="shared" si="94"/>
        <v>4300</v>
      </c>
      <c r="BW65" s="8">
        <f t="shared" si="164"/>
        <v>0.05</v>
      </c>
      <c r="BX65" s="2">
        <f t="shared" si="95"/>
        <v>4497.0833333333339</v>
      </c>
      <c r="BY65" s="2">
        <f t="shared" si="165"/>
        <v>86</v>
      </c>
      <c r="BZ65" s="2">
        <f t="shared" si="120"/>
        <v>9100</v>
      </c>
      <c r="CA65" s="8">
        <f t="shared" si="116"/>
        <v>3.9E-2</v>
      </c>
      <c r="CB65" s="2">
        <f t="shared" si="117"/>
        <v>9425.3249999999989</v>
      </c>
      <c r="CC65" s="2">
        <f t="shared" si="118"/>
        <v>182</v>
      </c>
      <c r="CD65" s="2">
        <f t="shared" si="132"/>
        <v>0</v>
      </c>
      <c r="CE65" s="2">
        <f t="shared" si="96"/>
        <v>0</v>
      </c>
      <c r="CF65" s="2">
        <f t="shared" si="97"/>
        <v>49.999999999970896</v>
      </c>
      <c r="CG65" s="1">
        <f t="shared" si="159"/>
        <v>0</v>
      </c>
      <c r="CH65" s="2">
        <f t="shared" si="133"/>
        <v>49.999999999970896</v>
      </c>
      <c r="CI65" s="1">
        <f t="shared" si="89"/>
        <v>0</v>
      </c>
      <c r="CJ65" s="2">
        <f t="shared" si="98"/>
        <v>49.999999999970896</v>
      </c>
      <c r="CK65" s="2">
        <f t="shared" si="99"/>
        <v>117547.4083333333</v>
      </c>
      <c r="CL65" s="2">
        <f t="shared" si="134"/>
        <v>0</v>
      </c>
      <c r="CM65" s="2">
        <f t="shared" si="47"/>
        <v>344.81499999999994</v>
      </c>
      <c r="CN65" s="2">
        <f t="shared" si="135"/>
        <v>117202.59333333329</v>
      </c>
      <c r="CO65" s="2">
        <f t="shared" si="48"/>
        <v>2268</v>
      </c>
      <c r="CP65" s="2">
        <f t="shared" si="136"/>
        <v>2903.0875833333262</v>
      </c>
      <c r="CQ65" s="2">
        <f t="shared" si="137"/>
        <v>112031.50574999997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115097.24160000001</v>
      </c>
      <c r="CW65" s="8">
        <f t="shared" si="138"/>
        <v>4.3999999999999997E-2</v>
      </c>
      <c r="CX65" s="2">
        <f t="shared" si="139"/>
        <v>119739.49701120002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119739.49701120002</v>
      </c>
      <c r="DC65" s="2">
        <f t="shared" si="141"/>
        <v>0</v>
      </c>
      <c r="DD65" s="2">
        <f t="shared" si="56"/>
        <v>349.04010240000002</v>
      </c>
      <c r="DE65" s="2">
        <f t="shared" si="57"/>
        <v>119390.45690880001</v>
      </c>
      <c r="DF65" s="2">
        <f t="shared" si="142"/>
        <v>3000</v>
      </c>
      <c r="DG65" s="2">
        <f t="shared" si="143"/>
        <v>3180.5044321280029</v>
      </c>
      <c r="DH65" s="2">
        <f t="shared" si="58"/>
        <v>113209.95247667201</v>
      </c>
    </row>
    <row r="66" spans="2:115">
      <c r="B66" s="228"/>
      <c r="C66" s="1">
        <f t="shared" si="102"/>
        <v>29</v>
      </c>
      <c r="D66" s="2">
        <f t="shared" si="105"/>
        <v>111462.87589937498</v>
      </c>
      <c r="E66" s="2">
        <f t="shared" si="106"/>
        <v>108441.63654609374</v>
      </c>
      <c r="F66" s="2">
        <f t="shared" si="107"/>
        <v>110767.02666666667</v>
      </c>
      <c r="G66" s="2">
        <f t="shared" si="108"/>
        <v>106920.69</v>
      </c>
      <c r="H66" s="2">
        <f t="shared" si="109"/>
        <v>112091.18976000001</v>
      </c>
      <c r="I66" s="2">
        <f t="shared" si="110"/>
        <v>107330.34880000001</v>
      </c>
      <c r="J66" s="2">
        <f t="shared" si="103"/>
        <v>108133.29411332389</v>
      </c>
      <c r="K66" s="2">
        <f t="shared" si="104"/>
        <v>105906.17599999999</v>
      </c>
      <c r="W66" s="1">
        <f t="shared" si="144"/>
        <v>48</v>
      </c>
      <c r="X66" s="2">
        <f t="shared" si="121"/>
        <v>109951.16277760002</v>
      </c>
      <c r="Y66" s="8">
        <f t="shared" si="157"/>
        <v>3.8100000000000002E-2</v>
      </c>
      <c r="Z66" s="5">
        <f t="shared" si="145"/>
        <v>1138</v>
      </c>
      <c r="AA66" s="2">
        <f t="shared" si="146"/>
        <v>113686.20000000001</v>
      </c>
      <c r="AB66" s="2">
        <f t="shared" si="37"/>
        <v>113800</v>
      </c>
      <c r="AC66" s="2">
        <f t="shared" si="147"/>
        <v>113800</v>
      </c>
      <c r="AD66" s="8">
        <f t="shared" si="122"/>
        <v>4.65E-2</v>
      </c>
      <c r="AE66" s="2">
        <f t="shared" si="2"/>
        <v>119091.7</v>
      </c>
      <c r="AF66" s="2" t="str">
        <f t="shared" si="123"/>
        <v>nie</v>
      </c>
      <c r="AG66" s="2">
        <f t="shared" si="124"/>
        <v>1138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4.65E-2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3.8100000000000002E-2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2.5931724999827566</v>
      </c>
      <c r="AW66" s="1">
        <f t="shared" si="158"/>
        <v>0</v>
      </c>
      <c r="AX66" s="2">
        <f t="shared" si="125"/>
        <v>2.5931724999827566</v>
      </c>
      <c r="AY66" s="1">
        <f t="shared" si="83"/>
        <v>0</v>
      </c>
      <c r="AZ66" s="2">
        <f t="shared" si="40"/>
        <v>2.5931724999827566</v>
      </c>
      <c r="BA66" s="2">
        <f t="shared" si="93"/>
        <v>119094.29317249998</v>
      </c>
      <c r="BB66" s="2">
        <f t="shared" si="126"/>
        <v>166.73201044149997</v>
      </c>
      <c r="BC66" s="2">
        <f t="shared" si="41"/>
        <v>512.49116020024996</v>
      </c>
      <c r="BD66" s="2">
        <f t="shared" si="10"/>
        <v>118581.80201229973</v>
      </c>
      <c r="BE66" s="2">
        <f t="shared" si="42"/>
        <v>1138</v>
      </c>
      <c r="BF66" s="2">
        <f t="shared" si="11"/>
        <v>3411.6957027749963</v>
      </c>
      <c r="BG66" s="2">
        <f t="shared" si="12"/>
        <v>114032.10630952472</v>
      </c>
      <c r="BI66" s="8">
        <f t="shared" si="162"/>
        <v>2.4E-2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3.9E-2</v>
      </c>
      <c r="BO66" s="2">
        <f t="shared" si="129"/>
        <v>103899.99999999999</v>
      </c>
      <c r="BP66" s="2" t="str">
        <f t="shared" si="130"/>
        <v>tak</v>
      </c>
      <c r="BQ66" s="2">
        <f t="shared" si="131"/>
        <v>0</v>
      </c>
      <c r="BR66" s="1">
        <f t="shared" si="163"/>
        <v>43</v>
      </c>
      <c r="BS66" s="1">
        <f t="shared" si="115"/>
        <v>41</v>
      </c>
      <c r="BT66" s="1">
        <f t="shared" si="156"/>
        <v>50</v>
      </c>
      <c r="BU66" s="6"/>
      <c r="BV66" s="2">
        <f t="shared" si="94"/>
        <v>4300</v>
      </c>
      <c r="BW66" s="8">
        <f t="shared" si="164"/>
        <v>0.05</v>
      </c>
      <c r="BX66" s="2">
        <f t="shared" si="95"/>
        <v>4515</v>
      </c>
      <c r="BY66" s="2">
        <f t="shared" si="165"/>
        <v>86</v>
      </c>
      <c r="BZ66" s="2">
        <f t="shared" si="120"/>
        <v>9100</v>
      </c>
      <c r="CA66" s="8">
        <f t="shared" si="116"/>
        <v>3.9E-2</v>
      </c>
      <c r="CB66" s="2">
        <f t="shared" si="117"/>
        <v>9454.9</v>
      </c>
      <c r="CC66" s="2">
        <f t="shared" si="118"/>
        <v>182</v>
      </c>
      <c r="CD66" s="2">
        <f t="shared" si="132"/>
        <v>3.9999999999854481</v>
      </c>
      <c r="CE66" s="2">
        <f t="shared" si="96"/>
        <v>569.89999999999964</v>
      </c>
      <c r="CF66" s="2">
        <f t="shared" si="97"/>
        <v>623.89999999995598</v>
      </c>
      <c r="CG66" s="1">
        <f t="shared" si="159"/>
        <v>0</v>
      </c>
      <c r="CH66" s="2">
        <f t="shared" si="133"/>
        <v>623.89999999995598</v>
      </c>
      <c r="CI66" s="1">
        <f t="shared" si="89"/>
        <v>6</v>
      </c>
      <c r="CJ66" s="2">
        <f t="shared" si="98"/>
        <v>23.89999999995598</v>
      </c>
      <c r="CK66" s="2">
        <f t="shared" si="99"/>
        <v>117919.89999999995</v>
      </c>
      <c r="CL66" s="2">
        <f t="shared" si="134"/>
        <v>165.08785999999992</v>
      </c>
      <c r="CM66" s="2">
        <f t="shared" si="47"/>
        <v>509.90285999999986</v>
      </c>
      <c r="CN66" s="2">
        <f t="shared" si="135"/>
        <v>117409.99713999995</v>
      </c>
      <c r="CO66" s="2">
        <f t="shared" si="48"/>
        <v>268</v>
      </c>
      <c r="CP66" s="2">
        <f t="shared" si="136"/>
        <v>3353.8609999999908</v>
      </c>
      <c r="CQ66" s="2">
        <f t="shared" si="137"/>
        <v>113788.13613999996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115097.24160000001</v>
      </c>
      <c r="CW66" s="8">
        <f t="shared" si="138"/>
        <v>4.3999999999999997E-2</v>
      </c>
      <c r="CX66" s="2">
        <f t="shared" si="139"/>
        <v>120161.52023040001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120161.52023040001</v>
      </c>
      <c r="DC66" s="2">
        <f t="shared" si="141"/>
        <v>168.22612832256002</v>
      </c>
      <c r="DD66" s="2">
        <f t="shared" si="56"/>
        <v>517.26623072256007</v>
      </c>
      <c r="DE66" s="2">
        <f t="shared" si="57"/>
        <v>119644.25399967746</v>
      </c>
      <c r="DF66" s="2">
        <f t="shared" si="142"/>
        <v>3000</v>
      </c>
      <c r="DG66" s="2">
        <f t="shared" si="143"/>
        <v>3260.6888437760022</v>
      </c>
      <c r="DH66" s="2">
        <f t="shared" si="58"/>
        <v>113383.56515590145</v>
      </c>
      <c r="DJ66" s="14"/>
      <c r="DK66" s="14"/>
    </row>
    <row r="67" spans="2:115">
      <c r="B67" s="228"/>
      <c r="C67" s="1">
        <f t="shared" si="102"/>
        <v>30</v>
      </c>
      <c r="D67" s="2">
        <f t="shared" si="105"/>
        <v>111887.25127124999</v>
      </c>
      <c r="E67" s="2">
        <f t="shared" si="106"/>
        <v>108785.3805973125</v>
      </c>
      <c r="F67" s="2">
        <f t="shared" si="107"/>
        <v>111125.36</v>
      </c>
      <c r="G67" s="2">
        <f t="shared" si="108"/>
        <v>107210.94</v>
      </c>
      <c r="H67" s="2">
        <f t="shared" si="109"/>
        <v>112495.42656000002</v>
      </c>
      <c r="I67" s="2">
        <f t="shared" si="110"/>
        <v>107657.78060800002</v>
      </c>
      <c r="J67" s="2">
        <f t="shared" si="103"/>
        <v>108425.25400742986</v>
      </c>
      <c r="K67" s="2">
        <f t="shared" si="104"/>
        <v>106115.8912</v>
      </c>
      <c r="W67" s="1">
        <f t="shared" si="144"/>
        <v>49</v>
      </c>
      <c r="X67" s="2">
        <f t="shared" si="121"/>
        <v>110171.06510315523</v>
      </c>
      <c r="Y67" s="8">
        <f t="shared" si="157"/>
        <v>3.8100000000000002E-2</v>
      </c>
      <c r="Z67" s="5">
        <f t="shared" si="145"/>
        <v>1138</v>
      </c>
      <c r="AA67" s="2">
        <f t="shared" si="146"/>
        <v>113686.20000000001</v>
      </c>
      <c r="AB67" s="2">
        <f t="shared" si="37"/>
        <v>113800</v>
      </c>
      <c r="AC67" s="2">
        <f t="shared" si="147"/>
        <v>119091.7</v>
      </c>
      <c r="AD67" s="8">
        <f t="shared" si="122"/>
        <v>4.65E-2</v>
      </c>
      <c r="AE67" s="2">
        <f t="shared" si="2"/>
        <v>119553.1803375</v>
      </c>
      <c r="AF67" s="2" t="str">
        <f t="shared" si="123"/>
        <v>nie</v>
      </c>
      <c r="AG67" s="2">
        <f t="shared" si="124"/>
        <v>1138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4.65E-2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3.8100000000000002E-2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2.5931724999827566</v>
      </c>
      <c r="AW67" s="1">
        <f t="shared" si="158"/>
        <v>0</v>
      </c>
      <c r="AX67" s="2">
        <f t="shared" si="125"/>
        <v>2.5931724999827566</v>
      </c>
      <c r="AY67" s="1">
        <f t="shared" si="83"/>
        <v>0</v>
      </c>
      <c r="AZ67" s="2">
        <f t="shared" si="40"/>
        <v>2.5931724999827566</v>
      </c>
      <c r="BA67" s="2">
        <f t="shared" si="93"/>
        <v>119555.77350999998</v>
      </c>
      <c r="BB67" s="2">
        <f t="shared" si="126"/>
        <v>0</v>
      </c>
      <c r="BC67" s="2">
        <f t="shared" si="41"/>
        <v>512.49116020024996</v>
      </c>
      <c r="BD67" s="2">
        <f t="shared" si="10"/>
        <v>119043.28234979973</v>
      </c>
      <c r="BE67" s="2">
        <f t="shared" si="42"/>
        <v>1138</v>
      </c>
      <c r="BF67" s="2">
        <f t="shared" si="11"/>
        <v>3499.3769668999971</v>
      </c>
      <c r="BG67" s="2">
        <f t="shared" si="12"/>
        <v>114405.90538289973</v>
      </c>
      <c r="BI67" s="8">
        <f t="shared" si="162"/>
        <v>2.4E-2</v>
      </c>
      <c r="BJ67" s="5">
        <f t="shared" si="148"/>
        <v>1040</v>
      </c>
      <c r="BK67" s="2">
        <f t="shared" si="149"/>
        <v>103896</v>
      </c>
      <c r="BL67" s="2">
        <f t="shared" si="150"/>
        <v>104000</v>
      </c>
      <c r="BM67" s="2">
        <f t="shared" si="127"/>
        <v>104000</v>
      </c>
      <c r="BN67" s="8">
        <f t="shared" si="128"/>
        <v>0.05</v>
      </c>
      <c r="BO67" s="2">
        <f t="shared" si="129"/>
        <v>104433.33333333333</v>
      </c>
      <c r="BP67" s="2" t="str">
        <f t="shared" si="130"/>
        <v>nie</v>
      </c>
      <c r="BQ67" s="2">
        <f t="shared" si="131"/>
        <v>433.33333333332848</v>
      </c>
      <c r="BR67" s="1">
        <f t="shared" si="163"/>
        <v>6</v>
      </c>
      <c r="BS67" s="1">
        <f t="shared" si="115"/>
        <v>43</v>
      </c>
      <c r="BT67" s="1">
        <f t="shared" si="156"/>
        <v>41</v>
      </c>
      <c r="BU67" s="1">
        <f t="shared" ref="BU67:BU98" si="167">IF(zapadalnosc_COI/12&gt;=BU$18,BT55,0)</f>
        <v>50</v>
      </c>
      <c r="BV67" s="2">
        <f t="shared" si="94"/>
        <v>600</v>
      </c>
      <c r="BW67" s="8">
        <f t="shared" si="164"/>
        <v>0.05</v>
      </c>
      <c r="BX67" s="2">
        <f t="shared" si="95"/>
        <v>602.5</v>
      </c>
      <c r="BY67" s="2">
        <f t="shared" si="165"/>
        <v>2.5</v>
      </c>
      <c r="BZ67" s="2">
        <f t="shared" si="120"/>
        <v>13400</v>
      </c>
      <c r="CA67" s="8">
        <f t="shared" si="116"/>
        <v>3.9E-2</v>
      </c>
      <c r="CB67" s="2">
        <f t="shared" si="117"/>
        <v>13443.55</v>
      </c>
      <c r="CC67" s="2">
        <f t="shared" si="118"/>
        <v>268</v>
      </c>
      <c r="CD67" s="2">
        <f t="shared" si="132"/>
        <v>0</v>
      </c>
      <c r="CE67" s="2">
        <f t="shared" si="96"/>
        <v>0</v>
      </c>
      <c r="CF67" s="2">
        <f t="shared" si="97"/>
        <v>23.89999999995598</v>
      </c>
      <c r="CG67" s="1">
        <f t="shared" si="159"/>
        <v>0</v>
      </c>
      <c r="CH67" s="2">
        <f t="shared" si="133"/>
        <v>23.89999999995598</v>
      </c>
      <c r="CI67" s="1">
        <f t="shared" si="89"/>
        <v>0</v>
      </c>
      <c r="CJ67" s="2">
        <f t="shared" si="98"/>
        <v>23.89999999995598</v>
      </c>
      <c r="CK67" s="2">
        <f t="shared" si="99"/>
        <v>118503.28333333328</v>
      </c>
      <c r="CL67" s="2">
        <f t="shared" si="134"/>
        <v>0</v>
      </c>
      <c r="CM67" s="2">
        <f t="shared" si="47"/>
        <v>509.90285999999986</v>
      </c>
      <c r="CN67" s="2">
        <f t="shared" si="135"/>
        <v>117993.38047333328</v>
      </c>
      <c r="CO67" s="2">
        <f t="shared" si="48"/>
        <v>703.83333333332848</v>
      </c>
      <c r="CP67" s="2">
        <f t="shared" si="136"/>
        <v>3381.895499999991</v>
      </c>
      <c r="CQ67" s="2">
        <f t="shared" si="137"/>
        <v>113907.65163999997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120161.52023040001</v>
      </c>
      <c r="CW67" s="8">
        <f t="shared" si="138"/>
        <v>4.3999999999999997E-2</v>
      </c>
      <c r="CX67" s="2">
        <f t="shared" si="139"/>
        <v>120602.11247124482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120602.11247124482</v>
      </c>
      <c r="DC67" s="2">
        <f t="shared" si="141"/>
        <v>0</v>
      </c>
      <c r="DD67" s="2">
        <f t="shared" si="56"/>
        <v>517.26623072256007</v>
      </c>
      <c r="DE67" s="2">
        <f t="shared" si="57"/>
        <v>120084.84624052227</v>
      </c>
      <c r="DF67" s="2">
        <f t="shared" si="142"/>
        <v>3000</v>
      </c>
      <c r="DG67" s="2">
        <f t="shared" si="143"/>
        <v>3344.4013695365161</v>
      </c>
      <c r="DH67" s="2">
        <f t="shared" si="58"/>
        <v>113740.44487098575</v>
      </c>
    </row>
    <row r="68" spans="2:115">
      <c r="B68" s="228"/>
      <c r="C68" s="1">
        <f t="shared" si="102"/>
        <v>31</v>
      </c>
      <c r="D68" s="2">
        <f t="shared" si="105"/>
        <v>112311.626643125</v>
      </c>
      <c r="E68" s="2">
        <f t="shared" si="106"/>
        <v>109129.12464853124</v>
      </c>
      <c r="F68" s="2">
        <f t="shared" si="107"/>
        <v>111483.69333333331</v>
      </c>
      <c r="G68" s="2">
        <f t="shared" si="108"/>
        <v>107501.18999999999</v>
      </c>
      <c r="H68" s="2">
        <f t="shared" si="109"/>
        <v>112899.66336000002</v>
      </c>
      <c r="I68" s="2">
        <f t="shared" si="110"/>
        <v>107985.21241600002</v>
      </c>
      <c r="J68" s="2">
        <f t="shared" si="103"/>
        <v>108718.00219324991</v>
      </c>
      <c r="K68" s="2">
        <f t="shared" si="104"/>
        <v>106325.60639999999</v>
      </c>
      <c r="W68" s="1">
        <f t="shared" si="144"/>
        <v>50</v>
      </c>
      <c r="X68" s="2">
        <f t="shared" si="121"/>
        <v>110390.96742871043</v>
      </c>
      <c r="Y68" s="8">
        <f t="shared" si="157"/>
        <v>3.8100000000000002E-2</v>
      </c>
      <c r="Z68" s="5">
        <f t="shared" si="145"/>
        <v>1138</v>
      </c>
      <c r="AA68" s="2">
        <f t="shared" si="146"/>
        <v>113686.20000000001</v>
      </c>
      <c r="AB68" s="2">
        <f t="shared" si="37"/>
        <v>113800</v>
      </c>
      <c r="AC68" s="2">
        <f t="shared" si="147"/>
        <v>119091.7</v>
      </c>
      <c r="AD68" s="8">
        <f t="shared" si="122"/>
        <v>4.65E-2</v>
      </c>
      <c r="AE68" s="2">
        <f t="shared" si="2"/>
        <v>120014.66067499999</v>
      </c>
      <c r="AF68" s="2" t="str">
        <f t="shared" si="123"/>
        <v>nie</v>
      </c>
      <c r="AG68" s="2">
        <f t="shared" si="124"/>
        <v>1138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4.65E-2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3.8100000000000002E-2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2.5931724999827566</v>
      </c>
      <c r="AW68" s="1">
        <f t="shared" si="158"/>
        <v>0</v>
      </c>
      <c r="AX68" s="2">
        <f t="shared" si="125"/>
        <v>2.5931724999827566</v>
      </c>
      <c r="AY68" s="1">
        <f t="shared" si="83"/>
        <v>0</v>
      </c>
      <c r="AZ68" s="2">
        <f t="shared" si="40"/>
        <v>2.5931724999827566</v>
      </c>
      <c r="BA68" s="2">
        <f t="shared" si="93"/>
        <v>120017.25384749997</v>
      </c>
      <c r="BB68" s="2">
        <f t="shared" si="126"/>
        <v>0</v>
      </c>
      <c r="BC68" s="2">
        <f t="shared" si="41"/>
        <v>512.49116020024996</v>
      </c>
      <c r="BD68" s="2">
        <f t="shared" si="10"/>
        <v>119504.76268729972</v>
      </c>
      <c r="BE68" s="2">
        <f t="shared" si="42"/>
        <v>1138</v>
      </c>
      <c r="BF68" s="2">
        <f t="shared" si="11"/>
        <v>3587.0582310249952</v>
      </c>
      <c r="BG68" s="2">
        <f t="shared" si="12"/>
        <v>114779.70445627473</v>
      </c>
      <c r="BI68" s="8">
        <f t="shared" si="162"/>
        <v>2.4E-2</v>
      </c>
      <c r="BJ68" s="5">
        <f t="shared" si="148"/>
        <v>1040</v>
      </c>
      <c r="BK68" s="2">
        <f t="shared" si="149"/>
        <v>103896</v>
      </c>
      <c r="BL68" s="2">
        <f t="shared" si="150"/>
        <v>104000</v>
      </c>
      <c r="BM68" s="2">
        <f t="shared" si="127"/>
        <v>104000</v>
      </c>
      <c r="BN68" s="8">
        <f t="shared" si="128"/>
        <v>0.05</v>
      </c>
      <c r="BO68" s="2">
        <f t="shared" si="129"/>
        <v>104866.66666666666</v>
      </c>
      <c r="BP68" s="2" t="str">
        <f t="shared" si="130"/>
        <v>nie</v>
      </c>
      <c r="BQ68" s="2">
        <f t="shared" si="131"/>
        <v>866.66666666665697</v>
      </c>
      <c r="BR68" s="1">
        <f t="shared" si="163"/>
        <v>6</v>
      </c>
      <c r="BS68" s="1">
        <f t="shared" si="115"/>
        <v>43</v>
      </c>
      <c r="BT68" s="1">
        <f t="shared" si="156"/>
        <v>41</v>
      </c>
      <c r="BU68" s="1">
        <f t="shared" si="167"/>
        <v>50</v>
      </c>
      <c r="BV68" s="2">
        <f t="shared" si="94"/>
        <v>600</v>
      </c>
      <c r="BW68" s="8">
        <f t="shared" si="164"/>
        <v>0.05</v>
      </c>
      <c r="BX68" s="2">
        <f t="shared" si="95"/>
        <v>605</v>
      </c>
      <c r="BY68" s="2">
        <f t="shared" si="165"/>
        <v>5</v>
      </c>
      <c r="BZ68" s="2">
        <f t="shared" si="120"/>
        <v>13400</v>
      </c>
      <c r="CA68" s="8">
        <f t="shared" si="116"/>
        <v>3.9E-2</v>
      </c>
      <c r="CB68" s="2">
        <f t="shared" si="117"/>
        <v>13487.099999999999</v>
      </c>
      <c r="CC68" s="2">
        <f t="shared" si="118"/>
        <v>268</v>
      </c>
      <c r="CD68" s="2">
        <f t="shared" si="132"/>
        <v>0</v>
      </c>
      <c r="CE68" s="2">
        <f t="shared" si="96"/>
        <v>0</v>
      </c>
      <c r="CF68" s="2">
        <f t="shared" si="97"/>
        <v>23.89999999995598</v>
      </c>
      <c r="CG68" s="1">
        <f t="shared" si="159"/>
        <v>0</v>
      </c>
      <c r="CH68" s="2">
        <f t="shared" si="133"/>
        <v>23.89999999995598</v>
      </c>
      <c r="CI68" s="1">
        <f t="shared" si="89"/>
        <v>0</v>
      </c>
      <c r="CJ68" s="2">
        <f t="shared" si="98"/>
        <v>23.89999999995598</v>
      </c>
      <c r="CK68" s="2">
        <f t="shared" si="99"/>
        <v>118982.66666666661</v>
      </c>
      <c r="CL68" s="2">
        <f t="shared" si="134"/>
        <v>0</v>
      </c>
      <c r="CM68" s="2">
        <f t="shared" si="47"/>
        <v>509.90285999999986</v>
      </c>
      <c r="CN68" s="2">
        <f t="shared" si="135"/>
        <v>118472.76380666661</v>
      </c>
      <c r="CO68" s="2">
        <f t="shared" si="48"/>
        <v>1139.666666666657</v>
      </c>
      <c r="CP68" s="2">
        <f t="shared" si="136"/>
        <v>3390.1699999999919</v>
      </c>
      <c r="CQ68" s="2">
        <f t="shared" si="137"/>
        <v>113942.92713999996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120161.52023040001</v>
      </c>
      <c r="CW68" s="8">
        <f t="shared" si="138"/>
        <v>4.3999999999999997E-2</v>
      </c>
      <c r="CX68" s="2">
        <f t="shared" si="139"/>
        <v>121042.70471208962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121042.70471208962</v>
      </c>
      <c r="DC68" s="2">
        <f t="shared" si="141"/>
        <v>0</v>
      </c>
      <c r="DD68" s="2">
        <f t="shared" si="56"/>
        <v>517.26623072256007</v>
      </c>
      <c r="DE68" s="2">
        <f t="shared" si="57"/>
        <v>120525.43848136706</v>
      </c>
      <c r="DF68" s="2">
        <f t="shared" si="142"/>
        <v>3000</v>
      </c>
      <c r="DG68" s="2">
        <f t="shared" si="143"/>
        <v>3428.1138952970273</v>
      </c>
      <c r="DH68" s="2">
        <f t="shared" si="58"/>
        <v>114097.32458607004</v>
      </c>
    </row>
    <row r="69" spans="2:115">
      <c r="B69" s="228"/>
      <c r="C69" s="1">
        <f t="shared" si="102"/>
        <v>32</v>
      </c>
      <c r="D69" s="2">
        <f t="shared" si="105"/>
        <v>112736.00201499999</v>
      </c>
      <c r="E69" s="2">
        <f t="shared" si="106"/>
        <v>109472.86869974999</v>
      </c>
      <c r="F69" s="2">
        <f t="shared" si="107"/>
        <v>111842.02666666666</v>
      </c>
      <c r="G69" s="2">
        <f t="shared" si="108"/>
        <v>107791.43999999999</v>
      </c>
      <c r="H69" s="2">
        <f t="shared" si="109"/>
        <v>113303.90016000002</v>
      </c>
      <c r="I69" s="2">
        <f t="shared" si="110"/>
        <v>108312.64422400002</v>
      </c>
      <c r="J69" s="2">
        <f t="shared" si="103"/>
        <v>109011.54079917168</v>
      </c>
      <c r="K69" s="2">
        <f t="shared" si="104"/>
        <v>106535.3216</v>
      </c>
      <c r="W69" s="1">
        <f t="shared" si="144"/>
        <v>51</v>
      </c>
      <c r="X69" s="2">
        <f t="shared" si="121"/>
        <v>110610.86975426563</v>
      </c>
      <c r="Y69" s="8">
        <f t="shared" si="157"/>
        <v>3.8100000000000002E-2</v>
      </c>
      <c r="Z69" s="5">
        <f t="shared" si="145"/>
        <v>1138</v>
      </c>
      <c r="AA69" s="2">
        <f t="shared" si="146"/>
        <v>113686.20000000001</v>
      </c>
      <c r="AB69" s="2">
        <f t="shared" si="37"/>
        <v>113800</v>
      </c>
      <c r="AC69" s="2">
        <f t="shared" si="147"/>
        <v>119091.7</v>
      </c>
      <c r="AD69" s="8">
        <f t="shared" si="122"/>
        <v>4.65E-2</v>
      </c>
      <c r="AE69" s="2">
        <f t="shared" si="2"/>
        <v>120476.1410125</v>
      </c>
      <c r="AF69" s="2" t="str">
        <f t="shared" si="123"/>
        <v>nie</v>
      </c>
      <c r="AG69" s="2">
        <f t="shared" si="124"/>
        <v>1138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4.65E-2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3.8100000000000002E-2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2.5931724999827566</v>
      </c>
      <c r="AW69" s="1">
        <f t="shared" si="158"/>
        <v>0</v>
      </c>
      <c r="AX69" s="2">
        <f t="shared" si="125"/>
        <v>2.5931724999827566</v>
      </c>
      <c r="AY69" s="1">
        <f t="shared" si="83"/>
        <v>0</v>
      </c>
      <c r="AZ69" s="2">
        <f t="shared" si="40"/>
        <v>2.5931724999827566</v>
      </c>
      <c r="BA69" s="2">
        <f t="shared" si="93"/>
        <v>120478.73418499998</v>
      </c>
      <c r="BB69" s="2">
        <f t="shared" si="126"/>
        <v>0</v>
      </c>
      <c r="BC69" s="2">
        <f t="shared" si="41"/>
        <v>512.49116020024996</v>
      </c>
      <c r="BD69" s="2">
        <f t="shared" si="10"/>
        <v>119966.24302479973</v>
      </c>
      <c r="BE69" s="2">
        <f t="shared" si="42"/>
        <v>1138</v>
      </c>
      <c r="BF69" s="2">
        <f t="shared" si="11"/>
        <v>3674.7394951499959</v>
      </c>
      <c r="BG69" s="2">
        <f t="shared" si="12"/>
        <v>115153.50352964972</v>
      </c>
      <c r="BI69" s="8">
        <f t="shared" si="162"/>
        <v>2.4E-2</v>
      </c>
      <c r="BJ69" s="5">
        <f t="shared" si="148"/>
        <v>1040</v>
      </c>
      <c r="BK69" s="2">
        <f t="shared" si="149"/>
        <v>103896</v>
      </c>
      <c r="BL69" s="2">
        <f t="shared" si="150"/>
        <v>104000</v>
      </c>
      <c r="BM69" s="2">
        <f t="shared" si="127"/>
        <v>104000</v>
      </c>
      <c r="BN69" s="8">
        <f t="shared" si="128"/>
        <v>0.05</v>
      </c>
      <c r="BO69" s="2">
        <f t="shared" si="129"/>
        <v>105300</v>
      </c>
      <c r="BP69" s="2" t="str">
        <f t="shared" si="130"/>
        <v>nie</v>
      </c>
      <c r="BQ69" s="2">
        <f t="shared" si="131"/>
        <v>1300</v>
      </c>
      <c r="BR69" s="1">
        <f t="shared" si="163"/>
        <v>6</v>
      </c>
      <c r="BS69" s="1">
        <f t="shared" si="115"/>
        <v>43</v>
      </c>
      <c r="BT69" s="1">
        <f t="shared" si="156"/>
        <v>41</v>
      </c>
      <c r="BU69" s="1">
        <f t="shared" si="167"/>
        <v>50</v>
      </c>
      <c r="BV69" s="2">
        <f t="shared" si="94"/>
        <v>600</v>
      </c>
      <c r="BW69" s="8">
        <f t="shared" si="164"/>
        <v>0.05</v>
      </c>
      <c r="BX69" s="2">
        <f t="shared" si="95"/>
        <v>607.5</v>
      </c>
      <c r="BY69" s="2">
        <f t="shared" si="165"/>
        <v>7.5</v>
      </c>
      <c r="BZ69" s="2">
        <f t="shared" si="120"/>
        <v>13400</v>
      </c>
      <c r="CA69" s="8">
        <f t="shared" si="116"/>
        <v>3.9E-2</v>
      </c>
      <c r="CB69" s="2">
        <f t="shared" si="117"/>
        <v>13530.65</v>
      </c>
      <c r="CC69" s="2">
        <f t="shared" si="118"/>
        <v>268</v>
      </c>
      <c r="CD69" s="2">
        <f t="shared" si="132"/>
        <v>0</v>
      </c>
      <c r="CE69" s="2">
        <f t="shared" si="96"/>
        <v>0</v>
      </c>
      <c r="CF69" s="2">
        <f t="shared" si="97"/>
        <v>23.89999999995598</v>
      </c>
      <c r="CG69" s="1">
        <f t="shared" si="159"/>
        <v>0</v>
      </c>
      <c r="CH69" s="2">
        <f t="shared" si="133"/>
        <v>23.89999999995598</v>
      </c>
      <c r="CI69" s="1">
        <f t="shared" si="89"/>
        <v>0</v>
      </c>
      <c r="CJ69" s="2">
        <f t="shared" si="98"/>
        <v>23.89999999995598</v>
      </c>
      <c r="CK69" s="2">
        <f t="shared" si="99"/>
        <v>119462.04999999994</v>
      </c>
      <c r="CL69" s="2">
        <f t="shared" si="134"/>
        <v>0</v>
      </c>
      <c r="CM69" s="2">
        <f t="shared" si="47"/>
        <v>509.90285999999986</v>
      </c>
      <c r="CN69" s="2">
        <f t="shared" si="135"/>
        <v>118952.14713999994</v>
      </c>
      <c r="CO69" s="2">
        <f t="shared" si="48"/>
        <v>1575.5</v>
      </c>
      <c r="CP69" s="2">
        <f t="shared" si="136"/>
        <v>3398.4444999999896</v>
      </c>
      <c r="CQ69" s="2">
        <f t="shared" si="137"/>
        <v>113978.20263999996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120161.52023040001</v>
      </c>
      <c r="CW69" s="8">
        <f t="shared" si="138"/>
        <v>4.3999999999999997E-2</v>
      </c>
      <c r="CX69" s="2">
        <f t="shared" si="139"/>
        <v>121483.2969529344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121483.2969529344</v>
      </c>
      <c r="DC69" s="2">
        <f t="shared" si="141"/>
        <v>0</v>
      </c>
      <c r="DD69" s="2">
        <f t="shared" si="56"/>
        <v>517.26623072256007</v>
      </c>
      <c r="DE69" s="2">
        <f t="shared" si="57"/>
        <v>120966.03072221184</v>
      </c>
      <c r="DF69" s="2">
        <f t="shared" si="142"/>
        <v>3000</v>
      </c>
      <c r="DG69" s="2">
        <f t="shared" si="143"/>
        <v>3511.8264210575353</v>
      </c>
      <c r="DH69" s="2">
        <f t="shared" si="58"/>
        <v>114454.20430115431</v>
      </c>
    </row>
    <row r="70" spans="2:115">
      <c r="B70" s="228"/>
      <c r="C70" s="1">
        <f t="shared" ref="C70:C101" si="168">W51</f>
        <v>33</v>
      </c>
      <c r="D70" s="2">
        <f t="shared" si="105"/>
        <v>113160.377386875</v>
      </c>
      <c r="E70" s="2">
        <f t="shared" si="106"/>
        <v>109816.61275096875</v>
      </c>
      <c r="F70" s="2">
        <f t="shared" si="107"/>
        <v>112200.35999999999</v>
      </c>
      <c r="G70" s="2">
        <f t="shared" si="108"/>
        <v>108081.68999999999</v>
      </c>
      <c r="H70" s="2">
        <f t="shared" si="109"/>
        <v>113708.13696</v>
      </c>
      <c r="I70" s="2">
        <f t="shared" si="110"/>
        <v>108640.076032</v>
      </c>
      <c r="J70" s="2">
        <f t="shared" ref="J70:J101" si="169">FV(INDEX(scenariusz_I_konto,MATCH(ROUNDUP(C70/12,0),scenariusz_I_rok,0))/12*(1-podatek_Belki),1,0,-J69,1)</f>
        <v>109305.87195932944</v>
      </c>
      <c r="K70" s="2">
        <f t="shared" ref="K70:K101" si="170">X51</f>
        <v>106745.03679999999</v>
      </c>
      <c r="W70" s="1">
        <f t="shared" si="144"/>
        <v>52</v>
      </c>
      <c r="X70" s="2">
        <f t="shared" si="121"/>
        <v>110830.77207982083</v>
      </c>
      <c r="Y70" s="8">
        <f t="shared" si="157"/>
        <v>3.8100000000000002E-2</v>
      </c>
      <c r="Z70" s="5">
        <f t="shared" si="145"/>
        <v>1138</v>
      </c>
      <c r="AA70" s="2">
        <f t="shared" si="146"/>
        <v>113686.20000000001</v>
      </c>
      <c r="AB70" s="2">
        <f t="shared" si="37"/>
        <v>113800</v>
      </c>
      <c r="AC70" s="2">
        <f t="shared" si="147"/>
        <v>119091.7</v>
      </c>
      <c r="AD70" s="8">
        <f t="shared" si="122"/>
        <v>4.65E-2</v>
      </c>
      <c r="AE70" s="2">
        <f t="shared" si="2"/>
        <v>120937.62135</v>
      </c>
      <c r="AF70" s="2" t="str">
        <f t="shared" si="123"/>
        <v>nie</v>
      </c>
      <c r="AG70" s="2">
        <f t="shared" si="124"/>
        <v>1138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4.65E-2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3.8100000000000002E-2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2.5931724999827566</v>
      </c>
      <c r="AW70" s="1">
        <f t="shared" si="158"/>
        <v>0</v>
      </c>
      <c r="AX70" s="2">
        <f t="shared" si="125"/>
        <v>2.5931724999827566</v>
      </c>
      <c r="AY70" s="1">
        <f t="shared" si="83"/>
        <v>0</v>
      </c>
      <c r="AZ70" s="2">
        <f t="shared" si="40"/>
        <v>2.5931724999827566</v>
      </c>
      <c r="BA70" s="2">
        <f t="shared" si="93"/>
        <v>120940.21452249998</v>
      </c>
      <c r="BB70" s="2">
        <f t="shared" si="126"/>
        <v>0</v>
      </c>
      <c r="BC70" s="2">
        <f t="shared" si="41"/>
        <v>512.49116020024996</v>
      </c>
      <c r="BD70" s="2">
        <f t="shared" si="10"/>
        <v>120427.72336229973</v>
      </c>
      <c r="BE70" s="2">
        <f t="shared" si="42"/>
        <v>1138</v>
      </c>
      <c r="BF70" s="2">
        <f t="shared" si="11"/>
        <v>3762.4207592749972</v>
      </c>
      <c r="BG70" s="2">
        <f t="shared" si="12"/>
        <v>115527.30260302473</v>
      </c>
      <c r="BI70" s="8">
        <f t="shared" si="162"/>
        <v>2.4E-2</v>
      </c>
      <c r="BJ70" s="5">
        <f t="shared" si="148"/>
        <v>1040</v>
      </c>
      <c r="BK70" s="2">
        <f t="shared" si="149"/>
        <v>103896</v>
      </c>
      <c r="BL70" s="2">
        <f t="shared" si="150"/>
        <v>104000</v>
      </c>
      <c r="BM70" s="2">
        <f t="shared" si="127"/>
        <v>104000</v>
      </c>
      <c r="BN70" s="8">
        <f t="shared" si="128"/>
        <v>0.05</v>
      </c>
      <c r="BO70" s="2">
        <f t="shared" si="129"/>
        <v>105733.33333333333</v>
      </c>
      <c r="BP70" s="2" t="str">
        <f t="shared" si="130"/>
        <v>nie</v>
      </c>
      <c r="BQ70" s="2">
        <f t="shared" si="131"/>
        <v>1733.3333333333285</v>
      </c>
      <c r="BR70" s="1">
        <f t="shared" si="163"/>
        <v>6</v>
      </c>
      <c r="BS70" s="1">
        <f t="shared" si="115"/>
        <v>43</v>
      </c>
      <c r="BT70" s="1">
        <f t="shared" si="156"/>
        <v>41</v>
      </c>
      <c r="BU70" s="1">
        <f t="shared" si="167"/>
        <v>50</v>
      </c>
      <c r="BV70" s="2">
        <f t="shared" si="94"/>
        <v>600</v>
      </c>
      <c r="BW70" s="8">
        <f t="shared" si="164"/>
        <v>0.05</v>
      </c>
      <c r="BX70" s="2">
        <f t="shared" si="95"/>
        <v>610</v>
      </c>
      <c r="BY70" s="2">
        <f t="shared" si="165"/>
        <v>10</v>
      </c>
      <c r="BZ70" s="2">
        <f t="shared" si="120"/>
        <v>13400</v>
      </c>
      <c r="CA70" s="8">
        <f t="shared" si="116"/>
        <v>3.9E-2</v>
      </c>
      <c r="CB70" s="2">
        <f t="shared" si="117"/>
        <v>13574.199999999999</v>
      </c>
      <c r="CC70" s="2">
        <f t="shared" si="118"/>
        <v>268</v>
      </c>
      <c r="CD70" s="2">
        <f t="shared" si="132"/>
        <v>0</v>
      </c>
      <c r="CE70" s="2">
        <f t="shared" si="96"/>
        <v>0</v>
      </c>
      <c r="CF70" s="2">
        <f t="shared" si="97"/>
        <v>23.89999999995598</v>
      </c>
      <c r="CG70" s="1">
        <f t="shared" si="159"/>
        <v>0</v>
      </c>
      <c r="CH70" s="2">
        <f t="shared" si="133"/>
        <v>23.89999999995598</v>
      </c>
      <c r="CI70" s="1">
        <f t="shared" si="89"/>
        <v>0</v>
      </c>
      <c r="CJ70" s="2">
        <f t="shared" si="98"/>
        <v>23.89999999995598</v>
      </c>
      <c r="CK70" s="2">
        <f t="shared" si="99"/>
        <v>119941.43333333328</v>
      </c>
      <c r="CL70" s="2">
        <f t="shared" si="134"/>
        <v>0</v>
      </c>
      <c r="CM70" s="2">
        <f t="shared" si="47"/>
        <v>509.90285999999986</v>
      </c>
      <c r="CN70" s="2">
        <f t="shared" si="135"/>
        <v>119431.53047333327</v>
      </c>
      <c r="CO70" s="2">
        <f t="shared" si="48"/>
        <v>2011.3333333333285</v>
      </c>
      <c r="CP70" s="2">
        <f t="shared" si="136"/>
        <v>3406.71899999999</v>
      </c>
      <c r="CQ70" s="2">
        <f t="shared" si="137"/>
        <v>114013.47813999996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120161.52023040001</v>
      </c>
      <c r="CW70" s="8">
        <f t="shared" si="138"/>
        <v>4.3999999999999997E-2</v>
      </c>
      <c r="CX70" s="2">
        <f t="shared" si="139"/>
        <v>121923.88919377921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121923.88919377921</v>
      </c>
      <c r="DC70" s="2">
        <f t="shared" si="141"/>
        <v>0</v>
      </c>
      <c r="DD70" s="2">
        <f t="shared" si="56"/>
        <v>517.26623072256007</v>
      </c>
      <c r="DE70" s="2">
        <f t="shared" si="57"/>
        <v>121406.62296305665</v>
      </c>
      <c r="DF70" s="2">
        <f t="shared" si="142"/>
        <v>3000</v>
      </c>
      <c r="DG70" s="2">
        <f t="shared" si="143"/>
        <v>3595.5389468180492</v>
      </c>
      <c r="DH70" s="2">
        <f t="shared" si="58"/>
        <v>114811.0840162386</v>
      </c>
    </row>
    <row r="71" spans="2:115">
      <c r="B71" s="228"/>
      <c r="C71" s="1">
        <f t="shared" si="168"/>
        <v>34</v>
      </c>
      <c r="D71" s="2">
        <f t="shared" si="105"/>
        <v>113584.75275875001</v>
      </c>
      <c r="E71" s="2">
        <f t="shared" si="106"/>
        <v>110160.35680218751</v>
      </c>
      <c r="F71" s="2">
        <f t="shared" si="107"/>
        <v>112558.69333333331</v>
      </c>
      <c r="G71" s="2">
        <f t="shared" si="108"/>
        <v>108371.93999999999</v>
      </c>
      <c r="H71" s="2">
        <f t="shared" si="109"/>
        <v>114112.37376000002</v>
      </c>
      <c r="I71" s="2">
        <f t="shared" si="110"/>
        <v>108967.50784000002</v>
      </c>
      <c r="J71" s="2">
        <f t="shared" si="169"/>
        <v>109600.99781361962</v>
      </c>
      <c r="K71" s="2">
        <f t="shared" si="170"/>
        <v>106954.75199999999</v>
      </c>
      <c r="W71" s="1">
        <f t="shared" si="144"/>
        <v>53</v>
      </c>
      <c r="X71" s="2">
        <f t="shared" si="121"/>
        <v>111050.67440537602</v>
      </c>
      <c r="Y71" s="8">
        <f t="shared" si="157"/>
        <v>3.8100000000000002E-2</v>
      </c>
      <c r="Z71" s="5">
        <f t="shared" si="145"/>
        <v>1138</v>
      </c>
      <c r="AA71" s="2">
        <f t="shared" si="146"/>
        <v>113686.20000000001</v>
      </c>
      <c r="AB71" s="2">
        <f t="shared" si="37"/>
        <v>113800</v>
      </c>
      <c r="AC71" s="2">
        <f t="shared" si="147"/>
        <v>119091.7</v>
      </c>
      <c r="AD71" s="8">
        <f t="shared" si="122"/>
        <v>4.65E-2</v>
      </c>
      <c r="AE71" s="2">
        <f t="shared" si="2"/>
        <v>121399.10168749999</v>
      </c>
      <c r="AF71" s="2" t="str">
        <f t="shared" si="123"/>
        <v>nie</v>
      </c>
      <c r="AG71" s="2">
        <f t="shared" si="124"/>
        <v>1138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4.65E-2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3.8100000000000002E-2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2.5931724999827566</v>
      </c>
      <c r="AW71" s="1">
        <f t="shared" si="158"/>
        <v>0</v>
      </c>
      <c r="AX71" s="2">
        <f t="shared" si="125"/>
        <v>2.5931724999827566</v>
      </c>
      <c r="AY71" s="1">
        <f t="shared" si="83"/>
        <v>0</v>
      </c>
      <c r="AZ71" s="2">
        <f t="shared" si="40"/>
        <v>2.5931724999827566</v>
      </c>
      <c r="BA71" s="2">
        <f t="shared" si="93"/>
        <v>121401.69485999997</v>
      </c>
      <c r="BB71" s="2">
        <f t="shared" si="126"/>
        <v>0</v>
      </c>
      <c r="BC71" s="2">
        <f t="shared" si="41"/>
        <v>512.49116020024996</v>
      </c>
      <c r="BD71" s="2">
        <f t="shared" si="10"/>
        <v>120889.20369979972</v>
      </c>
      <c r="BE71" s="2">
        <f t="shared" si="42"/>
        <v>1138</v>
      </c>
      <c r="BF71" s="2">
        <f t="shared" si="11"/>
        <v>3850.1020233999952</v>
      </c>
      <c r="BG71" s="2">
        <f t="shared" si="12"/>
        <v>115901.10167639973</v>
      </c>
      <c r="BI71" s="8">
        <f t="shared" si="162"/>
        <v>2.4E-2</v>
      </c>
      <c r="BJ71" s="5">
        <f t="shared" si="148"/>
        <v>1040</v>
      </c>
      <c r="BK71" s="2">
        <f t="shared" si="149"/>
        <v>103896</v>
      </c>
      <c r="BL71" s="2">
        <f t="shared" si="150"/>
        <v>104000</v>
      </c>
      <c r="BM71" s="2">
        <f t="shared" si="127"/>
        <v>104000</v>
      </c>
      <c r="BN71" s="8">
        <f t="shared" si="128"/>
        <v>0.05</v>
      </c>
      <c r="BO71" s="2">
        <f t="shared" si="129"/>
        <v>106166.66666666666</v>
      </c>
      <c r="BP71" s="2" t="str">
        <f t="shared" si="130"/>
        <v>nie</v>
      </c>
      <c r="BQ71" s="2">
        <f t="shared" si="131"/>
        <v>2080</v>
      </c>
      <c r="BR71" s="1">
        <f t="shared" si="163"/>
        <v>6</v>
      </c>
      <c r="BS71" s="1">
        <f t="shared" si="115"/>
        <v>43</v>
      </c>
      <c r="BT71" s="1">
        <f t="shared" si="156"/>
        <v>41</v>
      </c>
      <c r="BU71" s="1">
        <f t="shared" si="167"/>
        <v>50</v>
      </c>
      <c r="BV71" s="2">
        <f t="shared" si="94"/>
        <v>600</v>
      </c>
      <c r="BW71" s="8">
        <f t="shared" si="164"/>
        <v>0.05</v>
      </c>
      <c r="BX71" s="2">
        <f t="shared" si="95"/>
        <v>612.5</v>
      </c>
      <c r="BY71" s="2">
        <f t="shared" si="165"/>
        <v>12</v>
      </c>
      <c r="BZ71" s="2">
        <f t="shared" si="120"/>
        <v>13400</v>
      </c>
      <c r="CA71" s="8">
        <f t="shared" si="116"/>
        <v>3.9E-2</v>
      </c>
      <c r="CB71" s="2">
        <f t="shared" si="117"/>
        <v>13617.750000000002</v>
      </c>
      <c r="CC71" s="2">
        <f t="shared" si="118"/>
        <v>268</v>
      </c>
      <c r="CD71" s="2">
        <f t="shared" si="132"/>
        <v>0</v>
      </c>
      <c r="CE71" s="2">
        <f t="shared" si="96"/>
        <v>0</v>
      </c>
      <c r="CF71" s="2">
        <f t="shared" si="97"/>
        <v>23.89999999995598</v>
      </c>
      <c r="CG71" s="1">
        <f t="shared" si="159"/>
        <v>0</v>
      </c>
      <c r="CH71" s="2">
        <f t="shared" si="133"/>
        <v>23.89999999995598</v>
      </c>
      <c r="CI71" s="1">
        <f t="shared" si="89"/>
        <v>0</v>
      </c>
      <c r="CJ71" s="2">
        <f t="shared" si="98"/>
        <v>23.89999999995598</v>
      </c>
      <c r="CK71" s="2">
        <f t="shared" si="99"/>
        <v>120420.81666666661</v>
      </c>
      <c r="CL71" s="2">
        <f t="shared" si="134"/>
        <v>0</v>
      </c>
      <c r="CM71" s="2">
        <f t="shared" si="47"/>
        <v>509.90285999999986</v>
      </c>
      <c r="CN71" s="2">
        <f t="shared" si="135"/>
        <v>119910.91380666661</v>
      </c>
      <c r="CO71" s="2">
        <f t="shared" si="48"/>
        <v>2360</v>
      </c>
      <c r="CP71" s="2">
        <f t="shared" si="136"/>
        <v>3431.5551666666556</v>
      </c>
      <c r="CQ71" s="2">
        <f t="shared" si="137"/>
        <v>114119.35863999995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120161.52023040001</v>
      </c>
      <c r="CW71" s="8">
        <f t="shared" si="138"/>
        <v>4.3999999999999997E-2</v>
      </c>
      <c r="CX71" s="2">
        <f t="shared" si="139"/>
        <v>122364.48143462402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122364.48143462402</v>
      </c>
      <c r="DC71" s="2">
        <f t="shared" si="141"/>
        <v>0</v>
      </c>
      <c r="DD71" s="2">
        <f t="shared" si="56"/>
        <v>517.26623072256007</v>
      </c>
      <c r="DE71" s="2">
        <f t="shared" si="57"/>
        <v>121847.21520390146</v>
      </c>
      <c r="DF71" s="2">
        <f t="shared" si="142"/>
        <v>3000</v>
      </c>
      <c r="DG71" s="2">
        <f t="shared" si="143"/>
        <v>3679.2514725785632</v>
      </c>
      <c r="DH71" s="2">
        <f t="shared" si="58"/>
        <v>115167.9637313229</v>
      </c>
    </row>
    <row r="72" spans="2:115">
      <c r="B72" s="229"/>
      <c r="C72" s="1">
        <f t="shared" si="168"/>
        <v>35</v>
      </c>
      <c r="D72" s="2">
        <f t="shared" si="105"/>
        <v>114009.12813062499</v>
      </c>
      <c r="E72" s="2">
        <f t="shared" si="106"/>
        <v>110504.10085340624</v>
      </c>
      <c r="F72" s="2">
        <f t="shared" si="107"/>
        <v>112917.02666666666</v>
      </c>
      <c r="G72" s="2">
        <f t="shared" si="108"/>
        <v>108662.18999999999</v>
      </c>
      <c r="H72" s="2">
        <f t="shared" si="109"/>
        <v>114516.61056000002</v>
      </c>
      <c r="I72" s="2">
        <f t="shared" si="110"/>
        <v>109294.93964800001</v>
      </c>
      <c r="J72" s="2">
        <f t="shared" si="169"/>
        <v>109896.92050771638</v>
      </c>
      <c r="K72" s="2">
        <f t="shared" si="170"/>
        <v>107164.4672</v>
      </c>
      <c r="W72" s="1">
        <f t="shared" si="144"/>
        <v>54</v>
      </c>
      <c r="X72" s="2">
        <f t="shared" si="121"/>
        <v>111270.57673093122</v>
      </c>
      <c r="Y72" s="8">
        <f t="shared" si="157"/>
        <v>3.8100000000000002E-2</v>
      </c>
      <c r="Z72" s="5">
        <f t="shared" si="145"/>
        <v>1138</v>
      </c>
      <c r="AA72" s="2">
        <f t="shared" si="146"/>
        <v>113686.20000000001</v>
      </c>
      <c r="AB72" s="2">
        <f t="shared" si="37"/>
        <v>113800</v>
      </c>
      <c r="AC72" s="2">
        <f t="shared" si="147"/>
        <v>119091.7</v>
      </c>
      <c r="AD72" s="8">
        <f t="shared" si="122"/>
        <v>4.65E-2</v>
      </c>
      <c r="AE72" s="2">
        <f t="shared" si="2"/>
        <v>121860.582025</v>
      </c>
      <c r="AF72" s="2" t="str">
        <f t="shared" si="123"/>
        <v>nie</v>
      </c>
      <c r="AG72" s="2">
        <f t="shared" si="124"/>
        <v>1138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4.65E-2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3.8100000000000002E-2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2.5931724999827566</v>
      </c>
      <c r="AW72" s="1">
        <f t="shared" si="158"/>
        <v>0</v>
      </c>
      <c r="AX72" s="2">
        <f t="shared" si="125"/>
        <v>2.5931724999827566</v>
      </c>
      <c r="AY72" s="1">
        <f t="shared" si="83"/>
        <v>0</v>
      </c>
      <c r="AZ72" s="2">
        <f t="shared" si="40"/>
        <v>2.5931724999827566</v>
      </c>
      <c r="BA72" s="2">
        <f t="shared" si="93"/>
        <v>121863.17519749998</v>
      </c>
      <c r="BB72" s="2">
        <f t="shared" si="126"/>
        <v>0</v>
      </c>
      <c r="BC72" s="2">
        <f t="shared" si="41"/>
        <v>512.49116020024996</v>
      </c>
      <c r="BD72" s="2">
        <f t="shared" si="10"/>
        <v>121350.68403729972</v>
      </c>
      <c r="BE72" s="2">
        <f t="shared" si="42"/>
        <v>1138</v>
      </c>
      <c r="BF72" s="2">
        <f t="shared" si="11"/>
        <v>3937.783287524996</v>
      </c>
      <c r="BG72" s="2">
        <f t="shared" si="12"/>
        <v>116274.90074977472</v>
      </c>
      <c r="BI72" s="8">
        <f t="shared" si="162"/>
        <v>2.4E-2</v>
      </c>
      <c r="BJ72" s="5">
        <f t="shared" si="148"/>
        <v>1040</v>
      </c>
      <c r="BK72" s="2">
        <f t="shared" si="149"/>
        <v>103896</v>
      </c>
      <c r="BL72" s="2">
        <f t="shared" si="150"/>
        <v>104000</v>
      </c>
      <c r="BM72" s="2">
        <f t="shared" si="127"/>
        <v>104000</v>
      </c>
      <c r="BN72" s="8">
        <f t="shared" si="128"/>
        <v>0.05</v>
      </c>
      <c r="BO72" s="2">
        <f t="shared" si="129"/>
        <v>106599.99999999999</v>
      </c>
      <c r="BP72" s="2" t="str">
        <f t="shared" si="130"/>
        <v>nie</v>
      </c>
      <c r="BQ72" s="2">
        <f t="shared" si="131"/>
        <v>2080</v>
      </c>
      <c r="BR72" s="1">
        <f t="shared" si="163"/>
        <v>6</v>
      </c>
      <c r="BS72" s="1">
        <f t="shared" si="115"/>
        <v>43</v>
      </c>
      <c r="BT72" s="1">
        <f t="shared" si="156"/>
        <v>41</v>
      </c>
      <c r="BU72" s="1">
        <f t="shared" si="167"/>
        <v>50</v>
      </c>
      <c r="BV72" s="2">
        <f t="shared" si="94"/>
        <v>600</v>
      </c>
      <c r="BW72" s="8">
        <f t="shared" si="164"/>
        <v>0.05</v>
      </c>
      <c r="BX72" s="2">
        <f t="shared" si="95"/>
        <v>615</v>
      </c>
      <c r="BY72" s="2">
        <f t="shared" si="165"/>
        <v>12</v>
      </c>
      <c r="BZ72" s="2">
        <f t="shared" si="120"/>
        <v>13400</v>
      </c>
      <c r="CA72" s="8">
        <f t="shared" si="116"/>
        <v>3.9E-2</v>
      </c>
      <c r="CB72" s="2">
        <f t="shared" si="117"/>
        <v>13661.300000000001</v>
      </c>
      <c r="CC72" s="2">
        <f t="shared" si="118"/>
        <v>268</v>
      </c>
      <c r="CD72" s="2">
        <f t="shared" si="132"/>
        <v>0</v>
      </c>
      <c r="CE72" s="2">
        <f t="shared" si="96"/>
        <v>0</v>
      </c>
      <c r="CF72" s="2">
        <f t="shared" si="97"/>
        <v>23.89999999995598</v>
      </c>
      <c r="CG72" s="1">
        <f t="shared" si="159"/>
        <v>0</v>
      </c>
      <c r="CH72" s="2">
        <f t="shared" si="133"/>
        <v>23.89999999995598</v>
      </c>
      <c r="CI72" s="1">
        <f t="shared" si="89"/>
        <v>0</v>
      </c>
      <c r="CJ72" s="2">
        <f t="shared" si="98"/>
        <v>23.89999999995598</v>
      </c>
      <c r="CK72" s="2">
        <f t="shared" si="99"/>
        <v>120900.19999999994</v>
      </c>
      <c r="CL72" s="2">
        <f t="shared" si="134"/>
        <v>0</v>
      </c>
      <c r="CM72" s="2">
        <f t="shared" si="47"/>
        <v>509.90285999999986</v>
      </c>
      <c r="CN72" s="2">
        <f t="shared" si="135"/>
        <v>120390.29713999994</v>
      </c>
      <c r="CO72" s="2">
        <f t="shared" si="48"/>
        <v>2360</v>
      </c>
      <c r="CP72" s="2">
        <f t="shared" si="136"/>
        <v>3522.6379999999886</v>
      </c>
      <c r="CQ72" s="2">
        <f t="shared" si="137"/>
        <v>114507.65913999995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120161.52023040001</v>
      </c>
      <c r="CW72" s="8">
        <f t="shared" si="138"/>
        <v>4.3999999999999997E-2</v>
      </c>
      <c r="CX72" s="2">
        <f t="shared" si="139"/>
        <v>122805.07367546881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122805.07367546881</v>
      </c>
      <c r="DC72" s="2">
        <f t="shared" si="141"/>
        <v>0</v>
      </c>
      <c r="DD72" s="2">
        <f t="shared" si="56"/>
        <v>517.26623072256007</v>
      </c>
      <c r="DE72" s="2">
        <f t="shared" si="57"/>
        <v>122287.80744474626</v>
      </c>
      <c r="DF72" s="2">
        <f t="shared" si="142"/>
        <v>3000</v>
      </c>
      <c r="DG72" s="2">
        <f t="shared" si="143"/>
        <v>3762.9639983390744</v>
      </c>
      <c r="DH72" s="2">
        <f t="shared" si="58"/>
        <v>115524.84344640718</v>
      </c>
    </row>
    <row r="73" spans="2:115">
      <c r="B73" s="227">
        <f>ROUNDUP(C74/12,0)</f>
        <v>4</v>
      </c>
      <c r="C73" s="3">
        <f t="shared" si="168"/>
        <v>36</v>
      </c>
      <c r="D73" s="10">
        <f t="shared" si="105"/>
        <v>113343.03402274124</v>
      </c>
      <c r="E73" s="10">
        <f t="shared" si="106"/>
        <v>110742.16331996623</v>
      </c>
      <c r="F73" s="10">
        <f t="shared" si="107"/>
        <v>113105.18499999997</v>
      </c>
      <c r="G73" s="10">
        <f t="shared" si="108"/>
        <v>108782.26499999997</v>
      </c>
      <c r="H73" s="10">
        <f t="shared" si="109"/>
        <v>114748.20149760001</v>
      </c>
      <c r="I73" s="10">
        <f t="shared" si="110"/>
        <v>109449.7255936</v>
      </c>
      <c r="J73" s="10">
        <f t="shared" si="169"/>
        <v>110193.6421930872</v>
      </c>
      <c r="K73" s="10">
        <f t="shared" si="170"/>
        <v>107374.18240000001</v>
      </c>
      <c r="W73" s="1">
        <f t="shared" si="144"/>
        <v>55</v>
      </c>
      <c r="X73" s="2">
        <f t="shared" si="121"/>
        <v>111490.47905648642</v>
      </c>
      <c r="Y73" s="8">
        <f t="shared" si="157"/>
        <v>3.8100000000000002E-2</v>
      </c>
      <c r="Z73" s="5">
        <f t="shared" si="145"/>
        <v>1138</v>
      </c>
      <c r="AA73" s="2">
        <f t="shared" si="146"/>
        <v>113686.20000000001</v>
      </c>
      <c r="AB73" s="2">
        <f t="shared" si="37"/>
        <v>113800</v>
      </c>
      <c r="AC73" s="2">
        <f t="shared" si="147"/>
        <v>119091.7</v>
      </c>
      <c r="AD73" s="8">
        <f t="shared" si="122"/>
        <v>4.65E-2</v>
      </c>
      <c r="AE73" s="2">
        <f t="shared" si="2"/>
        <v>122322.0623625</v>
      </c>
      <c r="AF73" s="2" t="str">
        <f t="shared" si="123"/>
        <v>nie</v>
      </c>
      <c r="AG73" s="2">
        <f t="shared" si="124"/>
        <v>1138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4.65E-2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3.8100000000000002E-2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2.5931724999827566</v>
      </c>
      <c r="AW73" s="1">
        <f t="shared" si="158"/>
        <v>0</v>
      </c>
      <c r="AX73" s="2">
        <f t="shared" si="125"/>
        <v>2.5931724999827566</v>
      </c>
      <c r="AY73" s="1">
        <f t="shared" si="83"/>
        <v>0</v>
      </c>
      <c r="AZ73" s="2">
        <f t="shared" si="40"/>
        <v>2.5931724999827566</v>
      </c>
      <c r="BA73" s="2">
        <f t="shared" si="93"/>
        <v>122324.65553499998</v>
      </c>
      <c r="BB73" s="2">
        <f t="shared" si="126"/>
        <v>0</v>
      </c>
      <c r="BC73" s="2">
        <f t="shared" si="41"/>
        <v>512.49116020024996</v>
      </c>
      <c r="BD73" s="2">
        <f t="shared" si="10"/>
        <v>121812.16437479973</v>
      </c>
      <c r="BE73" s="2">
        <f t="shared" si="42"/>
        <v>1138</v>
      </c>
      <c r="BF73" s="2">
        <f t="shared" si="11"/>
        <v>4025.4645516499968</v>
      </c>
      <c r="BG73" s="2">
        <f t="shared" si="12"/>
        <v>116648.69982314973</v>
      </c>
      <c r="BI73" s="8">
        <f t="shared" si="162"/>
        <v>2.4E-2</v>
      </c>
      <c r="BJ73" s="5">
        <f t="shared" si="148"/>
        <v>1040</v>
      </c>
      <c r="BK73" s="2">
        <f t="shared" si="149"/>
        <v>103896</v>
      </c>
      <c r="BL73" s="2">
        <f t="shared" si="150"/>
        <v>104000</v>
      </c>
      <c r="BM73" s="2">
        <f t="shared" si="127"/>
        <v>104000</v>
      </c>
      <c r="BN73" s="8">
        <f t="shared" si="128"/>
        <v>0.05</v>
      </c>
      <c r="BO73" s="2">
        <f t="shared" si="129"/>
        <v>107033.33333333333</v>
      </c>
      <c r="BP73" s="2" t="str">
        <f t="shared" si="130"/>
        <v>nie</v>
      </c>
      <c r="BQ73" s="2">
        <f t="shared" si="131"/>
        <v>2080</v>
      </c>
      <c r="BR73" s="1">
        <f t="shared" si="163"/>
        <v>6</v>
      </c>
      <c r="BS73" s="1">
        <f t="shared" si="115"/>
        <v>43</v>
      </c>
      <c r="BT73" s="1">
        <f t="shared" si="156"/>
        <v>41</v>
      </c>
      <c r="BU73" s="1">
        <f t="shared" si="167"/>
        <v>50</v>
      </c>
      <c r="BV73" s="2">
        <f t="shared" si="94"/>
        <v>600</v>
      </c>
      <c r="BW73" s="8">
        <f t="shared" si="164"/>
        <v>0.05</v>
      </c>
      <c r="BX73" s="2">
        <f t="shared" si="95"/>
        <v>617.49999999999989</v>
      </c>
      <c r="BY73" s="2">
        <f t="shared" si="165"/>
        <v>12</v>
      </c>
      <c r="BZ73" s="2">
        <f t="shared" si="120"/>
        <v>13400</v>
      </c>
      <c r="CA73" s="8">
        <f t="shared" si="116"/>
        <v>3.9E-2</v>
      </c>
      <c r="CB73" s="2">
        <f t="shared" si="117"/>
        <v>13704.85</v>
      </c>
      <c r="CC73" s="2">
        <f t="shared" si="118"/>
        <v>268</v>
      </c>
      <c r="CD73" s="2">
        <f t="shared" si="132"/>
        <v>0</v>
      </c>
      <c r="CE73" s="2">
        <f t="shared" si="96"/>
        <v>0</v>
      </c>
      <c r="CF73" s="2">
        <f t="shared" si="97"/>
        <v>23.89999999995598</v>
      </c>
      <c r="CG73" s="1">
        <f t="shared" si="159"/>
        <v>0</v>
      </c>
      <c r="CH73" s="2">
        <f t="shared" si="133"/>
        <v>23.89999999995598</v>
      </c>
      <c r="CI73" s="1">
        <f t="shared" si="89"/>
        <v>0</v>
      </c>
      <c r="CJ73" s="2">
        <f t="shared" si="98"/>
        <v>23.89999999995598</v>
      </c>
      <c r="CK73" s="2">
        <f t="shared" si="99"/>
        <v>121379.58333333328</v>
      </c>
      <c r="CL73" s="2">
        <f t="shared" si="134"/>
        <v>0</v>
      </c>
      <c r="CM73" s="2">
        <f t="shared" si="47"/>
        <v>509.90285999999986</v>
      </c>
      <c r="CN73" s="2">
        <f t="shared" si="135"/>
        <v>120869.68047333328</v>
      </c>
      <c r="CO73" s="2">
        <f t="shared" si="48"/>
        <v>2360</v>
      </c>
      <c r="CP73" s="2">
        <f t="shared" si="136"/>
        <v>3613.7208333333242</v>
      </c>
      <c r="CQ73" s="2">
        <f t="shared" si="137"/>
        <v>114895.95963999996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120161.52023040001</v>
      </c>
      <c r="CW73" s="8">
        <f t="shared" si="138"/>
        <v>4.3999999999999997E-2</v>
      </c>
      <c r="CX73" s="2">
        <f t="shared" si="139"/>
        <v>123245.66591631362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123245.66591631362</v>
      </c>
      <c r="DC73" s="2">
        <f t="shared" si="141"/>
        <v>0</v>
      </c>
      <c r="DD73" s="2">
        <f t="shared" si="56"/>
        <v>517.26623072256007</v>
      </c>
      <c r="DE73" s="2">
        <f t="shared" si="57"/>
        <v>122728.39968559107</v>
      </c>
      <c r="DF73" s="2">
        <f t="shared" si="142"/>
        <v>3000</v>
      </c>
      <c r="DG73" s="2">
        <f t="shared" si="143"/>
        <v>3846.6765240995878</v>
      </c>
      <c r="DH73" s="2">
        <f t="shared" si="58"/>
        <v>115881.72316149148</v>
      </c>
    </row>
    <row r="74" spans="2:115">
      <c r="B74" s="228"/>
      <c r="C74" s="1">
        <f t="shared" si="168"/>
        <v>37</v>
      </c>
      <c r="D74" s="2">
        <f t="shared" si="105"/>
        <v>113897.80902274123</v>
      </c>
      <c r="E74" s="2">
        <f t="shared" si="106"/>
        <v>110834.34131996623</v>
      </c>
      <c r="F74" s="2">
        <f t="shared" si="107"/>
        <v>113477.67666666664</v>
      </c>
      <c r="G74" s="2">
        <f t="shared" si="108"/>
        <v>109069.47074999998</v>
      </c>
      <c r="H74" s="2">
        <f t="shared" si="109"/>
        <v>115170.22471680002</v>
      </c>
      <c r="I74" s="2">
        <f t="shared" si="110"/>
        <v>109791.56440115202</v>
      </c>
      <c r="J74" s="2">
        <f t="shared" si="169"/>
        <v>110491.16502700852</v>
      </c>
      <c r="K74" s="2">
        <f t="shared" si="170"/>
        <v>107588.93076480001</v>
      </c>
      <c r="W74" s="1">
        <f t="shared" si="144"/>
        <v>56</v>
      </c>
      <c r="X74" s="2">
        <f t="shared" si="121"/>
        <v>111710.38138204163</v>
      </c>
      <c r="Y74" s="8">
        <f t="shared" si="157"/>
        <v>3.8100000000000002E-2</v>
      </c>
      <c r="Z74" s="5">
        <f t="shared" si="145"/>
        <v>1138</v>
      </c>
      <c r="AA74" s="2">
        <f t="shared" si="146"/>
        <v>113686.20000000001</v>
      </c>
      <c r="AB74" s="2">
        <f t="shared" si="37"/>
        <v>113800</v>
      </c>
      <c r="AC74" s="2">
        <f t="shared" si="147"/>
        <v>119091.7</v>
      </c>
      <c r="AD74" s="8">
        <f t="shared" si="122"/>
        <v>4.65E-2</v>
      </c>
      <c r="AE74" s="2">
        <f t="shared" si="2"/>
        <v>122783.54269999999</v>
      </c>
      <c r="AF74" s="2" t="str">
        <f t="shared" si="123"/>
        <v>nie</v>
      </c>
      <c r="AG74" s="2">
        <f t="shared" si="124"/>
        <v>1138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4.65E-2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3.8100000000000002E-2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2.5931724999827566</v>
      </c>
      <c r="AW74" s="1">
        <f t="shared" si="158"/>
        <v>0</v>
      </c>
      <c r="AX74" s="2">
        <f t="shared" si="125"/>
        <v>2.5931724999827566</v>
      </c>
      <c r="AY74" s="1">
        <f t="shared" si="83"/>
        <v>0</v>
      </c>
      <c r="AZ74" s="2">
        <f t="shared" si="40"/>
        <v>2.5931724999827566</v>
      </c>
      <c r="BA74" s="2">
        <f t="shared" si="93"/>
        <v>122786.13587249997</v>
      </c>
      <c r="BB74" s="2">
        <f t="shared" si="126"/>
        <v>0</v>
      </c>
      <c r="BC74" s="2">
        <f t="shared" si="41"/>
        <v>512.49116020024996</v>
      </c>
      <c r="BD74" s="2">
        <f t="shared" si="10"/>
        <v>122273.64471229972</v>
      </c>
      <c r="BE74" s="2">
        <f t="shared" si="42"/>
        <v>1138</v>
      </c>
      <c r="BF74" s="2">
        <f t="shared" si="11"/>
        <v>4113.1458157749948</v>
      </c>
      <c r="BG74" s="2">
        <f t="shared" si="12"/>
        <v>117022.49889652472</v>
      </c>
      <c r="BI74" s="8">
        <f t="shared" si="162"/>
        <v>2.4E-2</v>
      </c>
      <c r="BJ74" s="5">
        <f t="shared" si="148"/>
        <v>1040</v>
      </c>
      <c r="BK74" s="2">
        <f t="shared" si="149"/>
        <v>103896</v>
      </c>
      <c r="BL74" s="2">
        <f t="shared" si="150"/>
        <v>104000</v>
      </c>
      <c r="BM74" s="2">
        <f t="shared" si="127"/>
        <v>104000</v>
      </c>
      <c r="BN74" s="8">
        <f t="shared" si="128"/>
        <v>0.05</v>
      </c>
      <c r="BO74" s="2">
        <f t="shared" si="129"/>
        <v>107466.66666666667</v>
      </c>
      <c r="BP74" s="2" t="str">
        <f t="shared" si="130"/>
        <v>nie</v>
      </c>
      <c r="BQ74" s="2">
        <f t="shared" si="131"/>
        <v>2080</v>
      </c>
      <c r="BR74" s="1">
        <f t="shared" si="163"/>
        <v>6</v>
      </c>
      <c r="BS74" s="1">
        <f t="shared" si="115"/>
        <v>43</v>
      </c>
      <c r="BT74" s="1">
        <f t="shared" si="156"/>
        <v>41</v>
      </c>
      <c r="BU74" s="1">
        <f t="shared" si="167"/>
        <v>50</v>
      </c>
      <c r="BV74" s="2">
        <f t="shared" si="94"/>
        <v>600</v>
      </c>
      <c r="BW74" s="8">
        <f t="shared" si="164"/>
        <v>0.05</v>
      </c>
      <c r="BX74" s="2">
        <f t="shared" si="95"/>
        <v>620.00000000000011</v>
      </c>
      <c r="BY74" s="2">
        <f t="shared" si="165"/>
        <v>12</v>
      </c>
      <c r="BZ74" s="2">
        <f t="shared" si="120"/>
        <v>13400</v>
      </c>
      <c r="CA74" s="8">
        <f t="shared" si="116"/>
        <v>3.9E-2</v>
      </c>
      <c r="CB74" s="2">
        <f t="shared" si="117"/>
        <v>13748.4</v>
      </c>
      <c r="CC74" s="2">
        <f t="shared" si="118"/>
        <v>268</v>
      </c>
      <c r="CD74" s="2">
        <f t="shared" si="132"/>
        <v>0</v>
      </c>
      <c r="CE74" s="2">
        <f t="shared" si="96"/>
        <v>0</v>
      </c>
      <c r="CF74" s="2">
        <f t="shared" si="97"/>
        <v>23.89999999995598</v>
      </c>
      <c r="CG74" s="1">
        <f t="shared" si="159"/>
        <v>0</v>
      </c>
      <c r="CH74" s="2">
        <f t="shared" si="133"/>
        <v>23.89999999995598</v>
      </c>
      <c r="CI74" s="1">
        <f t="shared" si="89"/>
        <v>0</v>
      </c>
      <c r="CJ74" s="2">
        <f t="shared" si="98"/>
        <v>23.89999999995598</v>
      </c>
      <c r="CK74" s="2">
        <f t="shared" si="99"/>
        <v>121858.96666666662</v>
      </c>
      <c r="CL74" s="2">
        <f t="shared" si="134"/>
        <v>0</v>
      </c>
      <c r="CM74" s="2">
        <f t="shared" si="47"/>
        <v>509.90285999999986</v>
      </c>
      <c r="CN74" s="2">
        <f t="shared" si="135"/>
        <v>121349.06380666661</v>
      </c>
      <c r="CO74" s="2">
        <f t="shared" si="48"/>
        <v>2360</v>
      </c>
      <c r="CP74" s="2">
        <f t="shared" si="136"/>
        <v>3704.8036666666571</v>
      </c>
      <c r="CQ74" s="2">
        <f t="shared" si="137"/>
        <v>115284.26013999995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120161.52023040001</v>
      </c>
      <c r="CW74" s="8">
        <f t="shared" si="138"/>
        <v>4.3999999999999997E-2</v>
      </c>
      <c r="CX74" s="2">
        <f t="shared" si="139"/>
        <v>123686.25815715843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123686.25815715843</v>
      </c>
      <c r="DC74" s="2">
        <f t="shared" si="141"/>
        <v>0</v>
      </c>
      <c r="DD74" s="2">
        <f t="shared" si="56"/>
        <v>517.26623072256007</v>
      </c>
      <c r="DE74" s="2">
        <f t="shared" si="57"/>
        <v>123168.99192643588</v>
      </c>
      <c r="DF74" s="2">
        <f t="shared" si="142"/>
        <v>3000</v>
      </c>
      <c r="DG74" s="2">
        <f t="shared" si="143"/>
        <v>3930.3890498601017</v>
      </c>
      <c r="DH74" s="2">
        <f t="shared" si="58"/>
        <v>116238.60287657578</v>
      </c>
    </row>
    <row r="75" spans="2:115">
      <c r="B75" s="228"/>
      <c r="C75" s="1">
        <f t="shared" si="168"/>
        <v>38</v>
      </c>
      <c r="D75" s="2">
        <f t="shared" si="105"/>
        <v>114338.78402274122</v>
      </c>
      <c r="E75" s="2">
        <f t="shared" si="106"/>
        <v>110834.34131996623</v>
      </c>
      <c r="F75" s="2">
        <f t="shared" si="107"/>
        <v>113850.16833333329</v>
      </c>
      <c r="G75" s="2">
        <f t="shared" si="108"/>
        <v>109356.67649999997</v>
      </c>
      <c r="H75" s="2">
        <f t="shared" si="109"/>
        <v>115592.24793600001</v>
      </c>
      <c r="I75" s="2">
        <f t="shared" si="110"/>
        <v>110133.40320870401</v>
      </c>
      <c r="J75" s="2">
        <f t="shared" si="169"/>
        <v>110789.49117258143</v>
      </c>
      <c r="K75" s="2">
        <f t="shared" si="170"/>
        <v>107803.6791296</v>
      </c>
      <c r="W75" s="1">
        <f t="shared" si="144"/>
        <v>57</v>
      </c>
      <c r="X75" s="2">
        <f t="shared" si="121"/>
        <v>111930.28370759683</v>
      </c>
      <c r="Y75" s="8">
        <f t="shared" si="157"/>
        <v>3.8100000000000002E-2</v>
      </c>
      <c r="Z75" s="5">
        <f t="shared" si="145"/>
        <v>1138</v>
      </c>
      <c r="AA75" s="2">
        <f t="shared" si="146"/>
        <v>113686.20000000001</v>
      </c>
      <c r="AB75" s="2">
        <f t="shared" si="37"/>
        <v>113800</v>
      </c>
      <c r="AC75" s="2">
        <f t="shared" si="147"/>
        <v>119091.7</v>
      </c>
      <c r="AD75" s="8">
        <f t="shared" si="122"/>
        <v>4.65E-2</v>
      </c>
      <c r="AE75" s="2">
        <f t="shared" si="2"/>
        <v>123245.0230375</v>
      </c>
      <c r="AF75" s="2" t="str">
        <f t="shared" si="123"/>
        <v>nie</v>
      </c>
      <c r="AG75" s="2">
        <f t="shared" si="124"/>
        <v>1138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4.65E-2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3.8100000000000002E-2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2.5931724999827566</v>
      </c>
      <c r="AW75" s="1">
        <f t="shared" si="158"/>
        <v>0</v>
      </c>
      <c r="AX75" s="2">
        <f t="shared" si="125"/>
        <v>2.5931724999827566</v>
      </c>
      <c r="AY75" s="1">
        <f t="shared" si="83"/>
        <v>0</v>
      </c>
      <c r="AZ75" s="2">
        <f t="shared" si="40"/>
        <v>2.5931724999827566</v>
      </c>
      <c r="BA75" s="2">
        <f t="shared" si="93"/>
        <v>123247.61620999998</v>
      </c>
      <c r="BB75" s="2">
        <f t="shared" si="126"/>
        <v>0</v>
      </c>
      <c r="BC75" s="2">
        <f t="shared" si="41"/>
        <v>512.49116020024996</v>
      </c>
      <c r="BD75" s="2">
        <f t="shared" si="10"/>
        <v>122735.12504979972</v>
      </c>
      <c r="BE75" s="2">
        <f t="shared" si="42"/>
        <v>1138</v>
      </c>
      <c r="BF75" s="2">
        <f t="shared" si="11"/>
        <v>4200.8270798999956</v>
      </c>
      <c r="BG75" s="2">
        <f t="shared" si="12"/>
        <v>117396.29796989972</v>
      </c>
      <c r="BI75" s="8">
        <f t="shared" si="162"/>
        <v>2.4E-2</v>
      </c>
      <c r="BJ75" s="5">
        <f t="shared" si="148"/>
        <v>1040</v>
      </c>
      <c r="BK75" s="2">
        <f t="shared" si="149"/>
        <v>103896</v>
      </c>
      <c r="BL75" s="2">
        <f t="shared" si="150"/>
        <v>104000</v>
      </c>
      <c r="BM75" s="2">
        <f t="shared" si="127"/>
        <v>104000</v>
      </c>
      <c r="BN75" s="8">
        <f t="shared" si="128"/>
        <v>0.05</v>
      </c>
      <c r="BO75" s="2">
        <f t="shared" si="129"/>
        <v>107900.00000000001</v>
      </c>
      <c r="BP75" s="2" t="str">
        <f t="shared" si="130"/>
        <v>nie</v>
      </c>
      <c r="BQ75" s="2">
        <f t="shared" si="131"/>
        <v>2080</v>
      </c>
      <c r="BR75" s="1">
        <f t="shared" si="163"/>
        <v>6</v>
      </c>
      <c r="BS75" s="1">
        <f t="shared" ref="BS75:BS106" si="174">IF(zapadalnosc_COI/12&gt;=BS$18,BR63,0)</f>
        <v>43</v>
      </c>
      <c r="BT75" s="1">
        <f t="shared" si="156"/>
        <v>41</v>
      </c>
      <c r="BU75" s="1">
        <f t="shared" si="167"/>
        <v>50</v>
      </c>
      <c r="BV75" s="2">
        <f t="shared" si="94"/>
        <v>600</v>
      </c>
      <c r="BW75" s="8">
        <f t="shared" si="164"/>
        <v>0.05</v>
      </c>
      <c r="BX75" s="2">
        <f t="shared" si="95"/>
        <v>622.5</v>
      </c>
      <c r="BY75" s="2">
        <f t="shared" si="165"/>
        <v>12</v>
      </c>
      <c r="BZ75" s="2">
        <f t="shared" si="120"/>
        <v>13400</v>
      </c>
      <c r="CA75" s="8">
        <f t="shared" ref="CA75:CA106" si="175">marza_COI+BI75</f>
        <v>3.9E-2</v>
      </c>
      <c r="CB75" s="2">
        <f t="shared" si="117"/>
        <v>13791.95</v>
      </c>
      <c r="CC75" s="2">
        <f t="shared" ref="CC75:CC106" si="176">SUM(BS75:BU75)*koszt_wczesniejszy_wykup_COI</f>
        <v>268</v>
      </c>
      <c r="CD75" s="2">
        <f t="shared" si="132"/>
        <v>0</v>
      </c>
      <c r="CE75" s="2">
        <f t="shared" si="96"/>
        <v>0</v>
      </c>
      <c r="CF75" s="2">
        <f t="shared" si="97"/>
        <v>23.89999999995598</v>
      </c>
      <c r="CG75" s="1">
        <f t="shared" si="159"/>
        <v>0</v>
      </c>
      <c r="CH75" s="2">
        <f t="shared" si="133"/>
        <v>23.89999999995598</v>
      </c>
      <c r="CI75" s="1">
        <f t="shared" si="89"/>
        <v>0</v>
      </c>
      <c r="CJ75" s="2">
        <f t="shared" si="98"/>
        <v>23.89999999995598</v>
      </c>
      <c r="CK75" s="2">
        <f t="shared" si="99"/>
        <v>122338.34999999996</v>
      </c>
      <c r="CL75" s="2">
        <f t="shared" si="134"/>
        <v>0</v>
      </c>
      <c r="CM75" s="2">
        <f t="shared" si="47"/>
        <v>509.90285999999986</v>
      </c>
      <c r="CN75" s="2">
        <f t="shared" si="135"/>
        <v>121828.44713999996</v>
      </c>
      <c r="CO75" s="2">
        <f t="shared" si="48"/>
        <v>2360</v>
      </c>
      <c r="CP75" s="2">
        <f t="shared" si="136"/>
        <v>3795.8864999999928</v>
      </c>
      <c r="CQ75" s="2">
        <f t="shared" si="137"/>
        <v>115672.56063999997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120161.52023040001</v>
      </c>
      <c r="CW75" s="8">
        <f t="shared" si="138"/>
        <v>4.3999999999999997E-2</v>
      </c>
      <c r="CX75" s="2">
        <f t="shared" si="139"/>
        <v>124126.8503980032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124126.8503980032</v>
      </c>
      <c r="DC75" s="2">
        <f t="shared" si="141"/>
        <v>0</v>
      </c>
      <c r="DD75" s="2">
        <f t="shared" si="56"/>
        <v>517.26623072256007</v>
      </c>
      <c r="DE75" s="2">
        <f t="shared" si="57"/>
        <v>123609.58416728064</v>
      </c>
      <c r="DF75" s="2">
        <f t="shared" si="142"/>
        <v>3000</v>
      </c>
      <c r="DG75" s="2">
        <f t="shared" si="143"/>
        <v>4014.1015756206075</v>
      </c>
      <c r="DH75" s="2">
        <f t="shared" si="58"/>
        <v>116595.48259166004</v>
      </c>
    </row>
    <row r="76" spans="2:115">
      <c r="B76" s="228"/>
      <c r="C76" s="1">
        <f t="shared" si="168"/>
        <v>39</v>
      </c>
      <c r="D76" s="2">
        <f t="shared" si="105"/>
        <v>114779.75902274123</v>
      </c>
      <c r="E76" s="2">
        <f t="shared" si="106"/>
        <v>110984.13056996623</v>
      </c>
      <c r="F76" s="2">
        <f t="shared" si="107"/>
        <v>114222.65999999995</v>
      </c>
      <c r="G76" s="2">
        <f t="shared" si="108"/>
        <v>109643.88224999995</v>
      </c>
      <c r="H76" s="2">
        <f t="shared" si="109"/>
        <v>116014.2711552</v>
      </c>
      <c r="I76" s="2">
        <f t="shared" si="110"/>
        <v>110475.242016256</v>
      </c>
      <c r="J76" s="2">
        <f t="shared" si="169"/>
        <v>111088.6227987474</v>
      </c>
      <c r="K76" s="2">
        <f t="shared" si="170"/>
        <v>108018.42749440001</v>
      </c>
      <c r="W76" s="1">
        <f t="shared" si="144"/>
        <v>58</v>
      </c>
      <c r="X76" s="2">
        <f t="shared" si="121"/>
        <v>112150.18603315203</v>
      </c>
      <c r="Y76" s="8">
        <f t="shared" si="157"/>
        <v>3.8100000000000002E-2</v>
      </c>
      <c r="Z76" s="5">
        <f t="shared" si="145"/>
        <v>1138</v>
      </c>
      <c r="AA76" s="2">
        <f t="shared" si="146"/>
        <v>113686.20000000001</v>
      </c>
      <c r="AB76" s="2">
        <f t="shared" si="37"/>
        <v>113800</v>
      </c>
      <c r="AC76" s="2">
        <f t="shared" si="147"/>
        <v>119091.7</v>
      </c>
      <c r="AD76" s="8">
        <f t="shared" si="122"/>
        <v>4.65E-2</v>
      </c>
      <c r="AE76" s="2">
        <f t="shared" si="2"/>
        <v>123706.503375</v>
      </c>
      <c r="AF76" s="2" t="str">
        <f t="shared" si="123"/>
        <v>nie</v>
      </c>
      <c r="AG76" s="2">
        <f t="shared" si="124"/>
        <v>1138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4.65E-2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3.8100000000000002E-2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2.5931724999827566</v>
      </c>
      <c r="AW76" s="1">
        <f t="shared" si="158"/>
        <v>0</v>
      </c>
      <c r="AX76" s="2">
        <f t="shared" si="125"/>
        <v>2.5931724999827566</v>
      </c>
      <c r="AY76" s="1">
        <f t="shared" si="83"/>
        <v>0</v>
      </c>
      <c r="AZ76" s="2">
        <f t="shared" si="40"/>
        <v>2.5931724999827566</v>
      </c>
      <c r="BA76" s="2">
        <f t="shared" si="93"/>
        <v>123709.09654749998</v>
      </c>
      <c r="BB76" s="2">
        <f t="shared" si="126"/>
        <v>0</v>
      </c>
      <c r="BC76" s="2">
        <f t="shared" si="41"/>
        <v>512.49116020024996</v>
      </c>
      <c r="BD76" s="2">
        <f t="shared" si="10"/>
        <v>123196.60538729973</v>
      </c>
      <c r="BE76" s="2">
        <f t="shared" si="42"/>
        <v>1138</v>
      </c>
      <c r="BF76" s="2">
        <f t="shared" si="11"/>
        <v>4288.5083440249964</v>
      </c>
      <c r="BG76" s="2">
        <f t="shared" si="12"/>
        <v>117770.09704327473</v>
      </c>
      <c r="BI76" s="8">
        <f t="shared" si="162"/>
        <v>2.4E-2</v>
      </c>
      <c r="BJ76" s="5">
        <f t="shared" si="148"/>
        <v>1040</v>
      </c>
      <c r="BK76" s="2">
        <f t="shared" si="149"/>
        <v>103896</v>
      </c>
      <c r="BL76" s="2">
        <f t="shared" si="150"/>
        <v>104000</v>
      </c>
      <c r="BM76" s="2">
        <f t="shared" si="127"/>
        <v>104000</v>
      </c>
      <c r="BN76" s="8">
        <f t="shared" si="128"/>
        <v>0.05</v>
      </c>
      <c r="BO76" s="2">
        <f t="shared" si="129"/>
        <v>108333.33333333334</v>
      </c>
      <c r="BP76" s="2" t="str">
        <f t="shared" si="130"/>
        <v>nie</v>
      </c>
      <c r="BQ76" s="2">
        <f t="shared" si="131"/>
        <v>2080</v>
      </c>
      <c r="BR76" s="1">
        <f t="shared" si="163"/>
        <v>6</v>
      </c>
      <c r="BS76" s="1">
        <f t="shared" si="174"/>
        <v>43</v>
      </c>
      <c r="BT76" s="1">
        <f t="shared" si="156"/>
        <v>41</v>
      </c>
      <c r="BU76" s="1">
        <f t="shared" si="167"/>
        <v>50</v>
      </c>
      <c r="BV76" s="2">
        <f t="shared" si="94"/>
        <v>600</v>
      </c>
      <c r="BW76" s="8">
        <f t="shared" si="164"/>
        <v>0.05</v>
      </c>
      <c r="BX76" s="2">
        <f t="shared" si="95"/>
        <v>625</v>
      </c>
      <c r="BY76" s="2">
        <f t="shared" si="165"/>
        <v>12</v>
      </c>
      <c r="BZ76" s="2">
        <f t="shared" si="120"/>
        <v>13400</v>
      </c>
      <c r="CA76" s="8">
        <f t="shared" si="175"/>
        <v>3.9E-2</v>
      </c>
      <c r="CB76" s="2">
        <f t="shared" si="117"/>
        <v>13835.5</v>
      </c>
      <c r="CC76" s="2">
        <f t="shared" si="176"/>
        <v>268</v>
      </c>
      <c r="CD76" s="2">
        <f t="shared" si="132"/>
        <v>0</v>
      </c>
      <c r="CE76" s="2">
        <f t="shared" si="96"/>
        <v>0</v>
      </c>
      <c r="CF76" s="2">
        <f t="shared" si="97"/>
        <v>23.89999999995598</v>
      </c>
      <c r="CG76" s="1">
        <f t="shared" si="159"/>
        <v>0</v>
      </c>
      <c r="CH76" s="2">
        <f t="shared" si="133"/>
        <v>23.89999999995598</v>
      </c>
      <c r="CI76" s="1">
        <f t="shared" si="89"/>
        <v>0</v>
      </c>
      <c r="CJ76" s="2">
        <f t="shared" si="98"/>
        <v>23.89999999995598</v>
      </c>
      <c r="CK76" s="2">
        <f t="shared" si="99"/>
        <v>122817.73333333329</v>
      </c>
      <c r="CL76" s="2">
        <f t="shared" si="134"/>
        <v>0</v>
      </c>
      <c r="CM76" s="2">
        <f t="shared" si="47"/>
        <v>509.90285999999986</v>
      </c>
      <c r="CN76" s="2">
        <f t="shared" si="135"/>
        <v>122307.83047333329</v>
      </c>
      <c r="CO76" s="2">
        <f t="shared" si="48"/>
        <v>2360</v>
      </c>
      <c r="CP76" s="2">
        <f t="shared" si="136"/>
        <v>3886.9693333333257</v>
      </c>
      <c r="CQ76" s="2">
        <f t="shared" si="137"/>
        <v>116060.86113999996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120161.52023040001</v>
      </c>
      <c r="CW76" s="8">
        <f t="shared" si="138"/>
        <v>4.3999999999999997E-2</v>
      </c>
      <c r="CX76" s="2">
        <f t="shared" si="139"/>
        <v>124567.44263884801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124567.44263884801</v>
      </c>
      <c r="DC76" s="2">
        <f t="shared" si="141"/>
        <v>0</v>
      </c>
      <c r="DD76" s="2">
        <f t="shared" si="56"/>
        <v>517.26623072256007</v>
      </c>
      <c r="DE76" s="2">
        <f t="shared" si="57"/>
        <v>124050.17640812545</v>
      </c>
      <c r="DF76" s="2">
        <f t="shared" si="142"/>
        <v>3000</v>
      </c>
      <c r="DG76" s="2">
        <f t="shared" si="143"/>
        <v>4097.814101381121</v>
      </c>
      <c r="DH76" s="2">
        <f t="shared" si="58"/>
        <v>116952.36230674433</v>
      </c>
    </row>
    <row r="77" spans="2:115">
      <c r="B77" s="228"/>
      <c r="C77" s="1">
        <f t="shared" si="168"/>
        <v>40</v>
      </c>
      <c r="D77" s="2">
        <f t="shared" si="105"/>
        <v>115220.73402274124</v>
      </c>
      <c r="E77" s="2">
        <f t="shared" si="106"/>
        <v>111341.32031996624</v>
      </c>
      <c r="F77" s="2">
        <f t="shared" si="107"/>
        <v>114595.15166666663</v>
      </c>
      <c r="G77" s="2">
        <f t="shared" si="108"/>
        <v>109931.08799999996</v>
      </c>
      <c r="H77" s="2">
        <f t="shared" si="109"/>
        <v>116436.29437439999</v>
      </c>
      <c r="I77" s="2">
        <f t="shared" si="110"/>
        <v>110817.08082380799</v>
      </c>
      <c r="J77" s="2">
        <f t="shared" si="169"/>
        <v>111388.56208030401</v>
      </c>
      <c r="K77" s="2">
        <f t="shared" si="170"/>
        <v>108233.17585920001</v>
      </c>
      <c r="W77" s="1">
        <f t="shared" si="144"/>
        <v>59</v>
      </c>
      <c r="X77" s="2">
        <f t="shared" si="121"/>
        <v>112370.08835870723</v>
      </c>
      <c r="Y77" s="8">
        <f t="shared" si="157"/>
        <v>3.8100000000000002E-2</v>
      </c>
      <c r="Z77" s="5">
        <f t="shared" si="145"/>
        <v>1138</v>
      </c>
      <c r="AA77" s="2">
        <f t="shared" si="146"/>
        <v>113686.20000000001</v>
      </c>
      <c r="AB77" s="2">
        <f t="shared" si="37"/>
        <v>113800</v>
      </c>
      <c r="AC77" s="2">
        <f t="shared" si="147"/>
        <v>119091.7</v>
      </c>
      <c r="AD77" s="8">
        <f t="shared" si="122"/>
        <v>4.65E-2</v>
      </c>
      <c r="AE77" s="2">
        <f t="shared" si="2"/>
        <v>124167.98371249999</v>
      </c>
      <c r="AF77" s="2" t="str">
        <f t="shared" si="123"/>
        <v>nie</v>
      </c>
      <c r="AG77" s="2">
        <f t="shared" si="124"/>
        <v>1138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4.65E-2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3.8100000000000002E-2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2.5931724999827566</v>
      </c>
      <c r="AW77" s="1">
        <f t="shared" si="158"/>
        <v>0</v>
      </c>
      <c r="AX77" s="2">
        <f t="shared" si="125"/>
        <v>2.5931724999827566</v>
      </c>
      <c r="AY77" s="1">
        <f t="shared" si="83"/>
        <v>0</v>
      </c>
      <c r="AZ77" s="2">
        <f t="shared" si="40"/>
        <v>2.5931724999827566</v>
      </c>
      <c r="BA77" s="2">
        <f t="shared" si="93"/>
        <v>124170.57688499997</v>
      </c>
      <c r="BB77" s="2">
        <f t="shared" si="126"/>
        <v>0</v>
      </c>
      <c r="BC77" s="2">
        <f t="shared" si="41"/>
        <v>512.49116020024996</v>
      </c>
      <c r="BD77" s="2">
        <f t="shared" si="10"/>
        <v>123658.08572479972</v>
      </c>
      <c r="BE77" s="2">
        <f t="shared" si="42"/>
        <v>1138</v>
      </c>
      <c r="BF77" s="2">
        <f t="shared" si="11"/>
        <v>4376.1896081499954</v>
      </c>
      <c r="BG77" s="2">
        <f t="shared" si="12"/>
        <v>118143.89611664972</v>
      </c>
      <c r="BI77" s="8">
        <f t="shared" si="162"/>
        <v>2.4E-2</v>
      </c>
      <c r="BJ77" s="5">
        <f t="shared" si="148"/>
        <v>1040</v>
      </c>
      <c r="BK77" s="2">
        <f t="shared" si="149"/>
        <v>103896</v>
      </c>
      <c r="BL77" s="2">
        <f t="shared" si="150"/>
        <v>104000</v>
      </c>
      <c r="BM77" s="2">
        <f t="shared" si="127"/>
        <v>104000</v>
      </c>
      <c r="BN77" s="8">
        <f t="shared" si="128"/>
        <v>0.05</v>
      </c>
      <c r="BO77" s="2">
        <f t="shared" si="129"/>
        <v>108766.66666666667</v>
      </c>
      <c r="BP77" s="2" t="str">
        <f t="shared" si="130"/>
        <v>nie</v>
      </c>
      <c r="BQ77" s="2">
        <f t="shared" si="131"/>
        <v>2080</v>
      </c>
      <c r="BR77" s="1">
        <f t="shared" si="163"/>
        <v>6</v>
      </c>
      <c r="BS77" s="1">
        <f t="shared" si="174"/>
        <v>43</v>
      </c>
      <c r="BT77" s="1">
        <f t="shared" si="156"/>
        <v>41</v>
      </c>
      <c r="BU77" s="1">
        <f t="shared" si="167"/>
        <v>50</v>
      </c>
      <c r="BV77" s="2">
        <f t="shared" si="94"/>
        <v>600</v>
      </c>
      <c r="BW77" s="8">
        <f t="shared" si="164"/>
        <v>0.05</v>
      </c>
      <c r="BX77" s="2">
        <f t="shared" si="95"/>
        <v>627.5</v>
      </c>
      <c r="BY77" s="2">
        <f t="shared" si="165"/>
        <v>12</v>
      </c>
      <c r="BZ77" s="2">
        <f t="shared" si="120"/>
        <v>13400</v>
      </c>
      <c r="CA77" s="8">
        <f t="shared" si="175"/>
        <v>3.9E-2</v>
      </c>
      <c r="CB77" s="2">
        <f t="shared" si="117"/>
        <v>13879.05</v>
      </c>
      <c r="CC77" s="2">
        <f t="shared" si="176"/>
        <v>268</v>
      </c>
      <c r="CD77" s="2">
        <f t="shared" si="132"/>
        <v>0</v>
      </c>
      <c r="CE77" s="2">
        <f t="shared" si="96"/>
        <v>0</v>
      </c>
      <c r="CF77" s="2">
        <f t="shared" si="97"/>
        <v>23.89999999995598</v>
      </c>
      <c r="CG77" s="1">
        <f t="shared" si="159"/>
        <v>0</v>
      </c>
      <c r="CH77" s="2">
        <f t="shared" si="133"/>
        <v>23.89999999995598</v>
      </c>
      <c r="CI77" s="1">
        <f t="shared" si="89"/>
        <v>0</v>
      </c>
      <c r="CJ77" s="2">
        <f t="shared" si="98"/>
        <v>23.89999999995598</v>
      </c>
      <c r="CK77" s="2">
        <f t="shared" si="99"/>
        <v>123297.11666666662</v>
      </c>
      <c r="CL77" s="2">
        <f t="shared" si="134"/>
        <v>0</v>
      </c>
      <c r="CM77" s="2">
        <f t="shared" si="47"/>
        <v>509.90285999999986</v>
      </c>
      <c r="CN77" s="2">
        <f t="shared" si="135"/>
        <v>122787.21380666662</v>
      </c>
      <c r="CO77" s="2">
        <f t="shared" si="48"/>
        <v>2360</v>
      </c>
      <c r="CP77" s="2">
        <f t="shared" si="136"/>
        <v>3978.0521666666586</v>
      </c>
      <c r="CQ77" s="2">
        <f t="shared" si="137"/>
        <v>116449.16163999996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120161.52023040001</v>
      </c>
      <c r="CW77" s="8">
        <f t="shared" si="138"/>
        <v>4.3999999999999997E-2</v>
      </c>
      <c r="CX77" s="2">
        <f t="shared" si="139"/>
        <v>125008.03487969282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125008.03487969282</v>
      </c>
      <c r="DC77" s="2">
        <f t="shared" si="141"/>
        <v>0</v>
      </c>
      <c r="DD77" s="2">
        <f t="shared" si="56"/>
        <v>517.26623072256007</v>
      </c>
      <c r="DE77" s="2">
        <f t="shared" si="57"/>
        <v>124490.76864897026</v>
      </c>
      <c r="DF77" s="2">
        <f t="shared" si="142"/>
        <v>3000</v>
      </c>
      <c r="DG77" s="2">
        <f t="shared" si="143"/>
        <v>4181.5266271416349</v>
      </c>
      <c r="DH77" s="2">
        <f t="shared" si="58"/>
        <v>117309.24202182863</v>
      </c>
    </row>
    <row r="78" spans="2:115">
      <c r="B78" s="228"/>
      <c r="C78" s="1">
        <f t="shared" si="168"/>
        <v>41</v>
      </c>
      <c r="D78" s="2">
        <f t="shared" si="105"/>
        <v>115661.70902274121</v>
      </c>
      <c r="E78" s="2">
        <f t="shared" si="106"/>
        <v>111698.51006996621</v>
      </c>
      <c r="F78" s="2">
        <f t="shared" si="107"/>
        <v>114967.64333333331</v>
      </c>
      <c r="G78" s="2">
        <f t="shared" si="108"/>
        <v>110221.19624999998</v>
      </c>
      <c r="H78" s="2">
        <f t="shared" si="109"/>
        <v>116858.3175936</v>
      </c>
      <c r="I78" s="2">
        <f t="shared" si="110"/>
        <v>111158.91963136</v>
      </c>
      <c r="J78" s="2">
        <f t="shared" si="169"/>
        <v>111689.31119792082</v>
      </c>
      <c r="K78" s="2">
        <f t="shared" si="170"/>
        <v>108447.924224</v>
      </c>
      <c r="W78" s="1">
        <f t="shared" si="144"/>
        <v>60</v>
      </c>
      <c r="X78" s="2">
        <f t="shared" si="121"/>
        <v>112589.99068426243</v>
      </c>
      <c r="Y78" s="8">
        <f t="shared" si="157"/>
        <v>3.8100000000000002E-2</v>
      </c>
      <c r="Z78" s="5">
        <f t="shared" si="145"/>
        <v>1138</v>
      </c>
      <c r="AA78" s="2">
        <f t="shared" si="146"/>
        <v>113686.20000000001</v>
      </c>
      <c r="AB78" s="2">
        <f t="shared" si="37"/>
        <v>113800</v>
      </c>
      <c r="AC78" s="2">
        <f t="shared" si="147"/>
        <v>119091.7</v>
      </c>
      <c r="AD78" s="8">
        <f t="shared" si="122"/>
        <v>4.65E-2</v>
      </c>
      <c r="AE78" s="2">
        <f t="shared" si="2"/>
        <v>124629.46405</v>
      </c>
      <c r="AF78" s="2" t="str">
        <f t="shared" si="123"/>
        <v>nie</v>
      </c>
      <c r="AG78" s="2">
        <f t="shared" si="124"/>
        <v>1138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4.65E-2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3.8100000000000002E-2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2.5931724999827566</v>
      </c>
      <c r="AW78" s="1">
        <f t="shared" si="158"/>
        <v>0</v>
      </c>
      <c r="AX78" s="2">
        <f t="shared" si="125"/>
        <v>2.5931724999827566</v>
      </c>
      <c r="AY78" s="1">
        <f t="shared" si="83"/>
        <v>0</v>
      </c>
      <c r="AZ78" s="2">
        <f t="shared" si="40"/>
        <v>2.5931724999827566</v>
      </c>
      <c r="BA78" s="2">
        <f t="shared" si="93"/>
        <v>124632.05722249998</v>
      </c>
      <c r="BB78" s="2">
        <f t="shared" si="126"/>
        <v>162.02167438924997</v>
      </c>
      <c r="BC78" s="2">
        <f t="shared" si="41"/>
        <v>674.5128345894999</v>
      </c>
      <c r="BD78" s="2">
        <f t="shared" si="10"/>
        <v>123957.54438791047</v>
      </c>
      <c r="BE78" s="2">
        <f t="shared" si="42"/>
        <v>1138</v>
      </c>
      <c r="BF78" s="2">
        <f t="shared" si="11"/>
        <v>4463.8708722749961</v>
      </c>
      <c r="BG78" s="2">
        <f t="shared" si="12"/>
        <v>118355.67351563547</v>
      </c>
      <c r="BI78" s="8">
        <f t="shared" si="162"/>
        <v>2.4E-2</v>
      </c>
      <c r="BJ78" s="5">
        <f t="shared" si="148"/>
        <v>1040</v>
      </c>
      <c r="BK78" s="2">
        <f t="shared" si="149"/>
        <v>103896</v>
      </c>
      <c r="BL78" s="2">
        <f t="shared" si="150"/>
        <v>104000</v>
      </c>
      <c r="BM78" s="2">
        <f t="shared" si="127"/>
        <v>104000</v>
      </c>
      <c r="BN78" s="8">
        <f t="shared" si="128"/>
        <v>0.05</v>
      </c>
      <c r="BO78" s="2">
        <f t="shared" si="129"/>
        <v>109200</v>
      </c>
      <c r="BP78" s="2" t="str">
        <f t="shared" si="130"/>
        <v>nie</v>
      </c>
      <c r="BQ78" s="2">
        <f t="shared" si="131"/>
        <v>2080</v>
      </c>
      <c r="BR78" s="1">
        <f t="shared" si="163"/>
        <v>6</v>
      </c>
      <c r="BS78" s="1">
        <f t="shared" si="174"/>
        <v>43</v>
      </c>
      <c r="BT78" s="1">
        <f t="shared" si="156"/>
        <v>41</v>
      </c>
      <c r="BU78" s="1">
        <f t="shared" si="167"/>
        <v>50</v>
      </c>
      <c r="BV78" s="2">
        <f t="shared" si="94"/>
        <v>600</v>
      </c>
      <c r="BW78" s="8">
        <f t="shared" si="164"/>
        <v>0.05</v>
      </c>
      <c r="BX78" s="2">
        <f t="shared" si="95"/>
        <v>630</v>
      </c>
      <c r="BY78" s="2">
        <f t="shared" si="165"/>
        <v>12</v>
      </c>
      <c r="BZ78" s="2">
        <f t="shared" si="120"/>
        <v>13400</v>
      </c>
      <c r="CA78" s="8">
        <f t="shared" si="175"/>
        <v>3.9E-2</v>
      </c>
      <c r="CB78" s="2">
        <f t="shared" si="117"/>
        <v>13922.599999999999</v>
      </c>
      <c r="CC78" s="2">
        <f t="shared" si="176"/>
        <v>268</v>
      </c>
      <c r="CD78" s="2">
        <f t="shared" si="132"/>
        <v>5200</v>
      </c>
      <c r="CE78" s="2">
        <f t="shared" si="96"/>
        <v>5552.5999999999985</v>
      </c>
      <c r="CF78" s="2">
        <f t="shared" si="97"/>
        <v>10776.499999999955</v>
      </c>
      <c r="CG78" s="1">
        <f t="shared" si="159"/>
        <v>50</v>
      </c>
      <c r="CH78" s="2">
        <f t="shared" si="133"/>
        <v>5781.4999999999545</v>
      </c>
      <c r="CI78" s="1">
        <f t="shared" si="89"/>
        <v>57</v>
      </c>
      <c r="CJ78" s="2">
        <f t="shared" si="98"/>
        <v>81.499999999954525</v>
      </c>
      <c r="CK78" s="2">
        <f t="shared" si="99"/>
        <v>123776.49999999996</v>
      </c>
      <c r="CL78" s="2">
        <f t="shared" si="134"/>
        <v>160.90944999999994</v>
      </c>
      <c r="CM78" s="2">
        <f t="shared" si="47"/>
        <v>670.8123099999998</v>
      </c>
      <c r="CN78" s="2">
        <f t="shared" si="135"/>
        <v>123105.68768999996</v>
      </c>
      <c r="CO78" s="2">
        <f t="shared" si="48"/>
        <v>2360</v>
      </c>
      <c r="CP78" s="2">
        <f t="shared" si="136"/>
        <v>4069.1349999999916</v>
      </c>
      <c r="CQ78" s="2">
        <f t="shared" si="137"/>
        <v>116676.55268999997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120161.52023040001</v>
      </c>
      <c r="CW78" s="8">
        <f t="shared" si="138"/>
        <v>4.3999999999999997E-2</v>
      </c>
      <c r="CX78" s="2">
        <f t="shared" si="139"/>
        <v>125448.62712053761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125448.62712053761</v>
      </c>
      <c r="DC78" s="2">
        <f t="shared" si="141"/>
        <v>163.08321525669888</v>
      </c>
      <c r="DD78" s="2">
        <f t="shared" si="56"/>
        <v>680.34944597925892</v>
      </c>
      <c r="DE78" s="2">
        <f t="shared" si="57"/>
        <v>124768.27767455835</v>
      </c>
      <c r="DF78" s="2">
        <f t="shared" si="142"/>
        <v>3000</v>
      </c>
      <c r="DG78" s="2">
        <f t="shared" si="143"/>
        <v>4265.2391529021461</v>
      </c>
      <c r="DH78" s="2">
        <f t="shared" si="58"/>
        <v>117503.03852165621</v>
      </c>
    </row>
    <row r="79" spans="2:115">
      <c r="B79" s="228"/>
      <c r="C79" s="1">
        <f t="shared" si="168"/>
        <v>42</v>
      </c>
      <c r="D79" s="2">
        <f t="shared" si="105"/>
        <v>116102.68402274123</v>
      </c>
      <c r="E79" s="2">
        <f t="shared" si="106"/>
        <v>112055.69981996623</v>
      </c>
      <c r="F79" s="2">
        <f t="shared" si="107"/>
        <v>115340.13499999998</v>
      </c>
      <c r="G79" s="2">
        <f t="shared" si="108"/>
        <v>110522.91449999998</v>
      </c>
      <c r="H79" s="2">
        <f t="shared" si="109"/>
        <v>117280.34081280002</v>
      </c>
      <c r="I79" s="2">
        <f t="shared" si="110"/>
        <v>111500.75843891202</v>
      </c>
      <c r="J79" s="2">
        <f t="shared" si="169"/>
        <v>111990.8723381552</v>
      </c>
      <c r="K79" s="2">
        <f t="shared" si="170"/>
        <v>108662.67258880001</v>
      </c>
      <c r="W79" s="1">
        <f t="shared" si="144"/>
        <v>61</v>
      </c>
      <c r="X79" s="2">
        <f t="shared" si="121"/>
        <v>112815.17066563095</v>
      </c>
      <c r="Y79" s="8">
        <f t="shared" si="157"/>
        <v>3.8100000000000002E-2</v>
      </c>
      <c r="Z79" s="5">
        <f t="shared" si="145"/>
        <v>1138</v>
      </c>
      <c r="AA79" s="2">
        <f t="shared" si="146"/>
        <v>113686.20000000001</v>
      </c>
      <c r="AB79" s="2">
        <f t="shared" si="37"/>
        <v>113800</v>
      </c>
      <c r="AC79" s="2">
        <f t="shared" si="147"/>
        <v>124629.46405</v>
      </c>
      <c r="AD79" s="8">
        <f t="shared" si="122"/>
        <v>4.65E-2</v>
      </c>
      <c r="AE79" s="2">
        <f t="shared" si="2"/>
        <v>125112.40322319376</v>
      </c>
      <c r="AF79" s="2" t="str">
        <f t="shared" si="123"/>
        <v>nie</v>
      </c>
      <c r="AG79" s="2">
        <f t="shared" si="124"/>
        <v>1138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4.65E-2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3.8100000000000002E-2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2.5931724999827566</v>
      </c>
      <c r="AW79" s="1">
        <f t="shared" si="158"/>
        <v>0</v>
      </c>
      <c r="AX79" s="2">
        <f t="shared" si="125"/>
        <v>2.5931724999827566</v>
      </c>
      <c r="AY79" s="1">
        <f t="shared" si="83"/>
        <v>0</v>
      </c>
      <c r="AZ79" s="2">
        <f t="shared" si="40"/>
        <v>2.5931724999827566</v>
      </c>
      <c r="BA79" s="2">
        <f t="shared" si="93"/>
        <v>125114.99639569374</v>
      </c>
      <c r="BB79" s="2">
        <f t="shared" si="126"/>
        <v>0</v>
      </c>
      <c r="BC79" s="2">
        <f t="shared" si="41"/>
        <v>674.5128345894999</v>
      </c>
      <c r="BD79" s="2">
        <f t="shared" si="10"/>
        <v>124440.48356110424</v>
      </c>
      <c r="BE79" s="2">
        <f t="shared" si="42"/>
        <v>1138</v>
      </c>
      <c r="BF79" s="2">
        <f t="shared" si="11"/>
        <v>4555.6293151818109</v>
      </c>
      <c r="BG79" s="2">
        <f t="shared" si="12"/>
        <v>118746.85424592243</v>
      </c>
      <c r="BI79" s="8">
        <f t="shared" si="162"/>
        <v>2.4E-2</v>
      </c>
      <c r="BJ79" s="5">
        <f t="shared" si="148"/>
        <v>1040</v>
      </c>
      <c r="BK79" s="2">
        <f t="shared" si="149"/>
        <v>103896</v>
      </c>
      <c r="BL79" s="2">
        <f t="shared" si="150"/>
        <v>104000</v>
      </c>
      <c r="BM79" s="2">
        <f t="shared" si="127"/>
        <v>104000</v>
      </c>
      <c r="BN79" s="8">
        <f t="shared" si="128"/>
        <v>3.9E-2</v>
      </c>
      <c r="BO79" s="2">
        <f t="shared" si="129"/>
        <v>104338</v>
      </c>
      <c r="BP79" s="2" t="str">
        <f t="shared" si="130"/>
        <v>nie</v>
      </c>
      <c r="BQ79" s="2">
        <f t="shared" si="131"/>
        <v>2080</v>
      </c>
      <c r="BR79" s="1">
        <f t="shared" si="163"/>
        <v>107</v>
      </c>
      <c r="BS79" s="1">
        <f t="shared" si="174"/>
        <v>6</v>
      </c>
      <c r="BT79" s="1">
        <f t="shared" si="156"/>
        <v>43</v>
      </c>
      <c r="BU79" s="1">
        <f t="shared" si="167"/>
        <v>41</v>
      </c>
      <c r="BV79" s="2">
        <f t="shared" si="94"/>
        <v>10700</v>
      </c>
      <c r="BW79" s="8">
        <f t="shared" si="164"/>
        <v>0.05</v>
      </c>
      <c r="BX79" s="2">
        <f t="shared" si="95"/>
        <v>10744.583333333334</v>
      </c>
      <c r="BY79" s="2">
        <f t="shared" si="165"/>
        <v>44.58333333333394</v>
      </c>
      <c r="BZ79" s="2">
        <f t="shared" si="120"/>
        <v>9000</v>
      </c>
      <c r="CA79" s="8">
        <f t="shared" si="175"/>
        <v>3.9E-2</v>
      </c>
      <c r="CB79" s="2">
        <f t="shared" si="117"/>
        <v>9029.25</v>
      </c>
      <c r="CC79" s="2">
        <f t="shared" si="176"/>
        <v>180</v>
      </c>
      <c r="CD79" s="2">
        <f t="shared" si="132"/>
        <v>0</v>
      </c>
      <c r="CE79" s="2">
        <f t="shared" si="96"/>
        <v>0</v>
      </c>
      <c r="CF79" s="2">
        <f t="shared" si="97"/>
        <v>81.499999999954525</v>
      </c>
      <c r="CG79" s="1">
        <f t="shared" si="159"/>
        <v>0</v>
      </c>
      <c r="CH79" s="2">
        <f t="shared" si="133"/>
        <v>81.499999999954525</v>
      </c>
      <c r="CI79" s="1">
        <f t="shared" si="89"/>
        <v>0</v>
      </c>
      <c r="CJ79" s="2">
        <f t="shared" si="98"/>
        <v>81.499999999954525</v>
      </c>
      <c r="CK79" s="2">
        <f t="shared" si="99"/>
        <v>124193.33333333328</v>
      </c>
      <c r="CL79" s="2">
        <f t="shared" si="134"/>
        <v>0</v>
      </c>
      <c r="CM79" s="2">
        <f t="shared" si="47"/>
        <v>670.8123099999998</v>
      </c>
      <c r="CN79" s="2">
        <f t="shared" si="135"/>
        <v>123522.52102333329</v>
      </c>
      <c r="CO79" s="2">
        <f t="shared" si="48"/>
        <v>2304.5833333333339</v>
      </c>
      <c r="CP79" s="2">
        <f t="shared" si="136"/>
        <v>4158.862499999992</v>
      </c>
      <c r="CQ79" s="2">
        <f t="shared" si="137"/>
        <v>117059.07518999997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125448.62712053761</v>
      </c>
      <c r="CW79" s="8">
        <f t="shared" si="138"/>
        <v>4.3999999999999997E-2</v>
      </c>
      <c r="CX79" s="2">
        <f t="shared" si="139"/>
        <v>125908.60541997959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125908.60541997959</v>
      </c>
      <c r="DC79" s="2">
        <f t="shared" si="141"/>
        <v>0</v>
      </c>
      <c r="DD79" s="2">
        <f t="shared" si="56"/>
        <v>680.34944597925892</v>
      </c>
      <c r="DE79" s="2">
        <f t="shared" si="57"/>
        <v>125228.25597400033</v>
      </c>
      <c r="DF79" s="2">
        <f t="shared" si="142"/>
        <v>3000</v>
      </c>
      <c r="DG79" s="2">
        <f t="shared" si="143"/>
        <v>4352.6350297961226</v>
      </c>
      <c r="DH79" s="2">
        <f t="shared" si="58"/>
        <v>117875.62094420422</v>
      </c>
    </row>
    <row r="80" spans="2:115">
      <c r="B80" s="228"/>
      <c r="C80" s="1">
        <f t="shared" si="168"/>
        <v>43</v>
      </c>
      <c r="D80" s="2">
        <f t="shared" si="105"/>
        <v>116543.65902274124</v>
      </c>
      <c r="E80" s="2">
        <f t="shared" si="106"/>
        <v>112412.88956996624</v>
      </c>
      <c r="F80" s="2">
        <f t="shared" si="107"/>
        <v>115712.62666666663</v>
      </c>
      <c r="G80" s="2">
        <f t="shared" si="108"/>
        <v>110824.63274999998</v>
      </c>
      <c r="H80" s="2">
        <f t="shared" si="109"/>
        <v>117702.36403200001</v>
      </c>
      <c r="I80" s="2">
        <f t="shared" si="110"/>
        <v>111842.59724646401</v>
      </c>
      <c r="J80" s="2">
        <f t="shared" si="169"/>
        <v>112293.24769346821</v>
      </c>
      <c r="K80" s="2">
        <f t="shared" si="170"/>
        <v>108877.42095360001</v>
      </c>
      <c r="W80" s="1">
        <f t="shared" si="144"/>
        <v>62</v>
      </c>
      <c r="X80" s="2">
        <f t="shared" si="121"/>
        <v>113040.35064699949</v>
      </c>
      <c r="Y80" s="8">
        <f t="shared" si="157"/>
        <v>3.8100000000000002E-2</v>
      </c>
      <c r="Z80" s="5">
        <f t="shared" si="145"/>
        <v>1138</v>
      </c>
      <c r="AA80" s="2">
        <f t="shared" si="146"/>
        <v>113686.20000000001</v>
      </c>
      <c r="AB80" s="2">
        <f t="shared" si="37"/>
        <v>113800</v>
      </c>
      <c r="AC80" s="2">
        <f t="shared" si="147"/>
        <v>124629.46405</v>
      </c>
      <c r="AD80" s="8">
        <f t="shared" si="122"/>
        <v>4.65E-2</v>
      </c>
      <c r="AE80" s="2">
        <f t="shared" si="2"/>
        <v>125595.34239638748</v>
      </c>
      <c r="AF80" s="2" t="str">
        <f t="shared" si="123"/>
        <v>nie</v>
      </c>
      <c r="AG80" s="2">
        <f t="shared" si="124"/>
        <v>1138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4.65E-2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3.8100000000000002E-2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2.5931724999827566</v>
      </c>
      <c r="AW80" s="1">
        <f t="shared" si="158"/>
        <v>0</v>
      </c>
      <c r="AX80" s="2">
        <f t="shared" si="125"/>
        <v>2.5931724999827566</v>
      </c>
      <c r="AY80" s="1">
        <f t="shared" si="83"/>
        <v>0</v>
      </c>
      <c r="AZ80" s="2">
        <f t="shared" si="40"/>
        <v>2.5931724999827566</v>
      </c>
      <c r="BA80" s="2">
        <f t="shared" si="93"/>
        <v>125597.93556888746</v>
      </c>
      <c r="BB80" s="2">
        <f t="shared" si="126"/>
        <v>0</v>
      </c>
      <c r="BC80" s="2">
        <f t="shared" si="41"/>
        <v>674.5128345894999</v>
      </c>
      <c r="BD80" s="2">
        <f t="shared" si="10"/>
        <v>124923.42273429796</v>
      </c>
      <c r="BE80" s="2">
        <f t="shared" si="42"/>
        <v>1138</v>
      </c>
      <c r="BF80" s="2">
        <f t="shared" si="11"/>
        <v>4647.3877580886183</v>
      </c>
      <c r="BG80" s="2">
        <f t="shared" si="12"/>
        <v>119138.03497620934</v>
      </c>
      <c r="BI80" s="8">
        <f t="shared" si="162"/>
        <v>2.4E-2</v>
      </c>
      <c r="BJ80" s="5">
        <f t="shared" si="148"/>
        <v>1040</v>
      </c>
      <c r="BK80" s="2">
        <f t="shared" si="149"/>
        <v>103896</v>
      </c>
      <c r="BL80" s="2">
        <f t="shared" si="150"/>
        <v>104000</v>
      </c>
      <c r="BM80" s="2">
        <f t="shared" si="127"/>
        <v>104000</v>
      </c>
      <c r="BN80" s="8">
        <f t="shared" si="128"/>
        <v>3.9E-2</v>
      </c>
      <c r="BO80" s="2">
        <f t="shared" si="129"/>
        <v>104676</v>
      </c>
      <c r="BP80" s="2" t="str">
        <f t="shared" si="130"/>
        <v>nie</v>
      </c>
      <c r="BQ80" s="2">
        <f t="shared" si="131"/>
        <v>2080</v>
      </c>
      <c r="BR80" s="1">
        <f t="shared" si="163"/>
        <v>107</v>
      </c>
      <c r="BS80" s="1">
        <f t="shared" si="174"/>
        <v>6</v>
      </c>
      <c r="BT80" s="1">
        <f t="shared" si="156"/>
        <v>43</v>
      </c>
      <c r="BU80" s="1">
        <f t="shared" si="167"/>
        <v>41</v>
      </c>
      <c r="BV80" s="2">
        <f t="shared" si="94"/>
        <v>10700</v>
      </c>
      <c r="BW80" s="8">
        <f t="shared" si="164"/>
        <v>0.05</v>
      </c>
      <c r="BX80" s="2">
        <f t="shared" si="95"/>
        <v>10789.166666666666</v>
      </c>
      <c r="BY80" s="2">
        <f t="shared" si="165"/>
        <v>89.16666666666606</v>
      </c>
      <c r="BZ80" s="2">
        <f t="shared" si="120"/>
        <v>9000</v>
      </c>
      <c r="CA80" s="8">
        <f t="shared" si="175"/>
        <v>3.9E-2</v>
      </c>
      <c r="CB80" s="2">
        <f t="shared" si="117"/>
        <v>9058.5</v>
      </c>
      <c r="CC80" s="2">
        <f t="shared" si="176"/>
        <v>180</v>
      </c>
      <c r="CD80" s="2">
        <f t="shared" si="132"/>
        <v>0</v>
      </c>
      <c r="CE80" s="2">
        <f t="shared" si="96"/>
        <v>0</v>
      </c>
      <c r="CF80" s="2">
        <f t="shared" si="97"/>
        <v>81.499999999954525</v>
      </c>
      <c r="CG80" s="1">
        <f t="shared" si="159"/>
        <v>0</v>
      </c>
      <c r="CH80" s="2">
        <f t="shared" si="133"/>
        <v>81.499999999954525</v>
      </c>
      <c r="CI80" s="1">
        <f t="shared" si="89"/>
        <v>0</v>
      </c>
      <c r="CJ80" s="2">
        <f t="shared" si="98"/>
        <v>81.499999999954525</v>
      </c>
      <c r="CK80" s="2">
        <f t="shared" si="99"/>
        <v>124605.16666666663</v>
      </c>
      <c r="CL80" s="2">
        <f t="shared" si="134"/>
        <v>0</v>
      </c>
      <c r="CM80" s="2">
        <f t="shared" si="47"/>
        <v>670.8123099999998</v>
      </c>
      <c r="CN80" s="2">
        <f t="shared" si="135"/>
        <v>123934.35435666663</v>
      </c>
      <c r="CO80" s="2">
        <f t="shared" si="48"/>
        <v>2349.1666666666661</v>
      </c>
      <c r="CP80" s="2">
        <f t="shared" si="136"/>
        <v>4228.6399999999921</v>
      </c>
      <c r="CQ80" s="2">
        <f t="shared" si="137"/>
        <v>117356.54768999998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125448.62712053761</v>
      </c>
      <c r="CW80" s="8">
        <f t="shared" si="138"/>
        <v>4.3999999999999997E-2</v>
      </c>
      <c r="CX80" s="2">
        <f t="shared" si="139"/>
        <v>126368.58371942156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126368.58371942156</v>
      </c>
      <c r="DC80" s="2">
        <f t="shared" si="141"/>
        <v>0</v>
      </c>
      <c r="DD80" s="2">
        <f t="shared" si="56"/>
        <v>680.34944597925892</v>
      </c>
      <c r="DE80" s="2">
        <f t="shared" si="57"/>
        <v>125688.2342734423</v>
      </c>
      <c r="DF80" s="2">
        <f t="shared" si="142"/>
        <v>3000</v>
      </c>
      <c r="DG80" s="2">
        <f t="shared" si="143"/>
        <v>4440.0309066900954</v>
      </c>
      <c r="DH80" s="2">
        <f t="shared" si="58"/>
        <v>118248.2033667522</v>
      </c>
    </row>
    <row r="81" spans="2:112">
      <c r="B81" s="228"/>
      <c r="C81" s="1">
        <f t="shared" si="168"/>
        <v>44</v>
      </c>
      <c r="D81" s="2">
        <f t="shared" si="105"/>
        <v>116984.63402274121</v>
      </c>
      <c r="E81" s="2">
        <f t="shared" si="106"/>
        <v>112770.07931996621</v>
      </c>
      <c r="F81" s="2">
        <f t="shared" si="107"/>
        <v>116085.1183333333</v>
      </c>
      <c r="G81" s="2">
        <f t="shared" si="108"/>
        <v>111126.35099999998</v>
      </c>
      <c r="H81" s="2">
        <f t="shared" si="109"/>
        <v>118124.38725120002</v>
      </c>
      <c r="I81" s="2">
        <f t="shared" si="110"/>
        <v>112184.43605401601</v>
      </c>
      <c r="J81" s="2">
        <f t="shared" si="169"/>
        <v>112596.43946224057</v>
      </c>
      <c r="K81" s="2">
        <f t="shared" si="170"/>
        <v>109092.1693184</v>
      </c>
      <c r="W81" s="1">
        <f t="shared" si="144"/>
        <v>63</v>
      </c>
      <c r="X81" s="2">
        <f t="shared" si="121"/>
        <v>113265.53062836801</v>
      </c>
      <c r="Y81" s="8">
        <f t="shared" si="157"/>
        <v>3.8100000000000002E-2</v>
      </c>
      <c r="Z81" s="5">
        <f t="shared" si="145"/>
        <v>1138</v>
      </c>
      <c r="AA81" s="2">
        <f t="shared" si="146"/>
        <v>113686.20000000001</v>
      </c>
      <c r="AB81" s="2">
        <f t="shared" si="37"/>
        <v>113800</v>
      </c>
      <c r="AC81" s="2">
        <f t="shared" si="147"/>
        <v>124629.46405</v>
      </c>
      <c r="AD81" s="8">
        <f t="shared" si="122"/>
        <v>4.65E-2</v>
      </c>
      <c r="AE81" s="2">
        <f t="shared" si="2"/>
        <v>126078.28156958125</v>
      </c>
      <c r="AF81" s="2" t="str">
        <f t="shared" si="123"/>
        <v>nie</v>
      </c>
      <c r="AG81" s="2">
        <f t="shared" si="124"/>
        <v>1138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4.65E-2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3.8100000000000002E-2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2.5931724999827566</v>
      </c>
      <c r="AW81" s="1">
        <f t="shared" si="158"/>
        <v>0</v>
      </c>
      <c r="AX81" s="2">
        <f t="shared" si="125"/>
        <v>2.5931724999827566</v>
      </c>
      <c r="AY81" s="1">
        <f t="shared" si="83"/>
        <v>0</v>
      </c>
      <c r="AZ81" s="2">
        <f t="shared" si="40"/>
        <v>2.5931724999827566</v>
      </c>
      <c r="BA81" s="2">
        <f t="shared" si="93"/>
        <v>126080.87474208123</v>
      </c>
      <c r="BB81" s="2">
        <f t="shared" si="126"/>
        <v>0</v>
      </c>
      <c r="BC81" s="2">
        <f t="shared" si="41"/>
        <v>674.5128345894999</v>
      </c>
      <c r="BD81" s="2">
        <f t="shared" si="10"/>
        <v>125406.36190749172</v>
      </c>
      <c r="BE81" s="2">
        <f t="shared" si="42"/>
        <v>1138</v>
      </c>
      <c r="BF81" s="2">
        <f t="shared" si="11"/>
        <v>4739.1462009954339</v>
      </c>
      <c r="BG81" s="2">
        <f t="shared" si="12"/>
        <v>119529.2157064963</v>
      </c>
      <c r="BI81" s="8">
        <f t="shared" si="162"/>
        <v>2.4E-2</v>
      </c>
      <c r="BJ81" s="5">
        <f t="shared" si="148"/>
        <v>1040</v>
      </c>
      <c r="BK81" s="2">
        <f t="shared" si="149"/>
        <v>103896</v>
      </c>
      <c r="BL81" s="2">
        <f t="shared" si="150"/>
        <v>104000</v>
      </c>
      <c r="BM81" s="2">
        <f t="shared" si="127"/>
        <v>104000</v>
      </c>
      <c r="BN81" s="8">
        <f t="shared" si="128"/>
        <v>3.9E-2</v>
      </c>
      <c r="BO81" s="2">
        <f t="shared" si="129"/>
        <v>105013.99999999999</v>
      </c>
      <c r="BP81" s="2" t="str">
        <f t="shared" si="130"/>
        <v>nie</v>
      </c>
      <c r="BQ81" s="2">
        <f t="shared" si="131"/>
        <v>2080</v>
      </c>
      <c r="BR81" s="1">
        <f t="shared" si="163"/>
        <v>107</v>
      </c>
      <c r="BS81" s="1">
        <f t="shared" si="174"/>
        <v>6</v>
      </c>
      <c r="BT81" s="1">
        <f t="shared" si="156"/>
        <v>43</v>
      </c>
      <c r="BU81" s="1">
        <f t="shared" si="167"/>
        <v>41</v>
      </c>
      <c r="BV81" s="2">
        <f t="shared" si="94"/>
        <v>10700</v>
      </c>
      <c r="BW81" s="8">
        <f t="shared" si="164"/>
        <v>0.05</v>
      </c>
      <c r="BX81" s="2">
        <f t="shared" si="95"/>
        <v>10833.75</v>
      </c>
      <c r="BY81" s="2">
        <f t="shared" si="165"/>
        <v>133.75</v>
      </c>
      <c r="BZ81" s="2">
        <f t="shared" si="120"/>
        <v>9000</v>
      </c>
      <c r="CA81" s="8">
        <f t="shared" si="175"/>
        <v>3.9E-2</v>
      </c>
      <c r="CB81" s="2">
        <f t="shared" si="117"/>
        <v>9087.75</v>
      </c>
      <c r="CC81" s="2">
        <f t="shared" si="176"/>
        <v>180</v>
      </c>
      <c r="CD81" s="2">
        <f t="shared" si="132"/>
        <v>0</v>
      </c>
      <c r="CE81" s="2">
        <f t="shared" si="96"/>
        <v>0</v>
      </c>
      <c r="CF81" s="2">
        <f t="shared" si="97"/>
        <v>81.499999999954525</v>
      </c>
      <c r="CG81" s="1">
        <f t="shared" si="159"/>
        <v>0</v>
      </c>
      <c r="CH81" s="2">
        <f t="shared" si="133"/>
        <v>81.499999999954525</v>
      </c>
      <c r="CI81" s="1">
        <f t="shared" si="89"/>
        <v>0</v>
      </c>
      <c r="CJ81" s="2">
        <f t="shared" si="98"/>
        <v>81.499999999954525</v>
      </c>
      <c r="CK81" s="2">
        <f t="shared" si="99"/>
        <v>125016.99999999994</v>
      </c>
      <c r="CL81" s="2">
        <f t="shared" si="134"/>
        <v>0</v>
      </c>
      <c r="CM81" s="2">
        <f t="shared" si="47"/>
        <v>670.8123099999998</v>
      </c>
      <c r="CN81" s="2">
        <f t="shared" si="135"/>
        <v>124346.18768999995</v>
      </c>
      <c r="CO81" s="2">
        <f t="shared" si="48"/>
        <v>2393.75</v>
      </c>
      <c r="CP81" s="2">
        <f t="shared" si="136"/>
        <v>4298.4174999999886</v>
      </c>
      <c r="CQ81" s="2">
        <f t="shared" si="137"/>
        <v>117654.02018999995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125448.62712053761</v>
      </c>
      <c r="CW81" s="8">
        <f t="shared" si="138"/>
        <v>4.3999999999999997E-2</v>
      </c>
      <c r="CX81" s="2">
        <f t="shared" si="139"/>
        <v>126828.56201886351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126828.56201886351</v>
      </c>
      <c r="DC81" s="2">
        <f t="shared" si="141"/>
        <v>0</v>
      </c>
      <c r="DD81" s="2">
        <f t="shared" si="56"/>
        <v>680.34944597925892</v>
      </c>
      <c r="DE81" s="2">
        <f t="shared" si="57"/>
        <v>126148.21257288425</v>
      </c>
      <c r="DF81" s="2">
        <f t="shared" si="142"/>
        <v>3000</v>
      </c>
      <c r="DG81" s="2">
        <f t="shared" si="143"/>
        <v>4527.4267835840665</v>
      </c>
      <c r="DH81" s="2">
        <f t="shared" si="58"/>
        <v>118620.78578930018</v>
      </c>
    </row>
    <row r="82" spans="2:112">
      <c r="B82" s="228"/>
      <c r="C82" s="1">
        <f t="shared" si="168"/>
        <v>45</v>
      </c>
      <c r="D82" s="2">
        <f t="shared" si="105"/>
        <v>117425.60902274122</v>
      </c>
      <c r="E82" s="2">
        <f t="shared" si="106"/>
        <v>113127.26906996622</v>
      </c>
      <c r="F82" s="2">
        <f t="shared" si="107"/>
        <v>116457.60999999997</v>
      </c>
      <c r="G82" s="2">
        <f t="shared" si="108"/>
        <v>111428.06924999997</v>
      </c>
      <c r="H82" s="2">
        <f t="shared" si="109"/>
        <v>118546.41047039999</v>
      </c>
      <c r="I82" s="2">
        <f t="shared" si="110"/>
        <v>112526.27486156799</v>
      </c>
      <c r="J82" s="2">
        <f t="shared" si="169"/>
        <v>112900.4498487886</v>
      </c>
      <c r="K82" s="2">
        <f t="shared" si="170"/>
        <v>109306.91768320001</v>
      </c>
      <c r="W82" s="1">
        <f t="shared" si="144"/>
        <v>64</v>
      </c>
      <c r="X82" s="2">
        <f t="shared" si="121"/>
        <v>113490.71060973653</v>
      </c>
      <c r="Y82" s="8">
        <f t="shared" si="157"/>
        <v>3.8100000000000002E-2</v>
      </c>
      <c r="Z82" s="5">
        <f t="shared" si="145"/>
        <v>1138</v>
      </c>
      <c r="AA82" s="2">
        <f t="shared" si="146"/>
        <v>113686.20000000001</v>
      </c>
      <c r="AB82" s="2">
        <f t="shared" si="37"/>
        <v>113800</v>
      </c>
      <c r="AC82" s="2">
        <f t="shared" si="147"/>
        <v>124629.46405</v>
      </c>
      <c r="AD82" s="8">
        <f t="shared" si="122"/>
        <v>4.65E-2</v>
      </c>
      <c r="AE82" s="2">
        <f t="shared" si="2"/>
        <v>126561.220742775</v>
      </c>
      <c r="AF82" s="2" t="str">
        <f t="shared" si="123"/>
        <v>nie</v>
      </c>
      <c r="AG82" s="2">
        <f t="shared" si="124"/>
        <v>1138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4.65E-2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3.8100000000000002E-2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2.5931724999827566</v>
      </c>
      <c r="AW82" s="1">
        <f t="shared" si="158"/>
        <v>0</v>
      </c>
      <c r="AX82" s="2">
        <f t="shared" si="125"/>
        <v>2.5931724999827566</v>
      </c>
      <c r="AY82" s="1">
        <f t="shared" si="83"/>
        <v>0</v>
      </c>
      <c r="AZ82" s="2">
        <f t="shared" si="40"/>
        <v>2.5931724999827566</v>
      </c>
      <c r="BA82" s="2">
        <f t="shared" si="93"/>
        <v>126563.81391527498</v>
      </c>
      <c r="BB82" s="2">
        <f t="shared" si="126"/>
        <v>0</v>
      </c>
      <c r="BC82" s="2">
        <f t="shared" si="41"/>
        <v>674.5128345894999</v>
      </c>
      <c r="BD82" s="2">
        <f t="shared" si="10"/>
        <v>125889.30108068547</v>
      </c>
      <c r="BE82" s="2">
        <f t="shared" si="42"/>
        <v>1138</v>
      </c>
      <c r="BF82" s="2">
        <f t="shared" si="11"/>
        <v>4830.9046439022459</v>
      </c>
      <c r="BG82" s="2">
        <f t="shared" si="12"/>
        <v>119920.39643678322</v>
      </c>
      <c r="BI82" s="8">
        <f t="shared" si="162"/>
        <v>2.4E-2</v>
      </c>
      <c r="BJ82" s="5">
        <f t="shared" si="148"/>
        <v>1040</v>
      </c>
      <c r="BK82" s="2">
        <f t="shared" si="149"/>
        <v>103896</v>
      </c>
      <c r="BL82" s="2">
        <f t="shared" si="150"/>
        <v>104000</v>
      </c>
      <c r="BM82" s="2">
        <f t="shared" si="127"/>
        <v>104000</v>
      </c>
      <c r="BN82" s="8">
        <f t="shared" si="128"/>
        <v>3.9E-2</v>
      </c>
      <c r="BO82" s="2">
        <f t="shared" si="129"/>
        <v>105351.99999999999</v>
      </c>
      <c r="BP82" s="2" t="str">
        <f t="shared" si="130"/>
        <v>nie</v>
      </c>
      <c r="BQ82" s="2">
        <f t="shared" si="131"/>
        <v>2080</v>
      </c>
      <c r="BR82" s="1">
        <f t="shared" si="163"/>
        <v>107</v>
      </c>
      <c r="BS82" s="1">
        <f t="shared" si="174"/>
        <v>6</v>
      </c>
      <c r="BT82" s="1">
        <f t="shared" si="156"/>
        <v>43</v>
      </c>
      <c r="BU82" s="1">
        <f t="shared" si="167"/>
        <v>41</v>
      </c>
      <c r="BV82" s="2">
        <f t="shared" si="94"/>
        <v>10700</v>
      </c>
      <c r="BW82" s="8">
        <f t="shared" si="164"/>
        <v>0.05</v>
      </c>
      <c r="BX82" s="2">
        <f t="shared" si="95"/>
        <v>10878.333333333332</v>
      </c>
      <c r="BY82" s="2">
        <f t="shared" si="165"/>
        <v>178.33333333333212</v>
      </c>
      <c r="BZ82" s="2">
        <f t="shared" si="120"/>
        <v>9000</v>
      </c>
      <c r="CA82" s="8">
        <f t="shared" si="175"/>
        <v>3.9E-2</v>
      </c>
      <c r="CB82" s="2">
        <f t="shared" si="117"/>
        <v>9117</v>
      </c>
      <c r="CC82" s="2">
        <f t="shared" si="176"/>
        <v>180</v>
      </c>
      <c r="CD82" s="2">
        <f t="shared" si="132"/>
        <v>0</v>
      </c>
      <c r="CE82" s="2">
        <f t="shared" si="96"/>
        <v>0</v>
      </c>
      <c r="CF82" s="2">
        <f t="shared" si="97"/>
        <v>81.499999999954525</v>
      </c>
      <c r="CG82" s="1">
        <f t="shared" si="159"/>
        <v>0</v>
      </c>
      <c r="CH82" s="2">
        <f t="shared" si="133"/>
        <v>81.499999999954525</v>
      </c>
      <c r="CI82" s="1">
        <f t="shared" si="89"/>
        <v>0</v>
      </c>
      <c r="CJ82" s="2">
        <f t="shared" si="98"/>
        <v>81.499999999954525</v>
      </c>
      <c r="CK82" s="2">
        <f t="shared" si="99"/>
        <v>125428.83333333327</v>
      </c>
      <c r="CL82" s="2">
        <f t="shared" si="134"/>
        <v>0</v>
      </c>
      <c r="CM82" s="2">
        <f t="shared" si="47"/>
        <v>670.8123099999998</v>
      </c>
      <c r="CN82" s="2">
        <f t="shared" si="135"/>
        <v>124758.02102333328</v>
      </c>
      <c r="CO82" s="2">
        <f t="shared" si="48"/>
        <v>2438.3333333333321</v>
      </c>
      <c r="CP82" s="2">
        <f t="shared" si="136"/>
        <v>4368.1949999999888</v>
      </c>
      <c r="CQ82" s="2">
        <f t="shared" si="137"/>
        <v>117951.49268999996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125448.62712053761</v>
      </c>
      <c r="CW82" s="8">
        <f t="shared" si="138"/>
        <v>4.3999999999999997E-2</v>
      </c>
      <c r="CX82" s="2">
        <f t="shared" si="139"/>
        <v>127288.54031830549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127288.54031830549</v>
      </c>
      <c r="DC82" s="2">
        <f t="shared" si="141"/>
        <v>0</v>
      </c>
      <c r="DD82" s="2">
        <f t="shared" si="56"/>
        <v>680.34944597925892</v>
      </c>
      <c r="DE82" s="2">
        <f t="shared" si="57"/>
        <v>126608.19087232623</v>
      </c>
      <c r="DF82" s="2">
        <f t="shared" si="142"/>
        <v>3000</v>
      </c>
      <c r="DG82" s="2">
        <f t="shared" si="143"/>
        <v>4614.822660478043</v>
      </c>
      <c r="DH82" s="2">
        <f t="shared" si="58"/>
        <v>118993.3682118482</v>
      </c>
    </row>
    <row r="83" spans="2:112">
      <c r="B83" s="228"/>
      <c r="C83" s="1">
        <f t="shared" si="168"/>
        <v>46</v>
      </c>
      <c r="D83" s="2">
        <f t="shared" si="105"/>
        <v>117866.58402274123</v>
      </c>
      <c r="E83" s="2">
        <f t="shared" si="106"/>
        <v>113484.45881996622</v>
      </c>
      <c r="F83" s="2">
        <f t="shared" si="107"/>
        <v>116830.10166666664</v>
      </c>
      <c r="G83" s="2">
        <f t="shared" si="108"/>
        <v>111729.78749999998</v>
      </c>
      <c r="H83" s="2">
        <f t="shared" si="109"/>
        <v>118968.4336896</v>
      </c>
      <c r="I83" s="2">
        <f t="shared" si="110"/>
        <v>112868.11366912001</v>
      </c>
      <c r="J83" s="2">
        <f t="shared" si="169"/>
        <v>113205.28106338032</v>
      </c>
      <c r="K83" s="2">
        <f t="shared" si="170"/>
        <v>109521.66604800001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113715.89059110505</v>
      </c>
      <c r="Y83" s="8">
        <f t="shared" si="157"/>
        <v>3.8100000000000002E-2</v>
      </c>
      <c r="Z83" s="5">
        <f t="shared" si="145"/>
        <v>1138</v>
      </c>
      <c r="AA83" s="2">
        <f t="shared" si="146"/>
        <v>113686.20000000001</v>
      </c>
      <c r="AB83" s="2">
        <f t="shared" si="37"/>
        <v>113800</v>
      </c>
      <c r="AC83" s="2">
        <f t="shared" si="147"/>
        <v>124629.46405</v>
      </c>
      <c r="AD83" s="8">
        <f t="shared" ref="AD83:AD114" si="178">IF(AND(MOD($W83,zapadalnosc_TOS)&lt;=zmiana_oprocentowania_co_ile_mc_TOS,MOD($W83,zapadalnosc_TOS)&lt;&gt;0),proc_I_okres_TOS,(marza_TOS+$Y83))</f>
        <v>4.65E-2</v>
      </c>
      <c r="AE83" s="2">
        <f t="shared" ref="AE83:AE146" si="179">AC83*(1+AD83*IF(MOD($W83,12)&lt;&gt;0,MOD($W83,12),12)/12)</f>
        <v>127044.15991596873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1138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4.65E-2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3.8100000000000002E-2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2.5931724999827566</v>
      </c>
      <c r="AW83" s="1">
        <f t="shared" si="158"/>
        <v>0</v>
      </c>
      <c r="AX83" s="2">
        <f t="shared" ref="AX83:AX114" si="182">AV83-AW83*zamiana_TOS</f>
        <v>2.5931724999827566</v>
      </c>
      <c r="AY83" s="1">
        <f t="shared" si="83"/>
        <v>0</v>
      </c>
      <c r="AZ83" s="2">
        <f t="shared" si="40"/>
        <v>2.5931724999827566</v>
      </c>
      <c r="BA83" s="2">
        <f t="shared" si="93"/>
        <v>127046.75308846871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674.5128345894999</v>
      </c>
      <c r="BD83" s="2">
        <f t="shared" ref="BD83:BD146" si="184">BA83-BC83</f>
        <v>126372.24025387921</v>
      </c>
      <c r="BE83" s="2">
        <f t="shared" si="42"/>
        <v>1138</v>
      </c>
      <c r="BF83" s="2">
        <f t="shared" ref="BF83:BF146" si="185">(BA83-BE83-zakup_domyslny_wartosc)*podatek_Belki</f>
        <v>4922.663086809056</v>
      </c>
      <c r="BG83" s="2">
        <f t="shared" ref="BG83:BG146" si="186">BA83-BC83-BE83-BF83</f>
        <v>120311.57716707015</v>
      </c>
      <c r="BI83" s="8">
        <f t="shared" si="162"/>
        <v>2.4E-2</v>
      </c>
      <c r="BJ83" s="5">
        <f t="shared" si="148"/>
        <v>1040</v>
      </c>
      <c r="BK83" s="2">
        <f t="shared" si="149"/>
        <v>103896</v>
      </c>
      <c r="BL83" s="2">
        <f t="shared" si="150"/>
        <v>104000</v>
      </c>
      <c r="BM83" s="2">
        <f t="shared" ref="BM83:BM114" si="187">BL83</f>
        <v>104000</v>
      </c>
      <c r="BN83" s="8">
        <f t="shared" ref="BN83:BN114" si="188">IF(AND(MOD($W83,zapadalnosc_COI)&lt;=zmiana_oprocentowania_co_ile_mc_COI,MOD($W83,zapadalnosc_COI)&lt;&gt;0),proc_I_okres_COI,(marza_COI+$BI83))</f>
        <v>3.9E-2</v>
      </c>
      <c r="BO83" s="2">
        <f t="shared" ref="BO83:BO114" si="189">BM83*(1+BN83*IF(MOD($W83,12)&lt;&gt;0,MOD($W83,12),12)/12)</f>
        <v>105690.00000000001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2080</v>
      </c>
      <c r="BR83" s="1">
        <f t="shared" si="163"/>
        <v>107</v>
      </c>
      <c r="BS83" s="1">
        <f t="shared" si="174"/>
        <v>6</v>
      </c>
      <c r="BT83" s="1">
        <f t="shared" si="156"/>
        <v>43</v>
      </c>
      <c r="BU83" s="1">
        <f t="shared" si="167"/>
        <v>41</v>
      </c>
      <c r="BV83" s="2">
        <f t="shared" si="94"/>
        <v>10700</v>
      </c>
      <c r="BW83" s="8">
        <f t="shared" si="164"/>
        <v>0.05</v>
      </c>
      <c r="BX83" s="2">
        <f t="shared" si="95"/>
        <v>10922.916666666666</v>
      </c>
      <c r="BY83" s="2">
        <f t="shared" si="165"/>
        <v>214</v>
      </c>
      <c r="BZ83" s="2">
        <f t="shared" si="120"/>
        <v>9000</v>
      </c>
      <c r="CA83" s="8">
        <f t="shared" si="175"/>
        <v>3.9E-2</v>
      </c>
      <c r="CB83" s="2">
        <f t="shared" si="117"/>
        <v>9146.25</v>
      </c>
      <c r="CC83" s="2">
        <f t="shared" si="176"/>
        <v>180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81.499999999954525</v>
      </c>
      <c r="CG83" s="1">
        <f t="shared" si="159"/>
        <v>0</v>
      </c>
      <c r="CH83" s="2">
        <f t="shared" ref="CH83:CH114" si="193">CF83-CG83*zamiana_COI</f>
        <v>81.499999999954525</v>
      </c>
      <c r="CI83" s="1">
        <f t="shared" si="89"/>
        <v>0</v>
      </c>
      <c r="CJ83" s="2">
        <f t="shared" si="98"/>
        <v>81.499999999954525</v>
      </c>
      <c r="CK83" s="2">
        <f t="shared" si="99"/>
        <v>125840.66666666664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670.8123099999998</v>
      </c>
      <c r="CN83" s="2">
        <f t="shared" ref="CN83:CN114" si="195">CK83-CM83</f>
        <v>125169.85435666665</v>
      </c>
      <c r="CO83" s="2">
        <f t="shared" si="48"/>
        <v>2474</v>
      </c>
      <c r="CP83" s="2">
        <f t="shared" ref="CP83:CP114" si="196">(CK83-CO83-zakup_domyslny_wartosc)*podatek_Belki</f>
        <v>4439.6666666666624</v>
      </c>
      <c r="CQ83" s="2">
        <f t="shared" ref="CQ83:CQ114" si="197">CK83-CM83-CO83-CP83</f>
        <v>118256.18768999999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125448.62712053761</v>
      </c>
      <c r="CW83" s="8">
        <f t="shared" ref="CW83:CW114" si="198">IF(AND(MOD($W83,zapadalnosc_EDO)&lt;=12,MOD($W83,zapadalnosc_EDO)&lt;&gt;0),proc_I_okres_EDO,(marza_EDO+$BI83))</f>
        <v>4.3999999999999997E-2</v>
      </c>
      <c r="CX83" s="2">
        <f t="shared" ref="CX83:CX114" si="199">CV83*(1+CW83*IF(MOD($W83,12)&lt;&gt;0,MOD($W83,12),12)/12)</f>
        <v>127748.51861774747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127748.51861774747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680.34944597925892</v>
      </c>
      <c r="DE83" s="2">
        <f t="shared" si="57"/>
        <v>127068.16917176821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4702.2185373720185</v>
      </c>
      <c r="DH83" s="2">
        <f t="shared" si="58"/>
        <v>119365.9506343962</v>
      </c>
    </row>
    <row r="84" spans="2:112">
      <c r="B84" s="229"/>
      <c r="C84" s="1">
        <f t="shared" si="168"/>
        <v>47</v>
      </c>
      <c r="D84" s="2">
        <f t="shared" si="105"/>
        <v>118307.55902274122</v>
      </c>
      <c r="E84" s="2">
        <f t="shared" si="106"/>
        <v>113841.64856996623</v>
      </c>
      <c r="F84" s="2">
        <f t="shared" si="107"/>
        <v>117202.59333333329</v>
      </c>
      <c r="G84" s="2">
        <f t="shared" si="108"/>
        <v>112031.50574999997</v>
      </c>
      <c r="H84" s="2">
        <f t="shared" si="109"/>
        <v>119390.45690880001</v>
      </c>
      <c r="I84" s="2">
        <f t="shared" si="110"/>
        <v>113209.95247667201</v>
      </c>
      <c r="J84" s="2">
        <f t="shared" si="169"/>
        <v>113510.93532225143</v>
      </c>
      <c r="K84" s="2">
        <f t="shared" si="170"/>
        <v>109736.4144128</v>
      </c>
      <c r="W84" s="1">
        <f t="shared" ref="W84:W115" si="204">W83+1</f>
        <v>66</v>
      </c>
      <c r="X84" s="2">
        <f t="shared" si="177"/>
        <v>113941.07057247359</v>
      </c>
      <c r="Y84" s="8">
        <f t="shared" si="157"/>
        <v>3.8100000000000002E-2</v>
      </c>
      <c r="Z84" s="5">
        <f t="shared" ref="Z84:Z115" si="205">IF(AF83="tak",
ROUNDDOWN(AE83/zamiana_TOS,0),
Z83)</f>
        <v>1138</v>
      </c>
      <c r="AA84" s="2">
        <f t="shared" ref="AA84:AA115" si="206">IF(AF83="tak",
Z84*zamiana_TOS,
AA83)</f>
        <v>113686.20000000001</v>
      </c>
      <c r="AB84" s="2">
        <f t="shared" ref="AB84:AB147" si="207">IF(AF83="tak",
Z84*100,
AB83)</f>
        <v>113800</v>
      </c>
      <c r="AC84" s="2">
        <f t="shared" ref="AC84:AC115" si="208">IF(AF83="tak",
 AB84,
IF(MOD($W84,kapitalizacja_odsetek_mc_TOS)&lt;&gt;1,AC83,AE83))</f>
        <v>124629.46405</v>
      </c>
      <c r="AD84" s="8">
        <f t="shared" si="178"/>
        <v>4.65E-2</v>
      </c>
      <c r="AE84" s="2">
        <f t="shared" si="179"/>
        <v>127527.0990891625</v>
      </c>
      <c r="AF84" s="2" t="str">
        <f t="shared" si="180"/>
        <v>nie</v>
      </c>
      <c r="AG84" s="2">
        <f t="shared" si="181"/>
        <v>1138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4.65E-2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3.8100000000000002E-2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2.5931724999827566</v>
      </c>
      <c r="AW84" s="1">
        <f t="shared" si="158"/>
        <v>0</v>
      </c>
      <c r="AX84" s="2">
        <f t="shared" si="182"/>
        <v>2.5931724999827566</v>
      </c>
      <c r="AY84" s="1">
        <f t="shared" si="83"/>
        <v>0</v>
      </c>
      <c r="AZ84" s="2">
        <f t="shared" ref="AZ84:AZ147" si="210">AX84-AY84*100</f>
        <v>2.5931724999827566</v>
      </c>
      <c r="BA84" s="2">
        <f t="shared" si="93"/>
        <v>127529.69226166248</v>
      </c>
      <c r="BB84" s="2">
        <f t="shared" si="183"/>
        <v>0</v>
      </c>
      <c r="BC84" s="2">
        <f t="shared" ref="BC84:BC147" si="211">BB84+BC83</f>
        <v>674.5128345894999</v>
      </c>
      <c r="BD84" s="2">
        <f t="shared" si="184"/>
        <v>126855.17942707297</v>
      </c>
      <c r="BE84" s="2">
        <f t="shared" ref="BE84:BE147" si="212">AG84+AO84+AS84</f>
        <v>1138</v>
      </c>
      <c r="BF84" s="2">
        <f t="shared" si="185"/>
        <v>5014.4215297158717</v>
      </c>
      <c r="BG84" s="2">
        <f t="shared" si="186"/>
        <v>120702.75789735711</v>
      </c>
      <c r="BI84" s="8">
        <f t="shared" si="162"/>
        <v>2.4E-2</v>
      </c>
      <c r="BJ84" s="5">
        <f t="shared" ref="BJ84:BJ115" si="213">IF(BP83="tak",
ROUNDDOWN(BO83/zamiana_COI,0),
BJ83)</f>
        <v>1040</v>
      </c>
      <c r="BK84" s="2">
        <f t="shared" ref="BK84:BK115" si="214">IF(BP83="tak",
BJ84*zamiana_COI,
BK83)</f>
        <v>103896</v>
      </c>
      <c r="BL84" s="2">
        <f t="shared" ref="BL84:BL115" si="215">IF(BP83="tak",
BJ84*100,
BL83)</f>
        <v>104000</v>
      </c>
      <c r="BM84" s="2">
        <f t="shared" si="187"/>
        <v>104000</v>
      </c>
      <c r="BN84" s="8">
        <f t="shared" si="188"/>
        <v>3.9E-2</v>
      </c>
      <c r="BO84" s="2">
        <f t="shared" si="189"/>
        <v>106028.00000000001</v>
      </c>
      <c r="BP84" s="2" t="str">
        <f t="shared" si="190"/>
        <v>nie</v>
      </c>
      <c r="BQ84" s="2">
        <f t="shared" si="191"/>
        <v>2080</v>
      </c>
      <c r="BR84" s="1">
        <f t="shared" si="163"/>
        <v>107</v>
      </c>
      <c r="BS84" s="1">
        <f t="shared" si="174"/>
        <v>6</v>
      </c>
      <c r="BT84" s="1">
        <f t="shared" si="156"/>
        <v>43</v>
      </c>
      <c r="BU84" s="1">
        <f t="shared" si="167"/>
        <v>41</v>
      </c>
      <c r="BV84" s="2">
        <f t="shared" si="94"/>
        <v>10700</v>
      </c>
      <c r="BW84" s="8">
        <f t="shared" si="164"/>
        <v>0.05</v>
      </c>
      <c r="BX84" s="2">
        <f t="shared" si="95"/>
        <v>10967.499999999998</v>
      </c>
      <c r="BY84" s="2">
        <f t="shared" si="165"/>
        <v>214</v>
      </c>
      <c r="BZ84" s="2">
        <f t="shared" si="120"/>
        <v>9000</v>
      </c>
      <c r="CA84" s="8">
        <f t="shared" si="175"/>
        <v>3.9E-2</v>
      </c>
      <c r="CB84" s="2">
        <f t="shared" si="117"/>
        <v>9175.5</v>
      </c>
      <c r="CC84" s="2">
        <f t="shared" si="176"/>
        <v>180</v>
      </c>
      <c r="CD84" s="2">
        <f t="shared" si="192"/>
        <v>0</v>
      </c>
      <c r="CE84" s="2">
        <f t="shared" si="96"/>
        <v>0</v>
      </c>
      <c r="CF84" s="2">
        <f t="shared" si="97"/>
        <v>81.499999999954525</v>
      </c>
      <c r="CG84" s="1">
        <f t="shared" si="159"/>
        <v>0</v>
      </c>
      <c r="CH84" s="2">
        <f t="shared" si="193"/>
        <v>81.499999999954525</v>
      </c>
      <c r="CI84" s="1">
        <f t="shared" si="89"/>
        <v>0</v>
      </c>
      <c r="CJ84" s="2">
        <f t="shared" si="98"/>
        <v>81.499999999954525</v>
      </c>
      <c r="CK84" s="2">
        <f t="shared" si="99"/>
        <v>126252.49999999997</v>
      </c>
      <c r="CL84" s="2">
        <f t="shared" si="194"/>
        <v>0</v>
      </c>
      <c r="CM84" s="2">
        <f t="shared" ref="CM84:CM147" si="216">CL84+CM83</f>
        <v>670.8123099999998</v>
      </c>
      <c r="CN84" s="2">
        <f t="shared" si="195"/>
        <v>125581.68768999998</v>
      </c>
      <c r="CO84" s="2">
        <f t="shared" ref="CO84:CO147" si="217">BQ84+BY84+CC84</f>
        <v>2474</v>
      </c>
      <c r="CP84" s="2">
        <f t="shared" si="196"/>
        <v>4517.9149999999945</v>
      </c>
      <c r="CQ84" s="2">
        <f t="shared" si="197"/>
        <v>118589.77268999998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125448.62712053761</v>
      </c>
      <c r="CW84" s="8">
        <f t="shared" si="198"/>
        <v>4.3999999999999997E-2</v>
      </c>
      <c r="CX84" s="2">
        <f t="shared" si="199"/>
        <v>128208.49691718943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128208.49691718943</v>
      </c>
      <c r="DC84" s="2">
        <f t="shared" si="201"/>
        <v>0</v>
      </c>
      <c r="DD84" s="2">
        <f t="shared" ref="DD84:DD147" si="225">DC84+DD83</f>
        <v>680.34944597925892</v>
      </c>
      <c r="DE84" s="2">
        <f t="shared" ref="DE84:DE147" si="226">DB84-DD84</f>
        <v>127528.14747121018</v>
      </c>
      <c r="DF84" s="2">
        <f t="shared" si="202"/>
        <v>3000</v>
      </c>
      <c r="DG84" s="2">
        <f t="shared" si="203"/>
        <v>4789.6144142659923</v>
      </c>
      <c r="DH84" s="2">
        <f t="shared" ref="DH84:DH147" si="227">DB84-DD84-DF84-DG84</f>
        <v>119738.53305694419</v>
      </c>
    </row>
    <row r="85" spans="2:112">
      <c r="B85" s="227">
        <f>ROUNDUP(C86/12,0)</f>
        <v>5</v>
      </c>
      <c r="C85" s="3">
        <f t="shared" si="168"/>
        <v>48</v>
      </c>
      <c r="D85" s="10">
        <f t="shared" si="105"/>
        <v>118581.80201229973</v>
      </c>
      <c r="E85" s="10">
        <f t="shared" si="106"/>
        <v>114032.10630952472</v>
      </c>
      <c r="F85" s="10">
        <f t="shared" si="107"/>
        <v>117409.99713999995</v>
      </c>
      <c r="G85" s="10">
        <f t="shared" si="108"/>
        <v>113788.13613999996</v>
      </c>
      <c r="H85" s="10">
        <f t="shared" si="109"/>
        <v>119644.25399967746</v>
      </c>
      <c r="I85" s="10">
        <f t="shared" si="110"/>
        <v>113383.56515590145</v>
      </c>
      <c r="J85" s="10">
        <f t="shared" si="169"/>
        <v>113817.41484762151</v>
      </c>
      <c r="K85" s="10">
        <f t="shared" si="170"/>
        <v>109951.16277760002</v>
      </c>
      <c r="W85" s="1">
        <f t="shared" si="204"/>
        <v>67</v>
      </c>
      <c r="X85" s="2">
        <f t="shared" si="177"/>
        <v>114166.25055384211</v>
      </c>
      <c r="Y85" s="8">
        <f t="shared" si="157"/>
        <v>3.8100000000000002E-2</v>
      </c>
      <c r="Z85" s="5">
        <f t="shared" si="205"/>
        <v>1138</v>
      </c>
      <c r="AA85" s="2">
        <f t="shared" si="206"/>
        <v>113686.20000000001</v>
      </c>
      <c r="AB85" s="2">
        <f t="shared" si="207"/>
        <v>113800</v>
      </c>
      <c r="AC85" s="2">
        <f t="shared" si="208"/>
        <v>124629.46405</v>
      </c>
      <c r="AD85" s="8">
        <f t="shared" si="178"/>
        <v>4.65E-2</v>
      </c>
      <c r="AE85" s="2">
        <f t="shared" si="179"/>
        <v>128010.03826235625</v>
      </c>
      <c r="AF85" s="2" t="str">
        <f t="shared" si="180"/>
        <v>nie</v>
      </c>
      <c r="AG85" s="2">
        <f t="shared" si="181"/>
        <v>1138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4.65E-2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3.8100000000000002E-2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2.5931724999827566</v>
      </c>
      <c r="AW85" s="1">
        <f t="shared" si="158"/>
        <v>0</v>
      </c>
      <c r="AX85" s="2">
        <f t="shared" si="182"/>
        <v>2.5931724999827566</v>
      </c>
      <c r="AY85" s="1">
        <f t="shared" si="83"/>
        <v>0</v>
      </c>
      <c r="AZ85" s="2">
        <f t="shared" si="210"/>
        <v>2.5931724999827566</v>
      </c>
      <c r="BA85" s="2">
        <f t="shared" si="93"/>
        <v>128012.63143485623</v>
      </c>
      <c r="BB85" s="2">
        <f t="shared" si="183"/>
        <v>0</v>
      </c>
      <c r="BC85" s="2">
        <f t="shared" si="211"/>
        <v>674.5128345894999</v>
      </c>
      <c r="BD85" s="2">
        <f t="shared" si="184"/>
        <v>127338.11860026672</v>
      </c>
      <c r="BE85" s="2">
        <f t="shared" si="212"/>
        <v>1138</v>
      </c>
      <c r="BF85" s="2">
        <f t="shared" si="185"/>
        <v>5106.1799726226836</v>
      </c>
      <c r="BG85" s="2">
        <f t="shared" si="186"/>
        <v>121093.93862764403</v>
      </c>
      <c r="BI85" s="8">
        <f t="shared" si="162"/>
        <v>2.4E-2</v>
      </c>
      <c r="BJ85" s="5">
        <f t="shared" si="213"/>
        <v>1040</v>
      </c>
      <c r="BK85" s="2">
        <f t="shared" si="214"/>
        <v>103896</v>
      </c>
      <c r="BL85" s="2">
        <f t="shared" si="215"/>
        <v>104000</v>
      </c>
      <c r="BM85" s="2">
        <f t="shared" si="187"/>
        <v>104000</v>
      </c>
      <c r="BN85" s="8">
        <f t="shared" si="188"/>
        <v>3.9E-2</v>
      </c>
      <c r="BO85" s="2">
        <f t="shared" si="189"/>
        <v>106366</v>
      </c>
      <c r="BP85" s="2" t="str">
        <f t="shared" si="190"/>
        <v>nie</v>
      </c>
      <c r="BQ85" s="2">
        <f t="shared" si="191"/>
        <v>2080</v>
      </c>
      <c r="BR85" s="1">
        <f t="shared" si="163"/>
        <v>107</v>
      </c>
      <c r="BS85" s="1">
        <f t="shared" si="174"/>
        <v>6</v>
      </c>
      <c r="BT85" s="1">
        <f t="shared" si="156"/>
        <v>43</v>
      </c>
      <c r="BU85" s="1">
        <f t="shared" si="167"/>
        <v>41</v>
      </c>
      <c r="BV85" s="2">
        <f t="shared" si="94"/>
        <v>10700</v>
      </c>
      <c r="BW85" s="8">
        <f t="shared" si="164"/>
        <v>0.05</v>
      </c>
      <c r="BX85" s="2">
        <f t="shared" si="95"/>
        <v>11012.083333333332</v>
      </c>
      <c r="BY85" s="2">
        <f t="shared" si="165"/>
        <v>214</v>
      </c>
      <c r="BZ85" s="2">
        <f t="shared" si="120"/>
        <v>9000</v>
      </c>
      <c r="CA85" s="8">
        <f t="shared" si="175"/>
        <v>3.9E-2</v>
      </c>
      <c r="CB85" s="2">
        <f t="shared" si="117"/>
        <v>9204.75</v>
      </c>
      <c r="CC85" s="2">
        <f t="shared" si="176"/>
        <v>180</v>
      </c>
      <c r="CD85" s="2">
        <f t="shared" si="192"/>
        <v>0</v>
      </c>
      <c r="CE85" s="2">
        <f t="shared" si="96"/>
        <v>0</v>
      </c>
      <c r="CF85" s="2">
        <f t="shared" si="97"/>
        <v>81.499999999954525</v>
      </c>
      <c r="CG85" s="1">
        <f t="shared" si="159"/>
        <v>0</v>
      </c>
      <c r="CH85" s="2">
        <f t="shared" si="193"/>
        <v>81.499999999954525</v>
      </c>
      <c r="CI85" s="1">
        <f t="shared" si="89"/>
        <v>0</v>
      </c>
      <c r="CJ85" s="2">
        <f t="shared" si="98"/>
        <v>81.499999999954525</v>
      </c>
      <c r="CK85" s="2">
        <f t="shared" si="99"/>
        <v>126664.33333333328</v>
      </c>
      <c r="CL85" s="2">
        <f t="shared" si="194"/>
        <v>0</v>
      </c>
      <c r="CM85" s="2">
        <f t="shared" si="216"/>
        <v>670.8123099999998</v>
      </c>
      <c r="CN85" s="2">
        <f t="shared" si="195"/>
        <v>125993.52102333329</v>
      </c>
      <c r="CO85" s="2">
        <f t="shared" si="217"/>
        <v>2474</v>
      </c>
      <c r="CP85" s="2">
        <f t="shared" si="196"/>
        <v>4596.1633333333239</v>
      </c>
      <c r="CQ85" s="2">
        <f t="shared" si="197"/>
        <v>118923.35768999996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125448.62712053761</v>
      </c>
      <c r="CW85" s="8">
        <f t="shared" si="198"/>
        <v>4.3999999999999997E-2</v>
      </c>
      <c r="CX85" s="2">
        <f t="shared" si="199"/>
        <v>128668.47521663141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128668.47521663141</v>
      </c>
      <c r="DC85" s="2">
        <f t="shared" si="201"/>
        <v>0</v>
      </c>
      <c r="DD85" s="2">
        <f t="shared" si="225"/>
        <v>680.34944597925892</v>
      </c>
      <c r="DE85" s="2">
        <f t="shared" si="226"/>
        <v>127988.12577065216</v>
      </c>
      <c r="DF85" s="2">
        <f t="shared" si="202"/>
        <v>3000</v>
      </c>
      <c r="DG85" s="2">
        <f t="shared" si="203"/>
        <v>4877.0102911599688</v>
      </c>
      <c r="DH85" s="2">
        <f t="shared" si="227"/>
        <v>120111.11547949219</v>
      </c>
    </row>
    <row r="86" spans="2:112">
      <c r="B86" s="228"/>
      <c r="C86" s="1">
        <f t="shared" si="168"/>
        <v>49</v>
      </c>
      <c r="D86" s="2">
        <f t="shared" si="105"/>
        <v>119043.28234979973</v>
      </c>
      <c r="E86" s="2">
        <f t="shared" si="106"/>
        <v>114405.90538289973</v>
      </c>
      <c r="F86" s="2">
        <f t="shared" si="107"/>
        <v>117993.38047333328</v>
      </c>
      <c r="G86" s="2">
        <f t="shared" si="108"/>
        <v>113907.65163999997</v>
      </c>
      <c r="H86" s="2">
        <f t="shared" si="109"/>
        <v>120084.84624052227</v>
      </c>
      <c r="I86" s="2">
        <f t="shared" si="110"/>
        <v>113740.44487098575</v>
      </c>
      <c r="J86" s="2">
        <f t="shared" si="169"/>
        <v>114124.72186771008</v>
      </c>
      <c r="K86" s="2">
        <f t="shared" si="170"/>
        <v>110171.06510315523</v>
      </c>
      <c r="W86" s="1">
        <f t="shared" si="204"/>
        <v>68</v>
      </c>
      <c r="X86" s="2">
        <f t="shared" si="177"/>
        <v>114391.43053521063</v>
      </c>
      <c r="Y86" s="8">
        <f t="shared" si="157"/>
        <v>3.8100000000000002E-2</v>
      </c>
      <c r="Z86" s="5">
        <f t="shared" si="205"/>
        <v>1138</v>
      </c>
      <c r="AA86" s="2">
        <f t="shared" si="206"/>
        <v>113686.20000000001</v>
      </c>
      <c r="AB86" s="2">
        <f t="shared" si="207"/>
        <v>113800</v>
      </c>
      <c r="AC86" s="2">
        <f t="shared" si="208"/>
        <v>124629.46405</v>
      </c>
      <c r="AD86" s="8">
        <f t="shared" si="178"/>
        <v>4.65E-2</v>
      </c>
      <c r="AE86" s="2">
        <f t="shared" si="179"/>
        <v>128492.97743554998</v>
      </c>
      <c r="AF86" s="2" t="str">
        <f t="shared" si="180"/>
        <v>nie</v>
      </c>
      <c r="AG86" s="2">
        <f t="shared" si="181"/>
        <v>1138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4.65E-2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3.8100000000000002E-2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2.5931724999827566</v>
      </c>
      <c r="AW86" s="1">
        <f t="shared" si="158"/>
        <v>0</v>
      </c>
      <c r="AX86" s="2">
        <f t="shared" si="182"/>
        <v>2.5931724999827566</v>
      </c>
      <c r="AY86" s="1">
        <f t="shared" si="83"/>
        <v>0</v>
      </c>
      <c r="AZ86" s="2">
        <f t="shared" si="210"/>
        <v>2.5931724999827566</v>
      </c>
      <c r="BA86" s="2">
        <f t="shared" si="93"/>
        <v>128495.57060804997</v>
      </c>
      <c r="BB86" s="2">
        <f t="shared" si="183"/>
        <v>0</v>
      </c>
      <c r="BC86" s="2">
        <f t="shared" si="211"/>
        <v>674.5128345894999</v>
      </c>
      <c r="BD86" s="2">
        <f t="shared" si="184"/>
        <v>127821.05777346046</v>
      </c>
      <c r="BE86" s="2">
        <f t="shared" si="212"/>
        <v>1138</v>
      </c>
      <c r="BF86" s="2">
        <f t="shared" si="185"/>
        <v>5197.9384155294938</v>
      </c>
      <c r="BG86" s="2">
        <f t="shared" si="186"/>
        <v>121485.11935793096</v>
      </c>
      <c r="BI86" s="8">
        <f t="shared" si="162"/>
        <v>2.4E-2</v>
      </c>
      <c r="BJ86" s="5">
        <f t="shared" si="213"/>
        <v>1040</v>
      </c>
      <c r="BK86" s="2">
        <f t="shared" si="214"/>
        <v>103896</v>
      </c>
      <c r="BL86" s="2">
        <f t="shared" si="215"/>
        <v>104000</v>
      </c>
      <c r="BM86" s="2">
        <f t="shared" si="187"/>
        <v>104000</v>
      </c>
      <c r="BN86" s="8">
        <f t="shared" si="188"/>
        <v>3.9E-2</v>
      </c>
      <c r="BO86" s="2">
        <f t="shared" si="189"/>
        <v>106704</v>
      </c>
      <c r="BP86" s="2" t="str">
        <f t="shared" si="190"/>
        <v>nie</v>
      </c>
      <c r="BQ86" s="2">
        <f t="shared" si="191"/>
        <v>2080</v>
      </c>
      <c r="BR86" s="1">
        <f t="shared" si="163"/>
        <v>107</v>
      </c>
      <c r="BS86" s="1">
        <f t="shared" si="174"/>
        <v>6</v>
      </c>
      <c r="BT86" s="1">
        <f t="shared" si="156"/>
        <v>43</v>
      </c>
      <c r="BU86" s="1">
        <f t="shared" si="167"/>
        <v>41</v>
      </c>
      <c r="BV86" s="2">
        <f t="shared" si="94"/>
        <v>10700</v>
      </c>
      <c r="BW86" s="8">
        <f t="shared" si="164"/>
        <v>0.05</v>
      </c>
      <c r="BX86" s="2">
        <f t="shared" si="95"/>
        <v>11056.666666666668</v>
      </c>
      <c r="BY86" s="2">
        <f t="shared" si="165"/>
        <v>214</v>
      </c>
      <c r="BZ86" s="2">
        <f t="shared" si="120"/>
        <v>9000</v>
      </c>
      <c r="CA86" s="8">
        <f t="shared" si="175"/>
        <v>3.9E-2</v>
      </c>
      <c r="CB86" s="2">
        <f t="shared" si="117"/>
        <v>9234</v>
      </c>
      <c r="CC86" s="2">
        <f t="shared" si="176"/>
        <v>180</v>
      </c>
      <c r="CD86" s="2">
        <f t="shared" si="192"/>
        <v>0</v>
      </c>
      <c r="CE86" s="2">
        <f t="shared" si="96"/>
        <v>0</v>
      </c>
      <c r="CF86" s="2">
        <f t="shared" si="97"/>
        <v>81.499999999954525</v>
      </c>
      <c r="CG86" s="1">
        <f t="shared" si="159"/>
        <v>0</v>
      </c>
      <c r="CH86" s="2">
        <f t="shared" si="193"/>
        <v>81.499999999954525</v>
      </c>
      <c r="CI86" s="1">
        <f t="shared" si="89"/>
        <v>0</v>
      </c>
      <c r="CJ86" s="2">
        <f t="shared" si="98"/>
        <v>81.499999999954525</v>
      </c>
      <c r="CK86" s="2">
        <f t="shared" si="99"/>
        <v>127076.16666666663</v>
      </c>
      <c r="CL86" s="2">
        <f t="shared" si="194"/>
        <v>0</v>
      </c>
      <c r="CM86" s="2">
        <f t="shared" si="216"/>
        <v>670.8123099999998</v>
      </c>
      <c r="CN86" s="2">
        <f t="shared" si="195"/>
        <v>126405.35435666663</v>
      </c>
      <c r="CO86" s="2">
        <f t="shared" si="217"/>
        <v>2474</v>
      </c>
      <c r="CP86" s="2">
        <f t="shared" si="196"/>
        <v>4674.4116666666596</v>
      </c>
      <c r="CQ86" s="2">
        <f t="shared" si="197"/>
        <v>119256.94268999997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125448.62712053761</v>
      </c>
      <c r="CW86" s="8">
        <f t="shared" si="198"/>
        <v>4.3999999999999997E-2</v>
      </c>
      <c r="CX86" s="2">
        <f t="shared" si="199"/>
        <v>129128.45351607339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129128.45351607339</v>
      </c>
      <c r="DC86" s="2">
        <f t="shared" si="201"/>
        <v>0</v>
      </c>
      <c r="DD86" s="2">
        <f t="shared" si="225"/>
        <v>680.34944597925892</v>
      </c>
      <c r="DE86" s="2">
        <f t="shared" si="226"/>
        <v>128448.10407009414</v>
      </c>
      <c r="DF86" s="2">
        <f t="shared" si="202"/>
        <v>3000</v>
      </c>
      <c r="DG86" s="2">
        <f t="shared" si="203"/>
        <v>4964.4061680539453</v>
      </c>
      <c r="DH86" s="2">
        <f t="shared" si="227"/>
        <v>120483.69790204019</v>
      </c>
    </row>
    <row r="87" spans="2:112">
      <c r="B87" s="228"/>
      <c r="C87" s="1">
        <f t="shared" si="168"/>
        <v>50</v>
      </c>
      <c r="D87" s="2">
        <f t="shared" si="105"/>
        <v>119504.76268729972</v>
      </c>
      <c r="E87" s="2">
        <f t="shared" si="106"/>
        <v>114779.70445627473</v>
      </c>
      <c r="F87" s="2">
        <f t="shared" si="107"/>
        <v>118472.76380666661</v>
      </c>
      <c r="G87" s="2">
        <f t="shared" si="108"/>
        <v>113942.92713999996</v>
      </c>
      <c r="H87" s="2">
        <f t="shared" si="109"/>
        <v>120525.43848136706</v>
      </c>
      <c r="I87" s="2">
        <f t="shared" si="110"/>
        <v>114097.32458607004</v>
      </c>
      <c r="J87" s="2">
        <f t="shared" si="169"/>
        <v>114432.85861675288</v>
      </c>
      <c r="K87" s="2">
        <f t="shared" si="170"/>
        <v>110390.96742871043</v>
      </c>
      <c r="W87" s="1">
        <f t="shared" si="204"/>
        <v>69</v>
      </c>
      <c r="X87" s="2">
        <f t="shared" si="177"/>
        <v>114616.61051657915</v>
      </c>
      <c r="Y87" s="8">
        <f t="shared" si="157"/>
        <v>3.8100000000000002E-2</v>
      </c>
      <c r="Z87" s="5">
        <f t="shared" si="205"/>
        <v>1138</v>
      </c>
      <c r="AA87" s="2">
        <f t="shared" si="206"/>
        <v>113686.20000000001</v>
      </c>
      <c r="AB87" s="2">
        <f t="shared" si="207"/>
        <v>113800</v>
      </c>
      <c r="AC87" s="2">
        <f t="shared" si="208"/>
        <v>124629.46405</v>
      </c>
      <c r="AD87" s="8">
        <f t="shared" si="178"/>
        <v>4.65E-2</v>
      </c>
      <c r="AE87" s="2">
        <f t="shared" si="179"/>
        <v>128975.91660874375</v>
      </c>
      <c r="AF87" s="2" t="str">
        <f t="shared" si="180"/>
        <v>nie</v>
      </c>
      <c r="AG87" s="2">
        <f t="shared" si="181"/>
        <v>1138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4.65E-2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3.8100000000000002E-2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2.5931724999827566</v>
      </c>
      <c r="AW87" s="1">
        <f t="shared" si="158"/>
        <v>0</v>
      </c>
      <c r="AX87" s="2">
        <f t="shared" si="182"/>
        <v>2.5931724999827566</v>
      </c>
      <c r="AY87" s="1">
        <f t="shared" si="83"/>
        <v>0</v>
      </c>
      <c r="AZ87" s="2">
        <f t="shared" si="210"/>
        <v>2.5931724999827566</v>
      </c>
      <c r="BA87" s="2">
        <f t="shared" si="93"/>
        <v>128978.50978124373</v>
      </c>
      <c r="BB87" s="2">
        <f t="shared" si="183"/>
        <v>0</v>
      </c>
      <c r="BC87" s="2">
        <f t="shared" si="211"/>
        <v>674.5128345894999</v>
      </c>
      <c r="BD87" s="2">
        <f t="shared" si="184"/>
        <v>128303.99694665422</v>
      </c>
      <c r="BE87" s="2">
        <f t="shared" si="212"/>
        <v>1138</v>
      </c>
      <c r="BF87" s="2">
        <f t="shared" si="185"/>
        <v>5289.6968584363085</v>
      </c>
      <c r="BG87" s="2">
        <f t="shared" si="186"/>
        <v>121876.30008821792</v>
      </c>
      <c r="BI87" s="8">
        <f t="shared" si="162"/>
        <v>2.4E-2</v>
      </c>
      <c r="BJ87" s="5">
        <f t="shared" si="213"/>
        <v>1040</v>
      </c>
      <c r="BK87" s="2">
        <f t="shared" si="214"/>
        <v>103896</v>
      </c>
      <c r="BL87" s="2">
        <f t="shared" si="215"/>
        <v>104000</v>
      </c>
      <c r="BM87" s="2">
        <f t="shared" si="187"/>
        <v>104000</v>
      </c>
      <c r="BN87" s="8">
        <f t="shared" si="188"/>
        <v>3.9E-2</v>
      </c>
      <c r="BO87" s="2">
        <f t="shared" si="189"/>
        <v>107042</v>
      </c>
      <c r="BP87" s="2" t="str">
        <f t="shared" si="190"/>
        <v>nie</v>
      </c>
      <c r="BQ87" s="2">
        <f t="shared" si="191"/>
        <v>2080</v>
      </c>
      <c r="BR87" s="1">
        <f t="shared" si="163"/>
        <v>107</v>
      </c>
      <c r="BS87" s="1">
        <f t="shared" si="174"/>
        <v>6</v>
      </c>
      <c r="BT87" s="1">
        <f t="shared" ref="BT87:BT118" si="229">IF(zapadalnosc_COI/12&gt;=BT$18,BS75,0)</f>
        <v>43</v>
      </c>
      <c r="BU87" s="1">
        <f t="shared" si="167"/>
        <v>41</v>
      </c>
      <c r="BV87" s="2">
        <f t="shared" si="94"/>
        <v>10700</v>
      </c>
      <c r="BW87" s="8">
        <f t="shared" si="164"/>
        <v>0.05</v>
      </c>
      <c r="BX87" s="2">
        <f t="shared" si="95"/>
        <v>11101.250000000002</v>
      </c>
      <c r="BY87" s="2">
        <f t="shared" si="165"/>
        <v>214</v>
      </c>
      <c r="BZ87" s="2">
        <f t="shared" si="120"/>
        <v>9000</v>
      </c>
      <c r="CA87" s="8">
        <f t="shared" si="175"/>
        <v>3.9E-2</v>
      </c>
      <c r="CB87" s="2">
        <f t="shared" si="117"/>
        <v>9263.25</v>
      </c>
      <c r="CC87" s="2">
        <f t="shared" si="176"/>
        <v>180</v>
      </c>
      <c r="CD87" s="2">
        <f t="shared" si="192"/>
        <v>0</v>
      </c>
      <c r="CE87" s="2">
        <f t="shared" si="96"/>
        <v>0</v>
      </c>
      <c r="CF87" s="2">
        <f t="shared" si="97"/>
        <v>81.499999999954525</v>
      </c>
      <c r="CG87" s="1">
        <f t="shared" si="159"/>
        <v>0</v>
      </c>
      <c r="CH87" s="2">
        <f t="shared" si="193"/>
        <v>81.499999999954525</v>
      </c>
      <c r="CI87" s="1">
        <f t="shared" si="89"/>
        <v>0</v>
      </c>
      <c r="CJ87" s="2">
        <f t="shared" si="98"/>
        <v>81.499999999954525</v>
      </c>
      <c r="CK87" s="2">
        <f t="shared" si="99"/>
        <v>127487.99999999996</v>
      </c>
      <c r="CL87" s="2">
        <f t="shared" si="194"/>
        <v>0</v>
      </c>
      <c r="CM87" s="2">
        <f t="shared" si="216"/>
        <v>670.8123099999998</v>
      </c>
      <c r="CN87" s="2">
        <f t="shared" si="195"/>
        <v>126817.18768999996</v>
      </c>
      <c r="CO87" s="2">
        <f t="shared" si="217"/>
        <v>2474</v>
      </c>
      <c r="CP87" s="2">
        <f t="shared" si="196"/>
        <v>4752.6599999999917</v>
      </c>
      <c r="CQ87" s="2">
        <f t="shared" si="197"/>
        <v>119590.52768999997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125448.62712053761</v>
      </c>
      <c r="CW87" s="8">
        <f t="shared" si="198"/>
        <v>4.3999999999999997E-2</v>
      </c>
      <c r="CX87" s="2">
        <f t="shared" si="199"/>
        <v>129588.43181551535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129588.43181551535</v>
      </c>
      <c r="DC87" s="2">
        <f t="shared" si="201"/>
        <v>0</v>
      </c>
      <c r="DD87" s="2">
        <f t="shared" si="225"/>
        <v>680.34944597925892</v>
      </c>
      <c r="DE87" s="2">
        <f t="shared" si="226"/>
        <v>128908.08236953609</v>
      </c>
      <c r="DF87" s="2">
        <f t="shared" si="202"/>
        <v>3000</v>
      </c>
      <c r="DG87" s="2">
        <f t="shared" si="203"/>
        <v>5051.8020449479154</v>
      </c>
      <c r="DH87" s="2">
        <f t="shared" si="227"/>
        <v>120856.28032458818</v>
      </c>
    </row>
    <row r="88" spans="2:112">
      <c r="B88" s="228"/>
      <c r="C88" s="1">
        <f t="shared" si="168"/>
        <v>51</v>
      </c>
      <c r="D88" s="2">
        <f t="shared" si="105"/>
        <v>119966.24302479973</v>
      </c>
      <c r="E88" s="2">
        <f t="shared" si="106"/>
        <v>115153.50352964972</v>
      </c>
      <c r="F88" s="2">
        <f t="shared" si="107"/>
        <v>118952.14713999994</v>
      </c>
      <c r="G88" s="2">
        <f t="shared" si="108"/>
        <v>113978.20263999996</v>
      </c>
      <c r="H88" s="2">
        <f t="shared" si="109"/>
        <v>120966.03072221184</v>
      </c>
      <c r="I88" s="2">
        <f t="shared" si="110"/>
        <v>114454.20430115431</v>
      </c>
      <c r="J88" s="2">
        <f t="shared" si="169"/>
        <v>114741.82733501811</v>
      </c>
      <c r="K88" s="2">
        <f t="shared" si="170"/>
        <v>110610.86975426563</v>
      </c>
      <c r="W88" s="1">
        <f t="shared" si="204"/>
        <v>70</v>
      </c>
      <c r="X88" s="2">
        <f t="shared" si="177"/>
        <v>114841.79049794769</v>
      </c>
      <c r="Y88" s="8">
        <f t="shared" si="157"/>
        <v>3.8100000000000002E-2</v>
      </c>
      <c r="Z88" s="5">
        <f t="shared" si="205"/>
        <v>1138</v>
      </c>
      <c r="AA88" s="2">
        <f t="shared" si="206"/>
        <v>113686.20000000001</v>
      </c>
      <c r="AB88" s="2">
        <f t="shared" si="207"/>
        <v>113800</v>
      </c>
      <c r="AC88" s="2">
        <f t="shared" si="208"/>
        <v>124629.46405</v>
      </c>
      <c r="AD88" s="8">
        <f t="shared" si="178"/>
        <v>4.65E-2</v>
      </c>
      <c r="AE88" s="2">
        <f t="shared" si="179"/>
        <v>129458.8557819375</v>
      </c>
      <c r="AF88" s="2" t="str">
        <f t="shared" si="180"/>
        <v>nie</v>
      </c>
      <c r="AG88" s="2">
        <f t="shared" si="181"/>
        <v>1138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4.65E-2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3.8100000000000002E-2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2.5931724999827566</v>
      </c>
      <c r="AW88" s="1">
        <f t="shared" si="158"/>
        <v>0</v>
      </c>
      <c r="AX88" s="2">
        <f t="shared" si="182"/>
        <v>2.5931724999827566</v>
      </c>
      <c r="AY88" s="1">
        <f t="shared" si="83"/>
        <v>0</v>
      </c>
      <c r="AZ88" s="2">
        <f t="shared" si="210"/>
        <v>2.5931724999827566</v>
      </c>
      <c r="BA88" s="2">
        <f t="shared" si="93"/>
        <v>129461.44895443748</v>
      </c>
      <c r="BB88" s="2">
        <f t="shared" si="183"/>
        <v>0</v>
      </c>
      <c r="BC88" s="2">
        <f t="shared" si="211"/>
        <v>674.5128345894999</v>
      </c>
      <c r="BD88" s="2">
        <f t="shared" si="184"/>
        <v>128786.93611984797</v>
      </c>
      <c r="BE88" s="2">
        <f t="shared" si="212"/>
        <v>1138</v>
      </c>
      <c r="BF88" s="2">
        <f t="shared" si="185"/>
        <v>5381.4553013431214</v>
      </c>
      <c r="BG88" s="2">
        <f t="shared" si="186"/>
        <v>122267.48081850485</v>
      </c>
      <c r="BI88" s="8">
        <f t="shared" si="162"/>
        <v>2.4E-2</v>
      </c>
      <c r="BJ88" s="5">
        <f t="shared" si="213"/>
        <v>1040</v>
      </c>
      <c r="BK88" s="2">
        <f t="shared" si="214"/>
        <v>103896</v>
      </c>
      <c r="BL88" s="2">
        <f t="shared" si="215"/>
        <v>104000</v>
      </c>
      <c r="BM88" s="2">
        <f t="shared" si="187"/>
        <v>104000</v>
      </c>
      <c r="BN88" s="8">
        <f t="shared" si="188"/>
        <v>3.9E-2</v>
      </c>
      <c r="BO88" s="2">
        <f t="shared" si="189"/>
        <v>107380</v>
      </c>
      <c r="BP88" s="2" t="str">
        <f t="shared" si="190"/>
        <v>nie</v>
      </c>
      <c r="BQ88" s="2">
        <f t="shared" si="191"/>
        <v>2080</v>
      </c>
      <c r="BR88" s="1">
        <f t="shared" si="163"/>
        <v>107</v>
      </c>
      <c r="BS88" s="1">
        <f t="shared" si="174"/>
        <v>6</v>
      </c>
      <c r="BT88" s="1">
        <f t="shared" si="229"/>
        <v>43</v>
      </c>
      <c r="BU88" s="1">
        <f t="shared" si="167"/>
        <v>41</v>
      </c>
      <c r="BV88" s="2">
        <f t="shared" si="94"/>
        <v>10700</v>
      </c>
      <c r="BW88" s="8">
        <f t="shared" si="164"/>
        <v>0.05</v>
      </c>
      <c r="BX88" s="2">
        <f t="shared" si="95"/>
        <v>11145.833333333334</v>
      </c>
      <c r="BY88" s="2">
        <f t="shared" si="165"/>
        <v>214</v>
      </c>
      <c r="BZ88" s="2">
        <f t="shared" si="120"/>
        <v>9000</v>
      </c>
      <c r="CA88" s="8">
        <f t="shared" si="175"/>
        <v>3.9E-2</v>
      </c>
      <c r="CB88" s="2">
        <f t="shared" si="117"/>
        <v>9292.5</v>
      </c>
      <c r="CC88" s="2">
        <f t="shared" si="176"/>
        <v>180</v>
      </c>
      <c r="CD88" s="2">
        <f t="shared" si="192"/>
        <v>0</v>
      </c>
      <c r="CE88" s="2">
        <f t="shared" si="96"/>
        <v>0</v>
      </c>
      <c r="CF88" s="2">
        <f t="shared" si="97"/>
        <v>81.499999999954525</v>
      </c>
      <c r="CG88" s="1">
        <f t="shared" si="159"/>
        <v>0</v>
      </c>
      <c r="CH88" s="2">
        <f t="shared" si="193"/>
        <v>81.499999999954525</v>
      </c>
      <c r="CI88" s="1">
        <f t="shared" si="89"/>
        <v>0</v>
      </c>
      <c r="CJ88" s="2">
        <f t="shared" si="98"/>
        <v>81.499999999954525</v>
      </c>
      <c r="CK88" s="2">
        <f t="shared" si="99"/>
        <v>127899.83333333328</v>
      </c>
      <c r="CL88" s="2">
        <f t="shared" si="194"/>
        <v>0</v>
      </c>
      <c r="CM88" s="2">
        <f t="shared" si="216"/>
        <v>670.8123099999998</v>
      </c>
      <c r="CN88" s="2">
        <f t="shared" si="195"/>
        <v>127229.02102333329</v>
      </c>
      <c r="CO88" s="2">
        <f t="shared" si="217"/>
        <v>2474</v>
      </c>
      <c r="CP88" s="2">
        <f t="shared" si="196"/>
        <v>4830.9083333333238</v>
      </c>
      <c r="CQ88" s="2">
        <f t="shared" si="197"/>
        <v>119924.11268999997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125448.62712053761</v>
      </c>
      <c r="CW88" s="8">
        <f t="shared" si="198"/>
        <v>4.3999999999999997E-2</v>
      </c>
      <c r="CX88" s="2">
        <f t="shared" si="199"/>
        <v>130048.41011495731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130048.41011495731</v>
      </c>
      <c r="DC88" s="2">
        <f t="shared" si="201"/>
        <v>0</v>
      </c>
      <c r="DD88" s="2">
        <f t="shared" si="225"/>
        <v>680.34944597925892</v>
      </c>
      <c r="DE88" s="2">
        <f t="shared" si="226"/>
        <v>129368.06066897805</v>
      </c>
      <c r="DF88" s="2">
        <f t="shared" si="202"/>
        <v>3000</v>
      </c>
      <c r="DG88" s="2">
        <f t="shared" si="203"/>
        <v>5139.1979218418892</v>
      </c>
      <c r="DH88" s="2">
        <f t="shared" si="227"/>
        <v>121228.86274713617</v>
      </c>
    </row>
    <row r="89" spans="2:112">
      <c r="B89" s="228"/>
      <c r="C89" s="1">
        <f t="shared" si="168"/>
        <v>52</v>
      </c>
      <c r="D89" s="2">
        <f t="shared" si="105"/>
        <v>120427.72336229973</v>
      </c>
      <c r="E89" s="2">
        <f t="shared" si="106"/>
        <v>115527.30260302473</v>
      </c>
      <c r="F89" s="2">
        <f t="shared" si="107"/>
        <v>119431.53047333327</v>
      </c>
      <c r="G89" s="2">
        <f t="shared" si="108"/>
        <v>114013.47813999996</v>
      </c>
      <c r="H89" s="2">
        <f t="shared" si="109"/>
        <v>121406.62296305665</v>
      </c>
      <c r="I89" s="2">
        <f t="shared" si="110"/>
        <v>114811.0840162386</v>
      </c>
      <c r="J89" s="2">
        <f t="shared" si="169"/>
        <v>115051.63026882266</v>
      </c>
      <c r="K89" s="2">
        <f t="shared" si="170"/>
        <v>110830.77207982083</v>
      </c>
      <c r="W89" s="1">
        <f t="shared" si="204"/>
        <v>71</v>
      </c>
      <c r="X89" s="2">
        <f t="shared" si="177"/>
        <v>115066.97047931621</v>
      </c>
      <c r="Y89" s="8">
        <f t="shared" ref="Y89:Y120" si="230">MAX(INDEX(scenariusz_I_WIBOR6M,MATCH(ROUNDUP(W89/12,0),scenariusz_I_rok,0)),0)</f>
        <v>3.8100000000000002E-2</v>
      </c>
      <c r="Z89" s="5">
        <f t="shared" si="205"/>
        <v>1138</v>
      </c>
      <c r="AA89" s="2">
        <f t="shared" si="206"/>
        <v>113686.20000000001</v>
      </c>
      <c r="AB89" s="2">
        <f t="shared" si="207"/>
        <v>113800</v>
      </c>
      <c r="AC89" s="2">
        <f t="shared" si="208"/>
        <v>124629.46405</v>
      </c>
      <c r="AD89" s="8">
        <f t="shared" si="178"/>
        <v>4.65E-2</v>
      </c>
      <c r="AE89" s="2">
        <f t="shared" si="179"/>
        <v>129941.79495513123</v>
      </c>
      <c r="AF89" s="2" t="str">
        <f t="shared" si="180"/>
        <v>nie</v>
      </c>
      <c r="AG89" s="2">
        <f t="shared" si="181"/>
        <v>1138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4.65E-2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3.8100000000000002E-2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2.5931724999827566</v>
      </c>
      <c r="AW89" s="1">
        <f t="shared" si="158"/>
        <v>0</v>
      </c>
      <c r="AX89" s="2">
        <f t="shared" si="182"/>
        <v>2.5931724999827566</v>
      </c>
      <c r="AY89" s="1">
        <f t="shared" si="83"/>
        <v>0</v>
      </c>
      <c r="AZ89" s="2">
        <f t="shared" si="210"/>
        <v>2.5931724999827566</v>
      </c>
      <c r="BA89" s="2">
        <f t="shared" si="93"/>
        <v>129944.38812763122</v>
      </c>
      <c r="BB89" s="2">
        <f t="shared" si="183"/>
        <v>0</v>
      </c>
      <c r="BC89" s="2">
        <f t="shared" si="211"/>
        <v>674.5128345894999</v>
      </c>
      <c r="BD89" s="2">
        <f t="shared" si="184"/>
        <v>129269.87529304171</v>
      </c>
      <c r="BE89" s="2">
        <f t="shared" si="212"/>
        <v>1138</v>
      </c>
      <c r="BF89" s="2">
        <f t="shared" si="185"/>
        <v>5473.2137442499316</v>
      </c>
      <c r="BG89" s="2">
        <f t="shared" si="186"/>
        <v>122658.66154879177</v>
      </c>
      <c r="BI89" s="8">
        <f t="shared" si="162"/>
        <v>2.4E-2</v>
      </c>
      <c r="BJ89" s="5">
        <f t="shared" si="213"/>
        <v>1040</v>
      </c>
      <c r="BK89" s="2">
        <f t="shared" si="214"/>
        <v>103896</v>
      </c>
      <c r="BL89" s="2">
        <f t="shared" si="215"/>
        <v>104000</v>
      </c>
      <c r="BM89" s="2">
        <f t="shared" si="187"/>
        <v>104000</v>
      </c>
      <c r="BN89" s="8">
        <f t="shared" si="188"/>
        <v>3.9E-2</v>
      </c>
      <c r="BO89" s="2">
        <f t="shared" si="189"/>
        <v>107718</v>
      </c>
      <c r="BP89" s="2" t="str">
        <f t="shared" si="190"/>
        <v>nie</v>
      </c>
      <c r="BQ89" s="2">
        <f t="shared" si="191"/>
        <v>2080</v>
      </c>
      <c r="BR89" s="1">
        <f t="shared" si="163"/>
        <v>107</v>
      </c>
      <c r="BS89" s="1">
        <f t="shared" si="174"/>
        <v>6</v>
      </c>
      <c r="BT89" s="1">
        <f t="shared" si="229"/>
        <v>43</v>
      </c>
      <c r="BU89" s="1">
        <f t="shared" si="167"/>
        <v>41</v>
      </c>
      <c r="BV89" s="2">
        <f t="shared" si="94"/>
        <v>10700</v>
      </c>
      <c r="BW89" s="8">
        <f t="shared" si="164"/>
        <v>0.05</v>
      </c>
      <c r="BX89" s="2">
        <f t="shared" si="95"/>
        <v>11190.416666666668</v>
      </c>
      <c r="BY89" s="2">
        <f t="shared" si="165"/>
        <v>214</v>
      </c>
      <c r="BZ89" s="2">
        <f t="shared" si="120"/>
        <v>9000</v>
      </c>
      <c r="CA89" s="8">
        <f t="shared" si="175"/>
        <v>3.9E-2</v>
      </c>
      <c r="CB89" s="2">
        <f t="shared" si="117"/>
        <v>9321.75</v>
      </c>
      <c r="CC89" s="2">
        <f t="shared" si="176"/>
        <v>180</v>
      </c>
      <c r="CD89" s="2">
        <f t="shared" si="192"/>
        <v>0</v>
      </c>
      <c r="CE89" s="2">
        <f t="shared" si="96"/>
        <v>0</v>
      </c>
      <c r="CF89" s="2">
        <f t="shared" si="97"/>
        <v>81.499999999954525</v>
      </c>
      <c r="CG89" s="1">
        <f t="shared" si="159"/>
        <v>0</v>
      </c>
      <c r="CH89" s="2">
        <f t="shared" si="193"/>
        <v>81.499999999954525</v>
      </c>
      <c r="CI89" s="1">
        <f t="shared" si="89"/>
        <v>0</v>
      </c>
      <c r="CJ89" s="2">
        <f t="shared" si="98"/>
        <v>81.499999999954525</v>
      </c>
      <c r="CK89" s="2">
        <f t="shared" si="99"/>
        <v>128311.66666666663</v>
      </c>
      <c r="CL89" s="2">
        <f t="shared" si="194"/>
        <v>0</v>
      </c>
      <c r="CM89" s="2">
        <f t="shared" si="216"/>
        <v>670.8123099999998</v>
      </c>
      <c r="CN89" s="2">
        <f t="shared" si="195"/>
        <v>127640.85435666663</v>
      </c>
      <c r="CO89" s="2">
        <f t="shared" si="217"/>
        <v>2474</v>
      </c>
      <c r="CP89" s="2">
        <f t="shared" si="196"/>
        <v>4909.1566666666595</v>
      </c>
      <c r="CQ89" s="2">
        <f t="shared" si="197"/>
        <v>120257.69768999997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125448.62712053761</v>
      </c>
      <c r="CW89" s="8">
        <f t="shared" si="198"/>
        <v>4.3999999999999997E-2</v>
      </c>
      <c r="CX89" s="2">
        <f t="shared" si="199"/>
        <v>130508.38841439929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130508.38841439929</v>
      </c>
      <c r="DC89" s="2">
        <f t="shared" si="201"/>
        <v>0</v>
      </c>
      <c r="DD89" s="2">
        <f t="shared" si="225"/>
        <v>680.34944597925892</v>
      </c>
      <c r="DE89" s="2">
        <f t="shared" si="226"/>
        <v>129828.03896842003</v>
      </c>
      <c r="DF89" s="2">
        <f t="shared" si="202"/>
        <v>3000</v>
      </c>
      <c r="DG89" s="2">
        <f t="shared" si="203"/>
        <v>5226.5937987358657</v>
      </c>
      <c r="DH89" s="2">
        <f t="shared" si="227"/>
        <v>121601.44516968417</v>
      </c>
    </row>
    <row r="90" spans="2:112">
      <c r="B90" s="228"/>
      <c r="C90" s="1">
        <f t="shared" si="168"/>
        <v>53</v>
      </c>
      <c r="D90" s="2">
        <f t="shared" si="105"/>
        <v>120889.20369979972</v>
      </c>
      <c r="E90" s="2">
        <f t="shared" si="106"/>
        <v>115901.10167639973</v>
      </c>
      <c r="F90" s="2">
        <f t="shared" si="107"/>
        <v>119910.91380666661</v>
      </c>
      <c r="G90" s="2">
        <f t="shared" si="108"/>
        <v>114119.35863999995</v>
      </c>
      <c r="H90" s="2">
        <f t="shared" si="109"/>
        <v>121847.21520390146</v>
      </c>
      <c r="I90" s="2">
        <f t="shared" si="110"/>
        <v>115167.9637313229</v>
      </c>
      <c r="J90" s="2">
        <f t="shared" si="169"/>
        <v>115362.26967054847</v>
      </c>
      <c r="K90" s="2">
        <f t="shared" si="170"/>
        <v>111050.67440537602</v>
      </c>
      <c r="W90" s="1">
        <f t="shared" si="204"/>
        <v>72</v>
      </c>
      <c r="X90" s="2">
        <f t="shared" si="177"/>
        <v>115292.15046068473</v>
      </c>
      <c r="Y90" s="8">
        <f t="shared" si="230"/>
        <v>3.8100000000000002E-2</v>
      </c>
      <c r="Z90" s="5">
        <f t="shared" si="205"/>
        <v>1138</v>
      </c>
      <c r="AA90" s="2">
        <f t="shared" si="206"/>
        <v>113686.20000000001</v>
      </c>
      <c r="AB90" s="2">
        <f t="shared" si="207"/>
        <v>113800</v>
      </c>
      <c r="AC90" s="2">
        <f t="shared" si="208"/>
        <v>124629.46405</v>
      </c>
      <c r="AD90" s="8">
        <f t="shared" si="178"/>
        <v>3.8100000000000002E-2</v>
      </c>
      <c r="AE90" s="2">
        <f t="shared" si="179"/>
        <v>129377.84663030499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4.65E-2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3.8100000000000002E-2</v>
      </c>
      <c r="AR90" s="2">
        <f t="shared" si="113"/>
        <v>0</v>
      </c>
      <c r="AS90" s="2">
        <f t="shared" si="173"/>
        <v>0</v>
      </c>
      <c r="AT90" s="2">
        <f t="shared" si="209"/>
        <v>7.346630304979044</v>
      </c>
      <c r="AU90" s="2">
        <f t="shared" si="92"/>
        <v>0</v>
      </c>
      <c r="AV90" s="2">
        <f t="shared" si="82"/>
        <v>9.9398028049618006</v>
      </c>
      <c r="AW90" s="1">
        <f t="shared" si="158"/>
        <v>0</v>
      </c>
      <c r="AX90" s="2">
        <f t="shared" si="182"/>
        <v>9.9398028049618006</v>
      </c>
      <c r="AY90" s="1">
        <f t="shared" si="83"/>
        <v>0</v>
      </c>
      <c r="AZ90" s="2">
        <f t="shared" si="210"/>
        <v>9.9398028049618006</v>
      </c>
      <c r="BA90" s="2">
        <f t="shared" si="93"/>
        <v>129380.43980280498</v>
      </c>
      <c r="BB90" s="2">
        <f t="shared" si="183"/>
        <v>155.25652776336597</v>
      </c>
      <c r="BC90" s="2">
        <f t="shared" si="211"/>
        <v>829.76936235286587</v>
      </c>
      <c r="BD90" s="2">
        <f t="shared" si="184"/>
        <v>128550.67044045212</v>
      </c>
      <c r="BE90" s="2">
        <f t="shared" si="212"/>
        <v>0</v>
      </c>
      <c r="BF90" s="2">
        <f t="shared" si="185"/>
        <v>5582.2835625329453</v>
      </c>
      <c r="BG90" s="2">
        <f t="shared" si="186"/>
        <v>122968.38687791917</v>
      </c>
      <c r="BI90" s="8">
        <f t="shared" si="162"/>
        <v>2.4E-2</v>
      </c>
      <c r="BJ90" s="5">
        <f t="shared" si="213"/>
        <v>1040</v>
      </c>
      <c r="BK90" s="2">
        <f t="shared" si="214"/>
        <v>103896</v>
      </c>
      <c r="BL90" s="2">
        <f t="shared" si="215"/>
        <v>104000</v>
      </c>
      <c r="BM90" s="2">
        <f t="shared" si="187"/>
        <v>104000</v>
      </c>
      <c r="BN90" s="8">
        <f t="shared" si="188"/>
        <v>3.9E-2</v>
      </c>
      <c r="BO90" s="2">
        <f t="shared" si="189"/>
        <v>108055.99999999999</v>
      </c>
      <c r="BP90" s="2" t="str">
        <f t="shared" si="190"/>
        <v>nie</v>
      </c>
      <c r="BQ90" s="2">
        <f t="shared" si="191"/>
        <v>2080</v>
      </c>
      <c r="BR90" s="1">
        <f t="shared" si="163"/>
        <v>107</v>
      </c>
      <c r="BS90" s="1">
        <f t="shared" si="174"/>
        <v>6</v>
      </c>
      <c r="BT90" s="1">
        <f t="shared" si="229"/>
        <v>43</v>
      </c>
      <c r="BU90" s="1">
        <f t="shared" si="167"/>
        <v>41</v>
      </c>
      <c r="BV90" s="2">
        <f t="shared" si="94"/>
        <v>10700</v>
      </c>
      <c r="BW90" s="8">
        <f t="shared" si="164"/>
        <v>0.05</v>
      </c>
      <c r="BX90" s="2">
        <f t="shared" si="95"/>
        <v>11235</v>
      </c>
      <c r="BY90" s="2">
        <f t="shared" si="165"/>
        <v>214</v>
      </c>
      <c r="BZ90" s="2">
        <f t="shared" si="120"/>
        <v>9000</v>
      </c>
      <c r="CA90" s="8">
        <f t="shared" si="175"/>
        <v>3.9E-2</v>
      </c>
      <c r="CB90" s="2">
        <f t="shared" si="117"/>
        <v>9351</v>
      </c>
      <c r="CC90" s="2">
        <f t="shared" si="176"/>
        <v>180</v>
      </c>
      <c r="CD90" s="2">
        <f t="shared" si="192"/>
        <v>4055.9999999999854</v>
      </c>
      <c r="CE90" s="2">
        <f t="shared" si="96"/>
        <v>4986</v>
      </c>
      <c r="CF90" s="2">
        <f t="shared" si="97"/>
        <v>9123.49999999994</v>
      </c>
      <c r="CG90" s="1">
        <f t="shared" si="159"/>
        <v>41</v>
      </c>
      <c r="CH90" s="2">
        <f t="shared" si="193"/>
        <v>5027.5999999999403</v>
      </c>
      <c r="CI90" s="1">
        <f t="shared" si="89"/>
        <v>50</v>
      </c>
      <c r="CJ90" s="2">
        <f t="shared" si="98"/>
        <v>27.599999999940337</v>
      </c>
      <c r="CK90" s="2">
        <f t="shared" si="99"/>
        <v>128723.49999999994</v>
      </c>
      <c r="CL90" s="2">
        <f t="shared" si="194"/>
        <v>154.46819999999991</v>
      </c>
      <c r="CM90" s="2">
        <f t="shared" si="216"/>
        <v>825.28050999999971</v>
      </c>
      <c r="CN90" s="2">
        <f t="shared" si="195"/>
        <v>127898.21948999994</v>
      </c>
      <c r="CO90" s="2">
        <f t="shared" si="217"/>
        <v>2474</v>
      </c>
      <c r="CP90" s="2">
        <f t="shared" si="196"/>
        <v>4987.4049999999888</v>
      </c>
      <c r="CQ90" s="2">
        <f t="shared" si="197"/>
        <v>120436.81448999996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125448.62712053761</v>
      </c>
      <c r="CW90" s="8">
        <f t="shared" si="198"/>
        <v>4.3999999999999997E-2</v>
      </c>
      <c r="CX90" s="2">
        <f t="shared" si="199"/>
        <v>130968.36671384127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130968.36671384127</v>
      </c>
      <c r="DC90" s="2">
        <f t="shared" si="201"/>
        <v>157.1620400566095</v>
      </c>
      <c r="DD90" s="2">
        <f t="shared" si="225"/>
        <v>837.51148603586842</v>
      </c>
      <c r="DE90" s="2">
        <f t="shared" si="226"/>
        <v>130130.8552278054</v>
      </c>
      <c r="DF90" s="2">
        <f t="shared" si="202"/>
        <v>3000</v>
      </c>
      <c r="DG90" s="2">
        <f t="shared" si="203"/>
        <v>5313.9896756298413</v>
      </c>
      <c r="DH90" s="2">
        <f t="shared" si="227"/>
        <v>121816.86555217556</v>
      </c>
    </row>
    <row r="91" spans="2:112">
      <c r="B91" s="228"/>
      <c r="C91" s="1">
        <f t="shared" si="168"/>
        <v>54</v>
      </c>
      <c r="D91" s="2">
        <f t="shared" si="105"/>
        <v>121350.68403729972</v>
      </c>
      <c r="E91" s="2">
        <f t="shared" si="106"/>
        <v>116274.90074977472</v>
      </c>
      <c r="F91" s="2">
        <f t="shared" si="107"/>
        <v>120390.29713999994</v>
      </c>
      <c r="G91" s="2">
        <f t="shared" si="108"/>
        <v>114507.65913999995</v>
      </c>
      <c r="H91" s="2">
        <f t="shared" si="109"/>
        <v>122287.80744474626</v>
      </c>
      <c r="I91" s="2">
        <f t="shared" si="110"/>
        <v>115524.84344640718</v>
      </c>
      <c r="J91" s="2">
        <f t="shared" si="169"/>
        <v>115673.74779865894</v>
      </c>
      <c r="K91" s="2">
        <f t="shared" si="170"/>
        <v>111270.57673093122</v>
      </c>
      <c r="W91" s="1">
        <f t="shared" si="204"/>
        <v>73</v>
      </c>
      <c r="X91" s="2">
        <f t="shared" si="177"/>
        <v>115522.7347616061</v>
      </c>
      <c r="Y91" s="8">
        <f t="shared" si="230"/>
        <v>3.8100000000000002E-2</v>
      </c>
      <c r="Z91" s="5">
        <f t="shared" si="205"/>
        <v>1295</v>
      </c>
      <c r="AA91" s="2">
        <f t="shared" si="206"/>
        <v>129370.50000000001</v>
      </c>
      <c r="AB91" s="2">
        <f t="shared" si="207"/>
        <v>129500</v>
      </c>
      <c r="AC91" s="2">
        <f t="shared" si="208"/>
        <v>129500</v>
      </c>
      <c r="AD91" s="8">
        <f t="shared" si="178"/>
        <v>4.65E-2</v>
      </c>
      <c r="AE91" s="2">
        <f t="shared" si="179"/>
        <v>130001.81250000001</v>
      </c>
      <c r="AF91" s="2" t="str">
        <f t="shared" si="180"/>
        <v>nie</v>
      </c>
      <c r="AG91" s="2">
        <f t="shared" si="181"/>
        <v>501.81250000001455</v>
      </c>
      <c r="AH91" s="1">
        <f t="shared" si="79"/>
        <v>0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0</v>
      </c>
      <c r="AM91" s="8">
        <f t="shared" si="160"/>
        <v>4.65E-2</v>
      </c>
      <c r="AN91" s="2">
        <f t="shared" si="91"/>
        <v>0</v>
      </c>
      <c r="AO91" s="2">
        <f t="shared" si="161"/>
        <v>0</v>
      </c>
      <c r="AP91" s="2">
        <f t="shared" si="119"/>
        <v>0</v>
      </c>
      <c r="AQ91" s="8">
        <f t="shared" si="172"/>
        <v>3.8100000000000002E-2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9.9398028049618006</v>
      </c>
      <c r="AW91" s="1">
        <f t="shared" si="158"/>
        <v>0</v>
      </c>
      <c r="AX91" s="2">
        <f t="shared" si="182"/>
        <v>9.9398028049618006</v>
      </c>
      <c r="AY91" s="1">
        <f t="shared" si="83"/>
        <v>0</v>
      </c>
      <c r="AZ91" s="2">
        <f t="shared" si="210"/>
        <v>9.9398028049618006</v>
      </c>
      <c r="BA91" s="2">
        <f t="shared" si="93"/>
        <v>130011.75230280498</v>
      </c>
      <c r="BB91" s="2">
        <f t="shared" si="183"/>
        <v>0</v>
      </c>
      <c r="BC91" s="2">
        <f t="shared" si="211"/>
        <v>829.76936235286587</v>
      </c>
      <c r="BD91" s="2">
        <f t="shared" si="184"/>
        <v>129181.98294045212</v>
      </c>
      <c r="BE91" s="2">
        <f t="shared" si="212"/>
        <v>501.81250000001455</v>
      </c>
      <c r="BF91" s="2">
        <f t="shared" si="185"/>
        <v>5606.8885625329431</v>
      </c>
      <c r="BG91" s="2">
        <f t="shared" si="186"/>
        <v>123073.28187791916</v>
      </c>
      <c r="BI91" s="8">
        <f t="shared" si="162"/>
        <v>2.4E-2</v>
      </c>
      <c r="BJ91" s="5">
        <f t="shared" si="213"/>
        <v>1040</v>
      </c>
      <c r="BK91" s="2">
        <f t="shared" si="214"/>
        <v>103896</v>
      </c>
      <c r="BL91" s="2">
        <f t="shared" si="215"/>
        <v>104000</v>
      </c>
      <c r="BM91" s="2">
        <f t="shared" si="187"/>
        <v>104000</v>
      </c>
      <c r="BN91" s="8">
        <f t="shared" si="188"/>
        <v>3.9E-2</v>
      </c>
      <c r="BO91" s="2">
        <f t="shared" si="189"/>
        <v>104338</v>
      </c>
      <c r="BP91" s="2" t="str">
        <f t="shared" si="190"/>
        <v>nie</v>
      </c>
      <c r="BQ91" s="2">
        <f t="shared" si="191"/>
        <v>2080</v>
      </c>
      <c r="BR91" s="1">
        <f t="shared" si="163"/>
        <v>91</v>
      </c>
      <c r="BS91" s="1">
        <f t="shared" si="174"/>
        <v>107</v>
      </c>
      <c r="BT91" s="1">
        <f t="shared" si="229"/>
        <v>6</v>
      </c>
      <c r="BU91" s="1">
        <f t="shared" si="167"/>
        <v>43</v>
      </c>
      <c r="BV91" s="2">
        <f t="shared" si="94"/>
        <v>9100</v>
      </c>
      <c r="BW91" s="8">
        <f t="shared" si="164"/>
        <v>0.05</v>
      </c>
      <c r="BX91" s="2">
        <f t="shared" si="95"/>
        <v>9137.9166666666661</v>
      </c>
      <c r="BY91" s="2">
        <f t="shared" si="165"/>
        <v>37.91666666666606</v>
      </c>
      <c r="BZ91" s="2">
        <f t="shared" si="120"/>
        <v>15600</v>
      </c>
      <c r="CA91" s="8">
        <f t="shared" si="175"/>
        <v>3.9E-2</v>
      </c>
      <c r="CB91" s="2">
        <f t="shared" si="117"/>
        <v>15650.699999999999</v>
      </c>
      <c r="CC91" s="2">
        <f t="shared" si="176"/>
        <v>312</v>
      </c>
      <c r="CD91" s="2">
        <f t="shared" si="192"/>
        <v>0</v>
      </c>
      <c r="CE91" s="2">
        <f t="shared" si="96"/>
        <v>0</v>
      </c>
      <c r="CF91" s="2">
        <f t="shared" si="97"/>
        <v>27.599999999940337</v>
      </c>
      <c r="CG91" s="1">
        <f t="shared" si="159"/>
        <v>0</v>
      </c>
      <c r="CH91" s="2">
        <f t="shared" si="193"/>
        <v>27.599999999940337</v>
      </c>
      <c r="CI91" s="1">
        <f t="shared" si="89"/>
        <v>0</v>
      </c>
      <c r="CJ91" s="2">
        <f t="shared" si="98"/>
        <v>27.599999999940337</v>
      </c>
      <c r="CK91" s="2">
        <f t="shared" si="99"/>
        <v>129154.21666666662</v>
      </c>
      <c r="CL91" s="2">
        <f t="shared" si="194"/>
        <v>0</v>
      </c>
      <c r="CM91" s="2">
        <f t="shared" si="216"/>
        <v>825.28050999999971</v>
      </c>
      <c r="CN91" s="2">
        <f t="shared" si="195"/>
        <v>128328.93615666662</v>
      </c>
      <c r="CO91" s="2">
        <f t="shared" si="217"/>
        <v>2429.9166666666661</v>
      </c>
      <c r="CP91" s="2">
        <f t="shared" si="196"/>
        <v>5077.6169999999893</v>
      </c>
      <c r="CQ91" s="2">
        <f t="shared" si="197"/>
        <v>120821.40248999996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130968.36671384127</v>
      </c>
      <c r="CW91" s="8">
        <f t="shared" si="198"/>
        <v>4.3999999999999997E-2</v>
      </c>
      <c r="CX91" s="2">
        <f t="shared" si="199"/>
        <v>131448.58405845868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131448.58405845868</v>
      </c>
      <c r="DC91" s="2">
        <f t="shared" si="201"/>
        <v>0</v>
      </c>
      <c r="DD91" s="2">
        <f t="shared" si="225"/>
        <v>837.51148603586842</v>
      </c>
      <c r="DE91" s="2">
        <f t="shared" si="226"/>
        <v>130611.07257242281</v>
      </c>
      <c r="DF91" s="2">
        <f t="shared" si="202"/>
        <v>3000</v>
      </c>
      <c r="DG91" s="2">
        <f t="shared" si="203"/>
        <v>5405.2309711071503</v>
      </c>
      <c r="DH91" s="2">
        <f t="shared" si="227"/>
        <v>122205.84160131565</v>
      </c>
    </row>
    <row r="92" spans="2:112">
      <c r="B92" s="228"/>
      <c r="C92" s="1">
        <f t="shared" si="168"/>
        <v>55</v>
      </c>
      <c r="D92" s="2">
        <f t="shared" si="105"/>
        <v>121812.16437479973</v>
      </c>
      <c r="E92" s="2">
        <f t="shared" si="106"/>
        <v>116648.69982314973</v>
      </c>
      <c r="F92" s="2">
        <f t="shared" si="107"/>
        <v>120869.68047333328</v>
      </c>
      <c r="G92" s="2">
        <f t="shared" si="108"/>
        <v>114895.95963999996</v>
      </c>
      <c r="H92" s="2">
        <f t="shared" si="109"/>
        <v>122728.39968559107</v>
      </c>
      <c r="I92" s="2">
        <f t="shared" si="110"/>
        <v>115881.72316149148</v>
      </c>
      <c r="J92" s="2">
        <f t="shared" si="169"/>
        <v>115986.0669177153</v>
      </c>
      <c r="K92" s="2">
        <f t="shared" si="170"/>
        <v>111490.47905648642</v>
      </c>
      <c r="W92" s="1">
        <f t="shared" si="204"/>
        <v>74</v>
      </c>
      <c r="X92" s="2">
        <f t="shared" si="177"/>
        <v>115753.31906252747</v>
      </c>
      <c r="Y92" s="8">
        <f t="shared" si="230"/>
        <v>3.8100000000000002E-2</v>
      </c>
      <c r="Z92" s="5">
        <f t="shared" si="205"/>
        <v>1295</v>
      </c>
      <c r="AA92" s="2">
        <f t="shared" si="206"/>
        <v>129370.50000000001</v>
      </c>
      <c r="AB92" s="2">
        <f t="shared" si="207"/>
        <v>129500</v>
      </c>
      <c r="AC92" s="2">
        <f t="shared" si="208"/>
        <v>129500</v>
      </c>
      <c r="AD92" s="8">
        <f t="shared" si="178"/>
        <v>4.65E-2</v>
      </c>
      <c r="AE92" s="2">
        <f t="shared" si="179"/>
        <v>130503.62499999999</v>
      </c>
      <c r="AF92" s="2" t="str">
        <f t="shared" si="180"/>
        <v>nie</v>
      </c>
      <c r="AG92" s="2">
        <f t="shared" si="181"/>
        <v>1003.6249999999854</v>
      </c>
      <c r="AH92" s="1">
        <f t="shared" si="79"/>
        <v>0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0</v>
      </c>
      <c r="AM92" s="8">
        <f t="shared" si="160"/>
        <v>4.65E-2</v>
      </c>
      <c r="AN92" s="2">
        <f t="shared" si="91"/>
        <v>0</v>
      </c>
      <c r="AO92" s="2">
        <f t="shared" si="161"/>
        <v>0</v>
      </c>
      <c r="AP92" s="2">
        <f t="shared" si="119"/>
        <v>0</v>
      </c>
      <c r="AQ92" s="8">
        <f t="shared" si="172"/>
        <v>3.8100000000000002E-2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9.9398028049618006</v>
      </c>
      <c r="AW92" s="1">
        <f t="shared" si="158"/>
        <v>0</v>
      </c>
      <c r="AX92" s="2">
        <f t="shared" si="182"/>
        <v>9.9398028049618006</v>
      </c>
      <c r="AY92" s="1">
        <f t="shared" si="83"/>
        <v>0</v>
      </c>
      <c r="AZ92" s="2">
        <f t="shared" si="210"/>
        <v>9.9398028049618006</v>
      </c>
      <c r="BA92" s="2">
        <f t="shared" si="93"/>
        <v>130513.56480280495</v>
      </c>
      <c r="BB92" s="2">
        <f t="shared" si="183"/>
        <v>0</v>
      </c>
      <c r="BC92" s="2">
        <f t="shared" si="211"/>
        <v>829.76936235286587</v>
      </c>
      <c r="BD92" s="2">
        <f t="shared" si="184"/>
        <v>129683.79544045209</v>
      </c>
      <c r="BE92" s="2">
        <f t="shared" si="212"/>
        <v>1003.6249999999854</v>
      </c>
      <c r="BF92" s="2">
        <f t="shared" si="185"/>
        <v>5606.8885625329431</v>
      </c>
      <c r="BG92" s="2">
        <f t="shared" si="186"/>
        <v>123073.28187791916</v>
      </c>
      <c r="BI92" s="8">
        <f t="shared" si="162"/>
        <v>2.4E-2</v>
      </c>
      <c r="BJ92" s="5">
        <f t="shared" si="213"/>
        <v>1040</v>
      </c>
      <c r="BK92" s="2">
        <f t="shared" si="214"/>
        <v>103896</v>
      </c>
      <c r="BL92" s="2">
        <f t="shared" si="215"/>
        <v>104000</v>
      </c>
      <c r="BM92" s="2">
        <f t="shared" si="187"/>
        <v>104000</v>
      </c>
      <c r="BN92" s="8">
        <f t="shared" si="188"/>
        <v>3.9E-2</v>
      </c>
      <c r="BO92" s="2">
        <f t="shared" si="189"/>
        <v>104676</v>
      </c>
      <c r="BP92" s="2" t="str">
        <f t="shared" si="190"/>
        <v>nie</v>
      </c>
      <c r="BQ92" s="2">
        <f t="shared" si="191"/>
        <v>2080</v>
      </c>
      <c r="BR92" s="1">
        <f t="shared" si="163"/>
        <v>91</v>
      </c>
      <c r="BS92" s="1">
        <f t="shared" si="174"/>
        <v>107</v>
      </c>
      <c r="BT92" s="1">
        <f t="shared" si="229"/>
        <v>6</v>
      </c>
      <c r="BU92" s="1">
        <f t="shared" si="167"/>
        <v>43</v>
      </c>
      <c r="BV92" s="2">
        <f t="shared" si="94"/>
        <v>9100</v>
      </c>
      <c r="BW92" s="8">
        <f t="shared" si="164"/>
        <v>0.05</v>
      </c>
      <c r="BX92" s="2">
        <f t="shared" si="95"/>
        <v>9175.8333333333339</v>
      </c>
      <c r="BY92" s="2">
        <f t="shared" si="165"/>
        <v>75.83333333333394</v>
      </c>
      <c r="BZ92" s="2">
        <f t="shared" si="120"/>
        <v>15600</v>
      </c>
      <c r="CA92" s="8">
        <f t="shared" si="175"/>
        <v>3.9E-2</v>
      </c>
      <c r="CB92" s="2">
        <f t="shared" si="117"/>
        <v>15701.4</v>
      </c>
      <c r="CC92" s="2">
        <f t="shared" si="176"/>
        <v>312</v>
      </c>
      <c r="CD92" s="2">
        <f t="shared" si="192"/>
        <v>0</v>
      </c>
      <c r="CE92" s="2">
        <f t="shared" si="96"/>
        <v>0</v>
      </c>
      <c r="CF92" s="2">
        <f t="shared" si="97"/>
        <v>27.599999999940337</v>
      </c>
      <c r="CG92" s="1">
        <f t="shared" si="159"/>
        <v>0</v>
      </c>
      <c r="CH92" s="2">
        <f t="shared" si="193"/>
        <v>27.599999999940337</v>
      </c>
      <c r="CI92" s="1">
        <f t="shared" si="89"/>
        <v>0</v>
      </c>
      <c r="CJ92" s="2">
        <f t="shared" si="98"/>
        <v>27.599999999940337</v>
      </c>
      <c r="CK92" s="2">
        <f t="shared" si="99"/>
        <v>129580.83333333326</v>
      </c>
      <c r="CL92" s="2">
        <f t="shared" si="194"/>
        <v>0</v>
      </c>
      <c r="CM92" s="2">
        <f t="shared" si="216"/>
        <v>825.28050999999971</v>
      </c>
      <c r="CN92" s="2">
        <f t="shared" si="195"/>
        <v>128755.55282333326</v>
      </c>
      <c r="CO92" s="2">
        <f t="shared" si="217"/>
        <v>2467.8333333333339</v>
      </c>
      <c r="CP92" s="2">
        <f t="shared" si="196"/>
        <v>5151.4699999999866</v>
      </c>
      <c r="CQ92" s="2">
        <f t="shared" si="197"/>
        <v>121136.24948999994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130968.36671384127</v>
      </c>
      <c r="CW92" s="8">
        <f t="shared" si="198"/>
        <v>4.3999999999999997E-2</v>
      </c>
      <c r="CX92" s="2">
        <f t="shared" si="199"/>
        <v>131928.80140307613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131928.80140307613</v>
      </c>
      <c r="DC92" s="2">
        <f t="shared" si="201"/>
        <v>0</v>
      </c>
      <c r="DD92" s="2">
        <f t="shared" si="225"/>
        <v>837.51148603586842</v>
      </c>
      <c r="DE92" s="2">
        <f t="shared" si="226"/>
        <v>131091.28991704027</v>
      </c>
      <c r="DF92" s="2">
        <f t="shared" si="202"/>
        <v>3000</v>
      </c>
      <c r="DG92" s="2">
        <f t="shared" si="203"/>
        <v>5496.4722665844638</v>
      </c>
      <c r="DH92" s="2">
        <f t="shared" si="227"/>
        <v>122594.81765045581</v>
      </c>
    </row>
    <row r="93" spans="2:112">
      <c r="B93" s="228"/>
      <c r="C93" s="1">
        <f t="shared" si="168"/>
        <v>56</v>
      </c>
      <c r="D93" s="2">
        <f t="shared" si="105"/>
        <v>122273.64471229972</v>
      </c>
      <c r="E93" s="2">
        <f t="shared" si="106"/>
        <v>117022.49889652472</v>
      </c>
      <c r="F93" s="2">
        <f t="shared" si="107"/>
        <v>121349.06380666661</v>
      </c>
      <c r="G93" s="2">
        <f t="shared" si="108"/>
        <v>115284.26013999995</v>
      </c>
      <c r="H93" s="2">
        <f t="shared" si="109"/>
        <v>123168.99192643588</v>
      </c>
      <c r="I93" s="2">
        <f t="shared" si="110"/>
        <v>116238.60287657578</v>
      </c>
      <c r="J93" s="2">
        <f t="shared" si="169"/>
        <v>116299.22929839313</v>
      </c>
      <c r="K93" s="2">
        <f t="shared" si="170"/>
        <v>111710.38138204163</v>
      </c>
      <c r="W93" s="1">
        <f t="shared" si="204"/>
        <v>75</v>
      </c>
      <c r="X93" s="2">
        <f t="shared" si="177"/>
        <v>115983.90336344884</v>
      </c>
      <c r="Y93" s="8">
        <f t="shared" si="230"/>
        <v>3.8100000000000002E-2</v>
      </c>
      <c r="Z93" s="5">
        <f t="shared" si="205"/>
        <v>1295</v>
      </c>
      <c r="AA93" s="2">
        <f t="shared" si="206"/>
        <v>129370.50000000001</v>
      </c>
      <c r="AB93" s="2">
        <f t="shared" si="207"/>
        <v>129500</v>
      </c>
      <c r="AC93" s="2">
        <f t="shared" si="208"/>
        <v>129500</v>
      </c>
      <c r="AD93" s="8">
        <f t="shared" si="178"/>
        <v>4.65E-2</v>
      </c>
      <c r="AE93" s="2">
        <f t="shared" si="179"/>
        <v>131005.4375</v>
      </c>
      <c r="AF93" s="2" t="str">
        <f t="shared" si="180"/>
        <v>nie</v>
      </c>
      <c r="AG93" s="2">
        <f t="shared" si="181"/>
        <v>1295</v>
      </c>
      <c r="AH93" s="1">
        <f t="shared" si="79"/>
        <v>0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0</v>
      </c>
      <c r="AM93" s="8">
        <f t="shared" si="160"/>
        <v>4.65E-2</v>
      </c>
      <c r="AN93" s="2">
        <f t="shared" si="91"/>
        <v>0</v>
      </c>
      <c r="AO93" s="2">
        <f t="shared" si="161"/>
        <v>0</v>
      </c>
      <c r="AP93" s="2">
        <f t="shared" si="119"/>
        <v>0</v>
      </c>
      <c r="AQ93" s="8">
        <f t="shared" si="172"/>
        <v>3.8100000000000002E-2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9.9398028049618006</v>
      </c>
      <c r="AW93" s="1">
        <f t="shared" si="158"/>
        <v>0</v>
      </c>
      <c r="AX93" s="2">
        <f t="shared" si="182"/>
        <v>9.9398028049618006</v>
      </c>
      <c r="AY93" s="1">
        <f t="shared" si="83"/>
        <v>0</v>
      </c>
      <c r="AZ93" s="2">
        <f t="shared" si="210"/>
        <v>9.9398028049618006</v>
      </c>
      <c r="BA93" s="2">
        <f t="shared" si="93"/>
        <v>131015.37730280496</v>
      </c>
      <c r="BB93" s="2">
        <f t="shared" si="183"/>
        <v>0</v>
      </c>
      <c r="BC93" s="2">
        <f t="shared" si="211"/>
        <v>829.76936235286587</v>
      </c>
      <c r="BD93" s="2">
        <f t="shared" si="184"/>
        <v>130185.6079404521</v>
      </c>
      <c r="BE93" s="2">
        <f t="shared" si="212"/>
        <v>1295</v>
      </c>
      <c r="BF93" s="2">
        <f t="shared" si="185"/>
        <v>5646.8716875329428</v>
      </c>
      <c r="BG93" s="2">
        <f t="shared" si="186"/>
        <v>123243.73625291916</v>
      </c>
      <c r="BI93" s="8">
        <f t="shared" si="162"/>
        <v>2.4E-2</v>
      </c>
      <c r="BJ93" s="5">
        <f t="shared" si="213"/>
        <v>1040</v>
      </c>
      <c r="BK93" s="2">
        <f t="shared" si="214"/>
        <v>103896</v>
      </c>
      <c r="BL93" s="2">
        <f t="shared" si="215"/>
        <v>104000</v>
      </c>
      <c r="BM93" s="2">
        <f t="shared" si="187"/>
        <v>104000</v>
      </c>
      <c r="BN93" s="8">
        <f t="shared" si="188"/>
        <v>3.9E-2</v>
      </c>
      <c r="BO93" s="2">
        <f t="shared" si="189"/>
        <v>105013.99999999999</v>
      </c>
      <c r="BP93" s="2" t="str">
        <f t="shared" si="190"/>
        <v>nie</v>
      </c>
      <c r="BQ93" s="2">
        <f t="shared" si="191"/>
        <v>2080</v>
      </c>
      <c r="BR93" s="1">
        <f t="shared" si="163"/>
        <v>91</v>
      </c>
      <c r="BS93" s="1">
        <f t="shared" si="174"/>
        <v>107</v>
      </c>
      <c r="BT93" s="1">
        <f t="shared" si="229"/>
        <v>6</v>
      </c>
      <c r="BU93" s="1">
        <f t="shared" si="167"/>
        <v>43</v>
      </c>
      <c r="BV93" s="2">
        <f t="shared" si="94"/>
        <v>9100</v>
      </c>
      <c r="BW93" s="8">
        <f t="shared" si="164"/>
        <v>0.05</v>
      </c>
      <c r="BX93" s="2">
        <f t="shared" si="95"/>
        <v>9213.75</v>
      </c>
      <c r="BY93" s="2">
        <f t="shared" si="165"/>
        <v>113.75</v>
      </c>
      <c r="BZ93" s="2">
        <f t="shared" si="120"/>
        <v>15600</v>
      </c>
      <c r="CA93" s="8">
        <f t="shared" si="175"/>
        <v>3.9E-2</v>
      </c>
      <c r="CB93" s="2">
        <f t="shared" si="117"/>
        <v>15752.099999999999</v>
      </c>
      <c r="CC93" s="2">
        <f t="shared" si="176"/>
        <v>312</v>
      </c>
      <c r="CD93" s="2">
        <f t="shared" si="192"/>
        <v>0</v>
      </c>
      <c r="CE93" s="2">
        <f t="shared" si="96"/>
        <v>0</v>
      </c>
      <c r="CF93" s="2">
        <f t="shared" si="97"/>
        <v>27.599999999940337</v>
      </c>
      <c r="CG93" s="1">
        <f t="shared" si="159"/>
        <v>0</v>
      </c>
      <c r="CH93" s="2">
        <f t="shared" si="193"/>
        <v>27.599999999940337</v>
      </c>
      <c r="CI93" s="1">
        <f t="shared" si="89"/>
        <v>0</v>
      </c>
      <c r="CJ93" s="2">
        <f t="shared" si="98"/>
        <v>27.599999999940337</v>
      </c>
      <c r="CK93" s="2">
        <f t="shared" si="99"/>
        <v>130007.44999999992</v>
      </c>
      <c r="CL93" s="2">
        <f t="shared" si="194"/>
        <v>0</v>
      </c>
      <c r="CM93" s="2">
        <f t="shared" si="216"/>
        <v>825.28050999999971</v>
      </c>
      <c r="CN93" s="2">
        <f t="shared" si="195"/>
        <v>129182.16948999993</v>
      </c>
      <c r="CO93" s="2">
        <f t="shared" si="217"/>
        <v>2505.75</v>
      </c>
      <c r="CP93" s="2">
        <f t="shared" si="196"/>
        <v>5225.3229999999858</v>
      </c>
      <c r="CQ93" s="2">
        <f t="shared" si="197"/>
        <v>121451.09648999994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130968.36671384127</v>
      </c>
      <c r="CW93" s="8">
        <f t="shared" si="198"/>
        <v>4.3999999999999997E-2</v>
      </c>
      <c r="CX93" s="2">
        <f t="shared" si="199"/>
        <v>132409.01874769351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132409.01874769351</v>
      </c>
      <c r="DC93" s="2">
        <f t="shared" si="201"/>
        <v>0</v>
      </c>
      <c r="DD93" s="2">
        <f t="shared" si="225"/>
        <v>837.51148603586842</v>
      </c>
      <c r="DE93" s="2">
        <f t="shared" si="226"/>
        <v>131571.50726165765</v>
      </c>
      <c r="DF93" s="2">
        <f t="shared" si="202"/>
        <v>3000</v>
      </c>
      <c r="DG93" s="2">
        <f t="shared" si="203"/>
        <v>5587.7135620617673</v>
      </c>
      <c r="DH93" s="2">
        <f t="shared" si="227"/>
        <v>122983.79369959589</v>
      </c>
    </row>
    <row r="94" spans="2:112">
      <c r="B94" s="228"/>
      <c r="C94" s="1">
        <f t="shared" si="168"/>
        <v>57</v>
      </c>
      <c r="D94" s="2">
        <f t="shared" si="105"/>
        <v>122735.12504979972</v>
      </c>
      <c r="E94" s="2">
        <f t="shared" si="106"/>
        <v>117396.29796989972</v>
      </c>
      <c r="F94" s="2">
        <f t="shared" si="107"/>
        <v>121828.44713999996</v>
      </c>
      <c r="G94" s="2">
        <f t="shared" si="108"/>
        <v>115672.56063999997</v>
      </c>
      <c r="H94" s="2">
        <f t="shared" si="109"/>
        <v>123609.58416728064</v>
      </c>
      <c r="I94" s="2">
        <f t="shared" si="110"/>
        <v>116595.48259166004</v>
      </c>
      <c r="J94" s="2">
        <f t="shared" si="169"/>
        <v>116613.23721749878</v>
      </c>
      <c r="K94" s="2">
        <f t="shared" si="170"/>
        <v>111930.28370759683</v>
      </c>
      <c r="W94" s="1">
        <f t="shared" si="204"/>
        <v>76</v>
      </c>
      <c r="X94" s="2">
        <f t="shared" si="177"/>
        <v>116214.48766437022</v>
      </c>
      <c r="Y94" s="8">
        <f t="shared" si="230"/>
        <v>3.8100000000000002E-2</v>
      </c>
      <c r="Z94" s="5">
        <f t="shared" si="205"/>
        <v>1295</v>
      </c>
      <c r="AA94" s="2">
        <f t="shared" si="206"/>
        <v>129370.50000000001</v>
      </c>
      <c r="AB94" s="2">
        <f t="shared" si="207"/>
        <v>129500</v>
      </c>
      <c r="AC94" s="2">
        <f t="shared" si="208"/>
        <v>129500</v>
      </c>
      <c r="AD94" s="8">
        <f t="shared" si="178"/>
        <v>4.65E-2</v>
      </c>
      <c r="AE94" s="2">
        <f t="shared" si="179"/>
        <v>131507.25</v>
      </c>
      <c r="AF94" s="2" t="str">
        <f t="shared" si="180"/>
        <v>nie</v>
      </c>
      <c r="AG94" s="2">
        <f t="shared" si="181"/>
        <v>1295</v>
      </c>
      <c r="AH94" s="1">
        <f t="shared" si="79"/>
        <v>0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0</v>
      </c>
      <c r="AM94" s="8">
        <f t="shared" si="160"/>
        <v>4.65E-2</v>
      </c>
      <c r="AN94" s="2">
        <f t="shared" si="91"/>
        <v>0</v>
      </c>
      <c r="AO94" s="2">
        <f t="shared" si="161"/>
        <v>0</v>
      </c>
      <c r="AP94" s="2">
        <f t="shared" si="119"/>
        <v>0</v>
      </c>
      <c r="AQ94" s="8">
        <f t="shared" si="172"/>
        <v>3.8100000000000002E-2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9.9398028049618006</v>
      </c>
      <c r="AW94" s="1">
        <f t="shared" ref="AW94:AW125" si="231">IF(AT94&lt;&gt;0,MIN(IF(AK94&lt;&gt;"",AK94,0),ROUNDDOWN(AV94/zamiana_TOS,0)),0)</f>
        <v>0</v>
      </c>
      <c r="AX94" s="2">
        <f t="shared" si="182"/>
        <v>9.9398028049618006</v>
      </c>
      <c r="AY94" s="1">
        <f t="shared" si="83"/>
        <v>0</v>
      </c>
      <c r="AZ94" s="2">
        <f t="shared" si="210"/>
        <v>9.9398028049618006</v>
      </c>
      <c r="BA94" s="2">
        <f t="shared" si="93"/>
        <v>131517.18980280496</v>
      </c>
      <c r="BB94" s="2">
        <f t="shared" si="183"/>
        <v>0</v>
      </c>
      <c r="BC94" s="2">
        <f t="shared" si="211"/>
        <v>829.76936235286587</v>
      </c>
      <c r="BD94" s="2">
        <f t="shared" si="184"/>
        <v>130687.4204404521</v>
      </c>
      <c r="BE94" s="2">
        <f t="shared" si="212"/>
        <v>1295</v>
      </c>
      <c r="BF94" s="2">
        <f t="shared" si="185"/>
        <v>5742.2160625329425</v>
      </c>
      <c r="BG94" s="2">
        <f t="shared" si="186"/>
        <v>123650.20437791916</v>
      </c>
      <c r="BI94" s="8">
        <f t="shared" si="162"/>
        <v>2.4E-2</v>
      </c>
      <c r="BJ94" s="5">
        <f t="shared" si="213"/>
        <v>1040</v>
      </c>
      <c r="BK94" s="2">
        <f t="shared" si="214"/>
        <v>103896</v>
      </c>
      <c r="BL94" s="2">
        <f t="shared" si="215"/>
        <v>104000</v>
      </c>
      <c r="BM94" s="2">
        <f t="shared" si="187"/>
        <v>104000</v>
      </c>
      <c r="BN94" s="8">
        <f t="shared" si="188"/>
        <v>3.9E-2</v>
      </c>
      <c r="BO94" s="2">
        <f t="shared" si="189"/>
        <v>105351.99999999999</v>
      </c>
      <c r="BP94" s="2" t="str">
        <f t="shared" si="190"/>
        <v>nie</v>
      </c>
      <c r="BQ94" s="2">
        <f t="shared" si="191"/>
        <v>2080</v>
      </c>
      <c r="BR94" s="1">
        <f t="shared" si="163"/>
        <v>91</v>
      </c>
      <c r="BS94" s="1">
        <f t="shared" si="174"/>
        <v>107</v>
      </c>
      <c r="BT94" s="1">
        <f t="shared" si="229"/>
        <v>6</v>
      </c>
      <c r="BU94" s="1">
        <f t="shared" si="167"/>
        <v>43</v>
      </c>
      <c r="BV94" s="2">
        <f t="shared" si="94"/>
        <v>9100</v>
      </c>
      <c r="BW94" s="8">
        <f t="shared" si="164"/>
        <v>0.05</v>
      </c>
      <c r="BX94" s="2">
        <f t="shared" si="95"/>
        <v>9251.6666666666661</v>
      </c>
      <c r="BY94" s="2">
        <f t="shared" si="165"/>
        <v>151.66666666666606</v>
      </c>
      <c r="BZ94" s="2">
        <f t="shared" si="120"/>
        <v>15600</v>
      </c>
      <c r="CA94" s="8">
        <f t="shared" si="175"/>
        <v>3.9E-2</v>
      </c>
      <c r="CB94" s="2">
        <f t="shared" si="117"/>
        <v>15802.8</v>
      </c>
      <c r="CC94" s="2">
        <f t="shared" si="176"/>
        <v>312</v>
      </c>
      <c r="CD94" s="2">
        <f t="shared" si="192"/>
        <v>0</v>
      </c>
      <c r="CE94" s="2">
        <f t="shared" si="96"/>
        <v>0</v>
      </c>
      <c r="CF94" s="2">
        <f t="shared" si="97"/>
        <v>27.599999999940337</v>
      </c>
      <c r="CG94" s="1">
        <f t="shared" ref="CG94:CG125" si="232">IF(CD94&lt;&gt;0,MIN(IF(BU94&lt;&gt;"",BU94,0),ROUNDDOWN(CF94/zamiana_COI,0)),0)</f>
        <v>0</v>
      </c>
      <c r="CH94" s="2">
        <f t="shared" si="193"/>
        <v>27.599999999940337</v>
      </c>
      <c r="CI94" s="1">
        <f t="shared" si="89"/>
        <v>0</v>
      </c>
      <c r="CJ94" s="2">
        <f t="shared" si="98"/>
        <v>27.599999999940337</v>
      </c>
      <c r="CK94" s="2">
        <f t="shared" si="99"/>
        <v>130434.06666666659</v>
      </c>
      <c r="CL94" s="2">
        <f t="shared" si="194"/>
        <v>0</v>
      </c>
      <c r="CM94" s="2">
        <f t="shared" si="216"/>
        <v>825.28050999999971</v>
      </c>
      <c r="CN94" s="2">
        <f t="shared" si="195"/>
        <v>129608.7861566666</v>
      </c>
      <c r="CO94" s="2">
        <f t="shared" si="217"/>
        <v>2543.6666666666661</v>
      </c>
      <c r="CP94" s="2">
        <f t="shared" si="196"/>
        <v>5299.1759999999849</v>
      </c>
      <c r="CQ94" s="2">
        <f t="shared" si="197"/>
        <v>121765.94348999995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130968.36671384127</v>
      </c>
      <c r="CW94" s="8">
        <f t="shared" si="198"/>
        <v>4.3999999999999997E-2</v>
      </c>
      <c r="CX94" s="2">
        <f t="shared" si="199"/>
        <v>132889.23609231092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132889.23609231092</v>
      </c>
      <c r="DC94" s="2">
        <f t="shared" si="201"/>
        <v>0</v>
      </c>
      <c r="DD94" s="2">
        <f t="shared" si="225"/>
        <v>837.51148603586842</v>
      </c>
      <c r="DE94" s="2">
        <f t="shared" si="226"/>
        <v>132051.72460627506</v>
      </c>
      <c r="DF94" s="2">
        <f t="shared" si="202"/>
        <v>3000</v>
      </c>
      <c r="DG94" s="2">
        <f t="shared" si="203"/>
        <v>5678.9548575390754</v>
      </c>
      <c r="DH94" s="2">
        <f t="shared" si="227"/>
        <v>123372.76974873598</v>
      </c>
    </row>
    <row r="95" spans="2:112">
      <c r="B95" s="228"/>
      <c r="C95" s="1">
        <f t="shared" si="168"/>
        <v>58</v>
      </c>
      <c r="D95" s="2">
        <f t="shared" si="105"/>
        <v>123196.60538729973</v>
      </c>
      <c r="E95" s="2">
        <f t="shared" si="106"/>
        <v>117770.09704327473</v>
      </c>
      <c r="F95" s="2">
        <f t="shared" si="107"/>
        <v>122307.83047333329</v>
      </c>
      <c r="G95" s="2">
        <f t="shared" si="108"/>
        <v>116060.86113999996</v>
      </c>
      <c r="H95" s="2">
        <f t="shared" si="109"/>
        <v>124050.17640812545</v>
      </c>
      <c r="I95" s="2">
        <f t="shared" si="110"/>
        <v>116952.36230674433</v>
      </c>
      <c r="J95" s="2">
        <f t="shared" si="169"/>
        <v>116928.09295798602</v>
      </c>
      <c r="K95" s="2">
        <f t="shared" si="170"/>
        <v>112150.18603315203</v>
      </c>
      <c r="W95" s="1">
        <f t="shared" si="204"/>
        <v>77</v>
      </c>
      <c r="X95" s="2">
        <f t="shared" si="177"/>
        <v>116445.07196529157</v>
      </c>
      <c r="Y95" s="8">
        <f t="shared" si="230"/>
        <v>3.8100000000000002E-2</v>
      </c>
      <c r="Z95" s="5">
        <f t="shared" si="205"/>
        <v>1295</v>
      </c>
      <c r="AA95" s="2">
        <f t="shared" si="206"/>
        <v>129370.50000000001</v>
      </c>
      <c r="AB95" s="2">
        <f t="shared" si="207"/>
        <v>129500</v>
      </c>
      <c r="AC95" s="2">
        <f t="shared" si="208"/>
        <v>129500</v>
      </c>
      <c r="AD95" s="8">
        <f t="shared" si="178"/>
        <v>4.65E-2</v>
      </c>
      <c r="AE95" s="2">
        <f t="shared" si="179"/>
        <v>132009.0625</v>
      </c>
      <c r="AF95" s="2" t="str">
        <f t="shared" si="180"/>
        <v>nie</v>
      </c>
      <c r="AG95" s="2">
        <f t="shared" si="181"/>
        <v>1295</v>
      </c>
      <c r="AH95" s="1">
        <f t="shared" ref="AH95:AH158" si="233">IF(AT94&lt;&gt;0,AW94+AY94,AH94)</f>
        <v>0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0</v>
      </c>
      <c r="AM95" s="8">
        <f t="shared" ref="AM95:AM126" si="234">proc_I_okres_TOS</f>
        <v>4.65E-2</v>
      </c>
      <c r="AN95" s="2">
        <f t="shared" si="91"/>
        <v>0</v>
      </c>
      <c r="AO95" s="2">
        <f t="shared" ref="AO95:AO126" si="235">MIN(AH95*koszt_wczesniejszy_wykup_TOS,AN95-AL95)</f>
        <v>0</v>
      </c>
      <c r="AP95" s="2">
        <f t="shared" si="119"/>
        <v>0</v>
      </c>
      <c r="AQ95" s="8">
        <f t="shared" si="172"/>
        <v>3.8100000000000002E-2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9.9398028049618006</v>
      </c>
      <c r="AW95" s="1">
        <f t="shared" si="231"/>
        <v>0</v>
      </c>
      <c r="AX95" s="2">
        <f t="shared" si="182"/>
        <v>9.9398028049618006</v>
      </c>
      <c r="AY95" s="1">
        <f t="shared" ref="AY95:AY158" si="237">ROUNDDOWN(AX95/100,0)</f>
        <v>0</v>
      </c>
      <c r="AZ95" s="2">
        <f t="shared" si="210"/>
        <v>9.9398028049618006</v>
      </c>
      <c r="BA95" s="2">
        <f t="shared" si="93"/>
        <v>132019.00230280496</v>
      </c>
      <c r="BB95" s="2">
        <f t="shared" si="183"/>
        <v>0</v>
      </c>
      <c r="BC95" s="2">
        <f t="shared" si="211"/>
        <v>829.76936235286587</v>
      </c>
      <c r="BD95" s="2">
        <f t="shared" si="184"/>
        <v>131189.23294045209</v>
      </c>
      <c r="BE95" s="2">
        <f t="shared" si="212"/>
        <v>1295</v>
      </c>
      <c r="BF95" s="2">
        <f t="shared" si="185"/>
        <v>5837.5604375329431</v>
      </c>
      <c r="BG95" s="2">
        <f t="shared" si="186"/>
        <v>124056.67250291914</v>
      </c>
      <c r="BI95" s="8">
        <f t="shared" ref="BI95:BI126" si="238">MAX(INDEX(scenariusz_I_inflacja,MATCH(ROUNDUP(W95/12,0)-1,scenariusz_I_rok,0)),0)</f>
        <v>2.4E-2</v>
      </c>
      <c r="BJ95" s="5">
        <f t="shared" si="213"/>
        <v>1040</v>
      </c>
      <c r="BK95" s="2">
        <f t="shared" si="214"/>
        <v>103896</v>
      </c>
      <c r="BL95" s="2">
        <f t="shared" si="215"/>
        <v>104000</v>
      </c>
      <c r="BM95" s="2">
        <f t="shared" si="187"/>
        <v>104000</v>
      </c>
      <c r="BN95" s="8">
        <f t="shared" si="188"/>
        <v>3.9E-2</v>
      </c>
      <c r="BO95" s="2">
        <f t="shared" si="189"/>
        <v>105690.00000000001</v>
      </c>
      <c r="BP95" s="2" t="str">
        <f t="shared" si="190"/>
        <v>nie</v>
      </c>
      <c r="BQ95" s="2">
        <f t="shared" si="191"/>
        <v>2080</v>
      </c>
      <c r="BR95" s="1">
        <f t="shared" ref="BR95:BR126" si="239">IF(CD94&lt;&gt;0,CG94+CI94,BR94)</f>
        <v>91</v>
      </c>
      <c r="BS95" s="1">
        <f t="shared" si="174"/>
        <v>107</v>
      </c>
      <c r="BT95" s="1">
        <f t="shared" si="229"/>
        <v>6</v>
      </c>
      <c r="BU95" s="1">
        <f t="shared" si="167"/>
        <v>43</v>
      </c>
      <c r="BV95" s="2">
        <f t="shared" si="94"/>
        <v>9100</v>
      </c>
      <c r="BW95" s="8">
        <f t="shared" ref="BW95:BW126" si="240">proc_I_okres_COI</f>
        <v>0.05</v>
      </c>
      <c r="BX95" s="2">
        <f t="shared" si="95"/>
        <v>9289.5833333333321</v>
      </c>
      <c r="BY95" s="2">
        <f t="shared" ref="BY95:BY126" si="241">MIN(BR95*koszt_wczesniejszy_wykup_COI,BX95-BV95)</f>
        <v>182</v>
      </c>
      <c r="BZ95" s="2">
        <f t="shared" si="120"/>
        <v>15600</v>
      </c>
      <c r="CA95" s="8">
        <f t="shared" si="175"/>
        <v>3.9E-2</v>
      </c>
      <c r="CB95" s="2">
        <f t="shared" si="117"/>
        <v>15853.500000000002</v>
      </c>
      <c r="CC95" s="2">
        <f t="shared" si="176"/>
        <v>312</v>
      </c>
      <c r="CD95" s="2">
        <f t="shared" si="192"/>
        <v>0</v>
      </c>
      <c r="CE95" s="2">
        <f t="shared" si="96"/>
        <v>0</v>
      </c>
      <c r="CF95" s="2">
        <f t="shared" si="97"/>
        <v>27.599999999940337</v>
      </c>
      <c r="CG95" s="1">
        <f t="shared" si="232"/>
        <v>0</v>
      </c>
      <c r="CH95" s="2">
        <f t="shared" si="193"/>
        <v>27.599999999940337</v>
      </c>
      <c r="CI95" s="1">
        <f t="shared" ref="CI95:CI158" si="242">ROUNDDOWN(CH95/100,0)</f>
        <v>0</v>
      </c>
      <c r="CJ95" s="2">
        <f t="shared" si="98"/>
        <v>27.599999999940337</v>
      </c>
      <c r="CK95" s="2">
        <f t="shared" si="99"/>
        <v>130860.68333333329</v>
      </c>
      <c r="CL95" s="2">
        <f t="shared" si="194"/>
        <v>0</v>
      </c>
      <c r="CM95" s="2">
        <f t="shared" si="216"/>
        <v>825.28050999999971</v>
      </c>
      <c r="CN95" s="2">
        <f t="shared" si="195"/>
        <v>130035.40282333329</v>
      </c>
      <c r="CO95" s="2">
        <f t="shared" si="217"/>
        <v>2574</v>
      </c>
      <c r="CP95" s="2">
        <f t="shared" si="196"/>
        <v>5374.4698333333254</v>
      </c>
      <c r="CQ95" s="2">
        <f t="shared" si="197"/>
        <v>122086.93298999997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130968.36671384127</v>
      </c>
      <c r="CW95" s="8">
        <f t="shared" si="198"/>
        <v>4.3999999999999997E-2</v>
      </c>
      <c r="CX95" s="2">
        <f t="shared" si="199"/>
        <v>133369.45343692836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133369.45343692836</v>
      </c>
      <c r="DC95" s="2">
        <f t="shared" si="201"/>
        <v>0</v>
      </c>
      <c r="DD95" s="2">
        <f t="shared" si="225"/>
        <v>837.51148603586842</v>
      </c>
      <c r="DE95" s="2">
        <f t="shared" si="226"/>
        <v>132531.94195089251</v>
      </c>
      <c r="DF95" s="2">
        <f t="shared" si="202"/>
        <v>3000</v>
      </c>
      <c r="DG95" s="2">
        <f t="shared" si="203"/>
        <v>5770.196153016389</v>
      </c>
      <c r="DH95" s="2">
        <f t="shared" si="227"/>
        <v>123761.74579787612</v>
      </c>
    </row>
    <row r="96" spans="2:112">
      <c r="B96" s="229"/>
      <c r="C96" s="1">
        <f t="shared" si="168"/>
        <v>59</v>
      </c>
      <c r="D96" s="2">
        <f t="shared" si="105"/>
        <v>123658.08572479972</v>
      </c>
      <c r="E96" s="2">
        <f t="shared" si="106"/>
        <v>118143.89611664972</v>
      </c>
      <c r="F96" s="2">
        <f t="shared" si="107"/>
        <v>122787.21380666662</v>
      </c>
      <c r="G96" s="2">
        <f t="shared" si="108"/>
        <v>116449.16163999996</v>
      </c>
      <c r="H96" s="2">
        <f t="shared" si="109"/>
        <v>124490.76864897026</v>
      </c>
      <c r="I96" s="2">
        <f t="shared" si="110"/>
        <v>117309.24202182863</v>
      </c>
      <c r="J96" s="2">
        <f t="shared" si="169"/>
        <v>117243.79880897258</v>
      </c>
      <c r="K96" s="2">
        <f t="shared" si="170"/>
        <v>112370.08835870723</v>
      </c>
      <c r="W96" s="1">
        <f t="shared" si="204"/>
        <v>78</v>
      </c>
      <c r="X96" s="2">
        <f t="shared" si="177"/>
        <v>116675.65626621294</v>
      </c>
      <c r="Y96" s="8">
        <f t="shared" si="230"/>
        <v>3.8100000000000002E-2</v>
      </c>
      <c r="Z96" s="5">
        <f t="shared" si="205"/>
        <v>1295</v>
      </c>
      <c r="AA96" s="2">
        <f t="shared" si="206"/>
        <v>129370.50000000001</v>
      </c>
      <c r="AB96" s="2">
        <f t="shared" si="207"/>
        <v>129500</v>
      </c>
      <c r="AC96" s="2">
        <f t="shared" si="208"/>
        <v>129500</v>
      </c>
      <c r="AD96" s="8">
        <f t="shared" si="178"/>
        <v>4.65E-2</v>
      </c>
      <c r="AE96" s="2">
        <f t="shared" si="179"/>
        <v>132510.875</v>
      </c>
      <c r="AF96" s="2" t="str">
        <f t="shared" si="180"/>
        <v>nie</v>
      </c>
      <c r="AG96" s="2">
        <f t="shared" si="181"/>
        <v>1295</v>
      </c>
      <c r="AH96" s="1">
        <f t="shared" si="233"/>
        <v>0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0</v>
      </c>
      <c r="AM96" s="8">
        <f t="shared" si="234"/>
        <v>4.65E-2</v>
      </c>
      <c r="AN96" s="2">
        <f t="shared" ref="AN96:AN159" si="244">AL96*(1+AM96*IF(MOD($W96,12)&lt;&gt;0,MOD($W96,12),12)/12)</f>
        <v>0</v>
      </c>
      <c r="AO96" s="2">
        <f t="shared" si="235"/>
        <v>0</v>
      </c>
      <c r="AP96" s="2">
        <f t="shared" si="119"/>
        <v>0</v>
      </c>
      <c r="AQ96" s="8">
        <f t="shared" si="172"/>
        <v>3.8100000000000002E-2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9.9398028049618006</v>
      </c>
      <c r="AW96" s="1">
        <f t="shared" si="231"/>
        <v>0</v>
      </c>
      <c r="AX96" s="2">
        <f t="shared" si="182"/>
        <v>9.9398028049618006</v>
      </c>
      <c r="AY96" s="1">
        <f t="shared" si="237"/>
        <v>0</v>
      </c>
      <c r="AZ96" s="2">
        <f t="shared" si="210"/>
        <v>9.9398028049618006</v>
      </c>
      <c r="BA96" s="2">
        <f t="shared" ref="BA96:BA159" si="246">AE96+AN96+AR96+AZ95</f>
        <v>132520.81480280496</v>
      </c>
      <c r="BB96" s="2">
        <f t="shared" si="183"/>
        <v>0</v>
      </c>
      <c r="BC96" s="2">
        <f t="shared" si="211"/>
        <v>829.76936235286587</v>
      </c>
      <c r="BD96" s="2">
        <f t="shared" si="184"/>
        <v>131691.04544045209</v>
      </c>
      <c r="BE96" s="2">
        <f t="shared" si="212"/>
        <v>1295</v>
      </c>
      <c r="BF96" s="2">
        <f t="shared" si="185"/>
        <v>5932.9048125329427</v>
      </c>
      <c r="BG96" s="2">
        <f t="shared" si="186"/>
        <v>124463.14062791914</v>
      </c>
      <c r="BI96" s="8">
        <f t="shared" si="238"/>
        <v>2.4E-2</v>
      </c>
      <c r="BJ96" s="5">
        <f t="shared" si="213"/>
        <v>1040</v>
      </c>
      <c r="BK96" s="2">
        <f t="shared" si="214"/>
        <v>103896</v>
      </c>
      <c r="BL96" s="2">
        <f t="shared" si="215"/>
        <v>104000</v>
      </c>
      <c r="BM96" s="2">
        <f t="shared" si="187"/>
        <v>104000</v>
      </c>
      <c r="BN96" s="8">
        <f t="shared" si="188"/>
        <v>3.9E-2</v>
      </c>
      <c r="BO96" s="2">
        <f t="shared" si="189"/>
        <v>106028.00000000001</v>
      </c>
      <c r="BP96" s="2" t="str">
        <f t="shared" si="190"/>
        <v>nie</v>
      </c>
      <c r="BQ96" s="2">
        <f t="shared" si="191"/>
        <v>2080</v>
      </c>
      <c r="BR96" s="1">
        <f t="shared" si="239"/>
        <v>91</v>
      </c>
      <c r="BS96" s="1">
        <f t="shared" si="174"/>
        <v>107</v>
      </c>
      <c r="BT96" s="1">
        <f t="shared" si="229"/>
        <v>6</v>
      </c>
      <c r="BU96" s="1">
        <f t="shared" si="167"/>
        <v>43</v>
      </c>
      <c r="BV96" s="2">
        <f t="shared" ref="BV96:BV159" si="247">BR96*100</f>
        <v>9100</v>
      </c>
      <c r="BW96" s="8">
        <f t="shared" si="240"/>
        <v>0.05</v>
      </c>
      <c r="BX96" s="2">
        <f t="shared" ref="BX96:BX159" si="248">BV96*(1+BW96*IF(MOD($W96,12)&lt;&gt;0,MOD($W96,12),12)/12)</f>
        <v>9327.5</v>
      </c>
      <c r="BY96" s="2">
        <f t="shared" si="241"/>
        <v>182</v>
      </c>
      <c r="BZ96" s="2">
        <f t="shared" si="120"/>
        <v>15600</v>
      </c>
      <c r="CA96" s="8">
        <f t="shared" si="175"/>
        <v>3.9E-2</v>
      </c>
      <c r="CB96" s="2">
        <f t="shared" ref="CB96:CB159" si="249">BZ96*(1+CA96*IF(MOD($W96,12)&lt;&gt;0,MOD($W96,12),12)/12)</f>
        <v>15904.2</v>
      </c>
      <c r="CC96" s="2">
        <f t="shared" si="176"/>
        <v>312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27.599999999940337</v>
      </c>
      <c r="CG96" s="1">
        <f t="shared" si="232"/>
        <v>0</v>
      </c>
      <c r="CH96" s="2">
        <f t="shared" si="193"/>
        <v>27.599999999940337</v>
      </c>
      <c r="CI96" s="1">
        <f t="shared" si="242"/>
        <v>0</v>
      </c>
      <c r="CJ96" s="2">
        <f t="shared" ref="CJ96:CJ159" si="252">CH96-CI96*100</f>
        <v>27.599999999940337</v>
      </c>
      <c r="CK96" s="2">
        <f t="shared" ref="CK96:CK159" si="253">BO96+BX96+CB96+CJ95</f>
        <v>131287.29999999996</v>
      </c>
      <c r="CL96" s="2">
        <f t="shared" si="194"/>
        <v>0</v>
      </c>
      <c r="CM96" s="2">
        <f t="shared" si="216"/>
        <v>825.28050999999971</v>
      </c>
      <c r="CN96" s="2">
        <f t="shared" si="195"/>
        <v>130462.01948999996</v>
      </c>
      <c r="CO96" s="2">
        <f t="shared" si="217"/>
        <v>2574</v>
      </c>
      <c r="CP96" s="2">
        <f t="shared" si="196"/>
        <v>5455.5269999999928</v>
      </c>
      <c r="CQ96" s="2">
        <f t="shared" si="197"/>
        <v>122432.49248999998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130968.36671384127</v>
      </c>
      <c r="CW96" s="8">
        <f t="shared" si="198"/>
        <v>4.3999999999999997E-2</v>
      </c>
      <c r="CX96" s="2">
        <f t="shared" si="199"/>
        <v>133849.67078154578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133849.67078154578</v>
      </c>
      <c r="DC96" s="2">
        <f t="shared" si="201"/>
        <v>0</v>
      </c>
      <c r="DD96" s="2">
        <f t="shared" si="225"/>
        <v>837.51148603586842</v>
      </c>
      <c r="DE96" s="2">
        <f t="shared" si="226"/>
        <v>133012.15929550992</v>
      </c>
      <c r="DF96" s="2">
        <f t="shared" si="202"/>
        <v>3000</v>
      </c>
      <c r="DG96" s="2">
        <f t="shared" si="203"/>
        <v>5861.437448493698</v>
      </c>
      <c r="DH96" s="2">
        <f t="shared" si="227"/>
        <v>124150.72184701622</v>
      </c>
    </row>
    <row r="97" spans="2:112">
      <c r="B97" s="227">
        <f>ROUNDUP(C98/12,0)</f>
        <v>6</v>
      </c>
      <c r="C97" s="3">
        <f t="shared" si="168"/>
        <v>60</v>
      </c>
      <c r="D97" s="10">
        <f t="shared" si="105"/>
        <v>123957.54438791047</v>
      </c>
      <c r="E97" s="10">
        <f t="shared" si="106"/>
        <v>118355.67351563547</v>
      </c>
      <c r="F97" s="10">
        <f t="shared" si="107"/>
        <v>123105.68768999996</v>
      </c>
      <c r="G97" s="10">
        <f t="shared" si="108"/>
        <v>116676.55268999997</v>
      </c>
      <c r="H97" s="10">
        <f t="shared" si="109"/>
        <v>124768.27767455835</v>
      </c>
      <c r="I97" s="10">
        <f t="shared" si="110"/>
        <v>117503.03852165621</v>
      </c>
      <c r="J97" s="10">
        <f t="shared" si="169"/>
        <v>117560.35706575681</v>
      </c>
      <c r="K97" s="10">
        <f t="shared" si="170"/>
        <v>112589.99068426243</v>
      </c>
      <c r="W97" s="1">
        <f t="shared" si="204"/>
        <v>79</v>
      </c>
      <c r="X97" s="2">
        <f t="shared" si="177"/>
        <v>116906.24056713431</v>
      </c>
      <c r="Y97" s="8">
        <f t="shared" si="230"/>
        <v>3.8100000000000002E-2</v>
      </c>
      <c r="Z97" s="5">
        <f t="shared" si="205"/>
        <v>1295</v>
      </c>
      <c r="AA97" s="2">
        <f t="shared" si="206"/>
        <v>129370.50000000001</v>
      </c>
      <c r="AB97" s="2">
        <f t="shared" si="207"/>
        <v>129500</v>
      </c>
      <c r="AC97" s="2">
        <f t="shared" si="208"/>
        <v>129500</v>
      </c>
      <c r="AD97" s="8">
        <f t="shared" si="178"/>
        <v>4.65E-2</v>
      </c>
      <c r="AE97" s="2">
        <f t="shared" si="179"/>
        <v>133012.6875</v>
      </c>
      <c r="AF97" s="2" t="str">
        <f t="shared" si="180"/>
        <v>nie</v>
      </c>
      <c r="AG97" s="2">
        <f t="shared" si="181"/>
        <v>1295</v>
      </c>
      <c r="AH97" s="1">
        <f t="shared" si="233"/>
        <v>0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0</v>
      </c>
      <c r="AM97" s="8">
        <f t="shared" si="234"/>
        <v>4.65E-2</v>
      </c>
      <c r="AN97" s="2">
        <f t="shared" si="244"/>
        <v>0</v>
      </c>
      <c r="AO97" s="2">
        <f t="shared" si="235"/>
        <v>0</v>
      </c>
      <c r="AP97" s="2">
        <f t="shared" si="119"/>
        <v>0</v>
      </c>
      <c r="AQ97" s="8">
        <f t="shared" si="172"/>
        <v>3.8100000000000002E-2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9.9398028049618006</v>
      </c>
      <c r="AW97" s="1">
        <f t="shared" si="231"/>
        <v>0</v>
      </c>
      <c r="AX97" s="2">
        <f t="shared" si="182"/>
        <v>9.9398028049618006</v>
      </c>
      <c r="AY97" s="1">
        <f t="shared" si="237"/>
        <v>0</v>
      </c>
      <c r="AZ97" s="2">
        <f t="shared" si="210"/>
        <v>9.9398028049618006</v>
      </c>
      <c r="BA97" s="2">
        <f t="shared" si="246"/>
        <v>133022.62730280496</v>
      </c>
      <c r="BB97" s="2">
        <f t="shared" si="183"/>
        <v>0</v>
      </c>
      <c r="BC97" s="2">
        <f t="shared" si="211"/>
        <v>829.76936235286587</v>
      </c>
      <c r="BD97" s="2">
        <f t="shared" si="184"/>
        <v>132192.85794045209</v>
      </c>
      <c r="BE97" s="2">
        <f t="shared" si="212"/>
        <v>1295</v>
      </c>
      <c r="BF97" s="2">
        <f t="shared" si="185"/>
        <v>6028.2491875329424</v>
      </c>
      <c r="BG97" s="2">
        <f t="shared" si="186"/>
        <v>124869.60875291914</v>
      </c>
      <c r="BI97" s="8">
        <f t="shared" si="238"/>
        <v>2.4E-2</v>
      </c>
      <c r="BJ97" s="5">
        <f t="shared" si="213"/>
        <v>1040</v>
      </c>
      <c r="BK97" s="2">
        <f t="shared" si="214"/>
        <v>103896</v>
      </c>
      <c r="BL97" s="2">
        <f t="shared" si="215"/>
        <v>104000</v>
      </c>
      <c r="BM97" s="2">
        <f t="shared" si="187"/>
        <v>104000</v>
      </c>
      <c r="BN97" s="8">
        <f t="shared" si="188"/>
        <v>3.9E-2</v>
      </c>
      <c r="BO97" s="2">
        <f t="shared" si="189"/>
        <v>106366</v>
      </c>
      <c r="BP97" s="2" t="str">
        <f t="shared" si="190"/>
        <v>nie</v>
      </c>
      <c r="BQ97" s="2">
        <f t="shared" si="191"/>
        <v>2080</v>
      </c>
      <c r="BR97" s="1">
        <f t="shared" si="239"/>
        <v>91</v>
      </c>
      <c r="BS97" s="1">
        <f t="shared" si="174"/>
        <v>107</v>
      </c>
      <c r="BT97" s="1">
        <f t="shared" si="229"/>
        <v>6</v>
      </c>
      <c r="BU97" s="1">
        <f t="shared" si="167"/>
        <v>43</v>
      </c>
      <c r="BV97" s="2">
        <f t="shared" si="247"/>
        <v>9100</v>
      </c>
      <c r="BW97" s="8">
        <f t="shared" si="240"/>
        <v>0.05</v>
      </c>
      <c r="BX97" s="2">
        <f t="shared" si="248"/>
        <v>9365.4166666666661</v>
      </c>
      <c r="BY97" s="2">
        <f t="shared" si="241"/>
        <v>182</v>
      </c>
      <c r="BZ97" s="2">
        <f t="shared" si="120"/>
        <v>15600</v>
      </c>
      <c r="CA97" s="8">
        <f t="shared" si="175"/>
        <v>3.9E-2</v>
      </c>
      <c r="CB97" s="2">
        <f t="shared" si="249"/>
        <v>15954.900000000001</v>
      </c>
      <c r="CC97" s="2">
        <f t="shared" si="176"/>
        <v>312</v>
      </c>
      <c r="CD97" s="2">
        <f t="shared" si="192"/>
        <v>0</v>
      </c>
      <c r="CE97" s="2">
        <f t="shared" si="250"/>
        <v>0</v>
      </c>
      <c r="CF97" s="2">
        <f t="shared" si="251"/>
        <v>27.599999999940337</v>
      </c>
      <c r="CG97" s="1">
        <f t="shared" si="232"/>
        <v>0</v>
      </c>
      <c r="CH97" s="2">
        <f t="shared" si="193"/>
        <v>27.599999999940337</v>
      </c>
      <c r="CI97" s="1">
        <f t="shared" si="242"/>
        <v>0</v>
      </c>
      <c r="CJ97" s="2">
        <f t="shared" si="252"/>
        <v>27.599999999940337</v>
      </c>
      <c r="CK97" s="2">
        <f t="shared" si="253"/>
        <v>131713.91666666663</v>
      </c>
      <c r="CL97" s="2">
        <f t="shared" si="194"/>
        <v>0</v>
      </c>
      <c r="CM97" s="2">
        <f t="shared" si="216"/>
        <v>825.28050999999971</v>
      </c>
      <c r="CN97" s="2">
        <f t="shared" si="195"/>
        <v>130888.63615666663</v>
      </c>
      <c r="CO97" s="2">
        <f t="shared" si="217"/>
        <v>2574</v>
      </c>
      <c r="CP97" s="2">
        <f t="shared" si="196"/>
        <v>5536.5841666666593</v>
      </c>
      <c r="CQ97" s="2">
        <f t="shared" si="197"/>
        <v>122778.05198999998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130968.36671384127</v>
      </c>
      <c r="CW97" s="8">
        <f t="shared" si="198"/>
        <v>4.3999999999999997E-2</v>
      </c>
      <c r="CX97" s="2">
        <f t="shared" si="199"/>
        <v>134329.88812616319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134329.88812616319</v>
      </c>
      <c r="DC97" s="2">
        <f t="shared" si="201"/>
        <v>0</v>
      </c>
      <c r="DD97" s="2">
        <f t="shared" si="225"/>
        <v>837.51148603586842</v>
      </c>
      <c r="DE97" s="2">
        <f t="shared" si="226"/>
        <v>133492.37664012733</v>
      </c>
      <c r="DF97" s="2">
        <f t="shared" si="202"/>
        <v>3000</v>
      </c>
      <c r="DG97" s="2">
        <f t="shared" si="203"/>
        <v>5952.678743971006</v>
      </c>
      <c r="DH97" s="2">
        <f t="shared" si="227"/>
        <v>124539.69789615633</v>
      </c>
    </row>
    <row r="98" spans="2:112">
      <c r="B98" s="228"/>
      <c r="C98" s="1">
        <f t="shared" si="168"/>
        <v>61</v>
      </c>
      <c r="D98" s="2">
        <f t="shared" si="105"/>
        <v>124440.48356110424</v>
      </c>
      <c r="E98" s="2">
        <f t="shared" si="106"/>
        <v>118746.85424592243</v>
      </c>
      <c r="F98" s="2">
        <f t="shared" si="107"/>
        <v>123522.52102333329</v>
      </c>
      <c r="G98" s="2">
        <f t="shared" si="108"/>
        <v>117059.07518999997</v>
      </c>
      <c r="H98" s="2">
        <f t="shared" si="109"/>
        <v>125228.25597400033</v>
      </c>
      <c r="I98" s="2">
        <f t="shared" si="110"/>
        <v>117875.62094420422</v>
      </c>
      <c r="J98" s="2">
        <f t="shared" si="169"/>
        <v>117877.77002983434</v>
      </c>
      <c r="K98" s="2">
        <f t="shared" si="170"/>
        <v>112815.17066563095</v>
      </c>
      <c r="W98" s="1">
        <f t="shared" si="204"/>
        <v>80</v>
      </c>
      <c r="X98" s="2">
        <f t="shared" si="177"/>
        <v>117136.82486805569</v>
      </c>
      <c r="Y98" s="8">
        <f t="shared" si="230"/>
        <v>3.8100000000000002E-2</v>
      </c>
      <c r="Z98" s="5">
        <f t="shared" si="205"/>
        <v>1295</v>
      </c>
      <c r="AA98" s="2">
        <f t="shared" si="206"/>
        <v>129370.50000000001</v>
      </c>
      <c r="AB98" s="2">
        <f t="shared" si="207"/>
        <v>129500</v>
      </c>
      <c r="AC98" s="2">
        <f t="shared" si="208"/>
        <v>129500</v>
      </c>
      <c r="AD98" s="8">
        <f t="shared" si="178"/>
        <v>4.65E-2</v>
      </c>
      <c r="AE98" s="2">
        <f t="shared" si="179"/>
        <v>133514.5</v>
      </c>
      <c r="AF98" s="2" t="str">
        <f t="shared" si="180"/>
        <v>nie</v>
      </c>
      <c r="AG98" s="2">
        <f t="shared" si="181"/>
        <v>1295</v>
      </c>
      <c r="AH98" s="1">
        <f t="shared" si="233"/>
        <v>0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0</v>
      </c>
      <c r="AM98" s="8">
        <f t="shared" si="234"/>
        <v>4.65E-2</v>
      </c>
      <c r="AN98" s="2">
        <f t="shared" si="244"/>
        <v>0</v>
      </c>
      <c r="AO98" s="2">
        <f t="shared" si="235"/>
        <v>0</v>
      </c>
      <c r="AP98" s="2">
        <f t="shared" si="119"/>
        <v>0</v>
      </c>
      <c r="AQ98" s="8">
        <f t="shared" si="172"/>
        <v>3.8100000000000002E-2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9.9398028049618006</v>
      </c>
      <c r="AW98" s="1">
        <f t="shared" si="231"/>
        <v>0</v>
      </c>
      <c r="AX98" s="2">
        <f t="shared" si="182"/>
        <v>9.9398028049618006</v>
      </c>
      <c r="AY98" s="1">
        <f t="shared" si="237"/>
        <v>0</v>
      </c>
      <c r="AZ98" s="2">
        <f t="shared" si="210"/>
        <v>9.9398028049618006</v>
      </c>
      <c r="BA98" s="2">
        <f t="shared" si="246"/>
        <v>133524.43980280496</v>
      </c>
      <c r="BB98" s="2">
        <f t="shared" si="183"/>
        <v>0</v>
      </c>
      <c r="BC98" s="2">
        <f t="shared" si="211"/>
        <v>829.76936235286587</v>
      </c>
      <c r="BD98" s="2">
        <f t="shared" si="184"/>
        <v>132694.67044045209</v>
      </c>
      <c r="BE98" s="2">
        <f t="shared" si="212"/>
        <v>1295</v>
      </c>
      <c r="BF98" s="2">
        <f t="shared" si="185"/>
        <v>6123.593562532943</v>
      </c>
      <c r="BG98" s="2">
        <f t="shared" si="186"/>
        <v>125276.07687791914</v>
      </c>
      <c r="BI98" s="8">
        <f t="shared" si="238"/>
        <v>2.4E-2</v>
      </c>
      <c r="BJ98" s="5">
        <f t="shared" si="213"/>
        <v>1040</v>
      </c>
      <c r="BK98" s="2">
        <f t="shared" si="214"/>
        <v>103896</v>
      </c>
      <c r="BL98" s="2">
        <f t="shared" si="215"/>
        <v>104000</v>
      </c>
      <c r="BM98" s="2">
        <f t="shared" si="187"/>
        <v>104000</v>
      </c>
      <c r="BN98" s="8">
        <f t="shared" si="188"/>
        <v>3.9E-2</v>
      </c>
      <c r="BO98" s="2">
        <f t="shared" si="189"/>
        <v>106704</v>
      </c>
      <c r="BP98" s="2" t="str">
        <f t="shared" si="190"/>
        <v>nie</v>
      </c>
      <c r="BQ98" s="2">
        <f t="shared" si="191"/>
        <v>2080</v>
      </c>
      <c r="BR98" s="1">
        <f t="shared" si="239"/>
        <v>91</v>
      </c>
      <c r="BS98" s="1">
        <f t="shared" si="174"/>
        <v>107</v>
      </c>
      <c r="BT98" s="1">
        <f t="shared" si="229"/>
        <v>6</v>
      </c>
      <c r="BU98" s="1">
        <f t="shared" si="167"/>
        <v>43</v>
      </c>
      <c r="BV98" s="2">
        <f t="shared" si="247"/>
        <v>9100</v>
      </c>
      <c r="BW98" s="8">
        <f t="shared" si="240"/>
        <v>0.05</v>
      </c>
      <c r="BX98" s="2">
        <f t="shared" si="248"/>
        <v>9403.3333333333339</v>
      </c>
      <c r="BY98" s="2">
        <f t="shared" si="241"/>
        <v>182</v>
      </c>
      <c r="BZ98" s="2">
        <f t="shared" si="120"/>
        <v>15600</v>
      </c>
      <c r="CA98" s="8">
        <f t="shared" si="175"/>
        <v>3.9E-2</v>
      </c>
      <c r="CB98" s="2">
        <f t="shared" si="249"/>
        <v>16005.6</v>
      </c>
      <c r="CC98" s="2">
        <f t="shared" si="176"/>
        <v>312</v>
      </c>
      <c r="CD98" s="2">
        <f t="shared" si="192"/>
        <v>0</v>
      </c>
      <c r="CE98" s="2">
        <f t="shared" si="250"/>
        <v>0</v>
      </c>
      <c r="CF98" s="2">
        <f t="shared" si="251"/>
        <v>27.599999999940337</v>
      </c>
      <c r="CG98" s="1">
        <f t="shared" si="232"/>
        <v>0</v>
      </c>
      <c r="CH98" s="2">
        <f t="shared" si="193"/>
        <v>27.599999999940337</v>
      </c>
      <c r="CI98" s="1">
        <f t="shared" si="242"/>
        <v>0</v>
      </c>
      <c r="CJ98" s="2">
        <f t="shared" si="252"/>
        <v>27.599999999940337</v>
      </c>
      <c r="CK98" s="2">
        <f t="shared" si="253"/>
        <v>132140.53333333327</v>
      </c>
      <c r="CL98" s="2">
        <f t="shared" si="194"/>
        <v>0</v>
      </c>
      <c r="CM98" s="2">
        <f t="shared" si="216"/>
        <v>825.28050999999971</v>
      </c>
      <c r="CN98" s="2">
        <f t="shared" si="195"/>
        <v>131315.25282333326</v>
      </c>
      <c r="CO98" s="2">
        <f t="shared" si="217"/>
        <v>2574</v>
      </c>
      <c r="CP98" s="2">
        <f t="shared" si="196"/>
        <v>5617.6413333333212</v>
      </c>
      <c r="CQ98" s="2">
        <f t="shared" si="197"/>
        <v>123123.61148999994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130968.36671384127</v>
      </c>
      <c r="CW98" s="8">
        <f t="shared" si="198"/>
        <v>4.3999999999999997E-2</v>
      </c>
      <c r="CX98" s="2">
        <f t="shared" si="199"/>
        <v>134810.10547078063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134810.10547078063</v>
      </c>
      <c r="DC98" s="2">
        <f t="shared" si="201"/>
        <v>0</v>
      </c>
      <c r="DD98" s="2">
        <f t="shared" si="225"/>
        <v>837.51148603586842</v>
      </c>
      <c r="DE98" s="2">
        <f t="shared" si="226"/>
        <v>133972.59398474477</v>
      </c>
      <c r="DF98" s="2">
        <f t="shared" si="202"/>
        <v>3000</v>
      </c>
      <c r="DG98" s="2">
        <f t="shared" si="203"/>
        <v>6043.9200394483205</v>
      </c>
      <c r="DH98" s="2">
        <f t="shared" si="227"/>
        <v>124928.67394529645</v>
      </c>
    </row>
    <row r="99" spans="2:112">
      <c r="B99" s="228"/>
      <c r="C99" s="1">
        <f t="shared" si="168"/>
        <v>62</v>
      </c>
      <c r="D99" s="2">
        <f t="shared" si="105"/>
        <v>124923.42273429796</v>
      </c>
      <c r="E99" s="2">
        <f t="shared" si="106"/>
        <v>119138.03497620934</v>
      </c>
      <c r="F99" s="2">
        <f t="shared" si="107"/>
        <v>123934.35435666663</v>
      </c>
      <c r="G99" s="2">
        <f t="shared" si="108"/>
        <v>117356.54768999998</v>
      </c>
      <c r="H99" s="2">
        <f t="shared" si="109"/>
        <v>125688.2342734423</v>
      </c>
      <c r="I99" s="2">
        <f t="shared" si="110"/>
        <v>118248.2033667522</v>
      </c>
      <c r="J99" s="2">
        <f t="shared" si="169"/>
        <v>118196.04000891489</v>
      </c>
      <c r="K99" s="2">
        <f t="shared" si="170"/>
        <v>113040.35064699949</v>
      </c>
      <c r="W99" s="1">
        <f t="shared" si="204"/>
        <v>81</v>
      </c>
      <c r="X99" s="2">
        <f t="shared" si="177"/>
        <v>117367.40916897706</v>
      </c>
      <c r="Y99" s="8">
        <f t="shared" si="230"/>
        <v>3.8100000000000002E-2</v>
      </c>
      <c r="Z99" s="5">
        <f t="shared" si="205"/>
        <v>1295</v>
      </c>
      <c r="AA99" s="2">
        <f t="shared" si="206"/>
        <v>129370.50000000001</v>
      </c>
      <c r="AB99" s="2">
        <f t="shared" si="207"/>
        <v>129500</v>
      </c>
      <c r="AC99" s="2">
        <f t="shared" si="208"/>
        <v>129500</v>
      </c>
      <c r="AD99" s="8">
        <f t="shared" si="178"/>
        <v>4.65E-2</v>
      </c>
      <c r="AE99" s="2">
        <f t="shared" si="179"/>
        <v>134016.3125</v>
      </c>
      <c r="AF99" s="2" t="str">
        <f t="shared" si="180"/>
        <v>nie</v>
      </c>
      <c r="AG99" s="2">
        <f t="shared" si="181"/>
        <v>1295</v>
      </c>
      <c r="AH99" s="1">
        <f t="shared" si="233"/>
        <v>0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0</v>
      </c>
      <c r="AM99" s="8">
        <f t="shared" si="234"/>
        <v>4.65E-2</v>
      </c>
      <c r="AN99" s="2">
        <f t="shared" si="244"/>
        <v>0</v>
      </c>
      <c r="AO99" s="2">
        <f t="shared" si="235"/>
        <v>0</v>
      </c>
      <c r="AP99" s="2">
        <f t="shared" si="119"/>
        <v>0</v>
      </c>
      <c r="AQ99" s="8">
        <f t="shared" si="172"/>
        <v>3.8100000000000002E-2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9.9398028049618006</v>
      </c>
      <c r="AW99" s="1">
        <f t="shared" si="231"/>
        <v>0</v>
      </c>
      <c r="AX99" s="2">
        <f t="shared" si="182"/>
        <v>9.9398028049618006</v>
      </c>
      <c r="AY99" s="1">
        <f t="shared" si="237"/>
        <v>0</v>
      </c>
      <c r="AZ99" s="2">
        <f t="shared" si="210"/>
        <v>9.9398028049618006</v>
      </c>
      <c r="BA99" s="2">
        <f t="shared" si="246"/>
        <v>134026.25230280496</v>
      </c>
      <c r="BB99" s="2">
        <f t="shared" si="183"/>
        <v>0</v>
      </c>
      <c r="BC99" s="2">
        <f t="shared" si="211"/>
        <v>829.76936235286587</v>
      </c>
      <c r="BD99" s="2">
        <f t="shared" si="184"/>
        <v>133196.48294045209</v>
      </c>
      <c r="BE99" s="2">
        <f t="shared" si="212"/>
        <v>1295</v>
      </c>
      <c r="BF99" s="2">
        <f t="shared" si="185"/>
        <v>6218.9379375329427</v>
      </c>
      <c r="BG99" s="2">
        <f t="shared" si="186"/>
        <v>125682.54500291914</v>
      </c>
      <c r="BI99" s="8">
        <f t="shared" si="238"/>
        <v>2.4E-2</v>
      </c>
      <c r="BJ99" s="5">
        <f t="shared" si="213"/>
        <v>1040</v>
      </c>
      <c r="BK99" s="2">
        <f t="shared" si="214"/>
        <v>103896</v>
      </c>
      <c r="BL99" s="2">
        <f t="shared" si="215"/>
        <v>104000</v>
      </c>
      <c r="BM99" s="2">
        <f t="shared" si="187"/>
        <v>104000</v>
      </c>
      <c r="BN99" s="8">
        <f t="shared" si="188"/>
        <v>3.9E-2</v>
      </c>
      <c r="BO99" s="2">
        <f t="shared" si="189"/>
        <v>107042</v>
      </c>
      <c r="BP99" s="2" t="str">
        <f t="shared" si="190"/>
        <v>nie</v>
      </c>
      <c r="BQ99" s="2">
        <f t="shared" si="191"/>
        <v>2080</v>
      </c>
      <c r="BR99" s="1">
        <f t="shared" si="239"/>
        <v>91</v>
      </c>
      <c r="BS99" s="1">
        <f t="shared" si="174"/>
        <v>107</v>
      </c>
      <c r="BT99" s="1">
        <f t="shared" si="229"/>
        <v>6</v>
      </c>
      <c r="BU99" s="1">
        <f t="shared" ref="BU99:BU130" si="255">IF(zapadalnosc_COI/12&gt;=BU$18,BT87,0)</f>
        <v>43</v>
      </c>
      <c r="BV99" s="2">
        <f t="shared" si="247"/>
        <v>9100</v>
      </c>
      <c r="BW99" s="8">
        <f t="shared" si="240"/>
        <v>0.05</v>
      </c>
      <c r="BX99" s="2">
        <f t="shared" si="248"/>
        <v>9441.25</v>
      </c>
      <c r="BY99" s="2">
        <f t="shared" si="241"/>
        <v>182</v>
      </c>
      <c r="BZ99" s="2">
        <f t="shared" si="120"/>
        <v>15600</v>
      </c>
      <c r="CA99" s="8">
        <f t="shared" si="175"/>
        <v>3.9E-2</v>
      </c>
      <c r="CB99" s="2">
        <f t="shared" si="249"/>
        <v>16056.3</v>
      </c>
      <c r="CC99" s="2">
        <f t="shared" si="176"/>
        <v>312</v>
      </c>
      <c r="CD99" s="2">
        <f t="shared" si="192"/>
        <v>0</v>
      </c>
      <c r="CE99" s="2">
        <f t="shared" si="250"/>
        <v>0</v>
      </c>
      <c r="CF99" s="2">
        <f t="shared" si="251"/>
        <v>27.599999999940337</v>
      </c>
      <c r="CG99" s="1">
        <f t="shared" si="232"/>
        <v>0</v>
      </c>
      <c r="CH99" s="2">
        <f t="shared" si="193"/>
        <v>27.599999999940337</v>
      </c>
      <c r="CI99" s="1">
        <f t="shared" si="242"/>
        <v>0</v>
      </c>
      <c r="CJ99" s="2">
        <f t="shared" si="252"/>
        <v>27.599999999940337</v>
      </c>
      <c r="CK99" s="2">
        <f t="shared" si="253"/>
        <v>132567.14999999994</v>
      </c>
      <c r="CL99" s="2">
        <f t="shared" si="194"/>
        <v>0</v>
      </c>
      <c r="CM99" s="2">
        <f t="shared" si="216"/>
        <v>825.28050999999971</v>
      </c>
      <c r="CN99" s="2">
        <f t="shared" si="195"/>
        <v>131741.86948999992</v>
      </c>
      <c r="CO99" s="2">
        <f t="shared" si="217"/>
        <v>2574</v>
      </c>
      <c r="CP99" s="2">
        <f t="shared" si="196"/>
        <v>5698.6984999999877</v>
      </c>
      <c r="CQ99" s="2">
        <f t="shared" si="197"/>
        <v>123469.17098999994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130968.36671384127</v>
      </c>
      <c r="CW99" s="8">
        <f t="shared" si="198"/>
        <v>4.3999999999999997E-2</v>
      </c>
      <c r="CX99" s="2">
        <f t="shared" si="199"/>
        <v>135290.32281539802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135290.32281539802</v>
      </c>
      <c r="DC99" s="2">
        <f t="shared" si="201"/>
        <v>0</v>
      </c>
      <c r="DD99" s="2">
        <f t="shared" si="225"/>
        <v>837.51148603586842</v>
      </c>
      <c r="DE99" s="2">
        <f t="shared" si="226"/>
        <v>134452.81132936216</v>
      </c>
      <c r="DF99" s="2">
        <f t="shared" si="202"/>
        <v>3000</v>
      </c>
      <c r="DG99" s="2">
        <f t="shared" si="203"/>
        <v>6135.1613349256231</v>
      </c>
      <c r="DH99" s="2">
        <f t="shared" si="227"/>
        <v>125317.64999443654</v>
      </c>
    </row>
    <row r="100" spans="2:112">
      <c r="B100" s="228"/>
      <c r="C100" s="1">
        <f t="shared" si="168"/>
        <v>63</v>
      </c>
      <c r="D100" s="2">
        <f t="shared" si="105"/>
        <v>125406.36190749172</v>
      </c>
      <c r="E100" s="2">
        <f t="shared" si="106"/>
        <v>119529.2157064963</v>
      </c>
      <c r="F100" s="2">
        <f t="shared" si="107"/>
        <v>124346.18768999995</v>
      </c>
      <c r="G100" s="2">
        <f t="shared" si="108"/>
        <v>117654.02018999995</v>
      </c>
      <c r="H100" s="2">
        <f t="shared" si="109"/>
        <v>126148.21257288425</v>
      </c>
      <c r="I100" s="2">
        <f t="shared" si="110"/>
        <v>118620.78578930018</v>
      </c>
      <c r="J100" s="2">
        <f t="shared" si="169"/>
        <v>118515.16931693895</v>
      </c>
      <c r="K100" s="2">
        <f t="shared" si="170"/>
        <v>113265.53062836801</v>
      </c>
      <c r="W100" s="1">
        <f t="shared" si="204"/>
        <v>82</v>
      </c>
      <c r="X100" s="2">
        <f t="shared" si="177"/>
        <v>117597.99346989843</v>
      </c>
      <c r="Y100" s="8">
        <f t="shared" si="230"/>
        <v>3.8100000000000002E-2</v>
      </c>
      <c r="Z100" s="5">
        <f t="shared" si="205"/>
        <v>1295</v>
      </c>
      <c r="AA100" s="2">
        <f t="shared" si="206"/>
        <v>129370.50000000001</v>
      </c>
      <c r="AB100" s="2">
        <f t="shared" si="207"/>
        <v>129500</v>
      </c>
      <c r="AC100" s="2">
        <f t="shared" si="208"/>
        <v>129500</v>
      </c>
      <c r="AD100" s="8">
        <f t="shared" si="178"/>
        <v>4.65E-2</v>
      </c>
      <c r="AE100" s="2">
        <f t="shared" si="179"/>
        <v>134518.125</v>
      </c>
      <c r="AF100" s="2" t="str">
        <f t="shared" si="180"/>
        <v>nie</v>
      </c>
      <c r="AG100" s="2">
        <f t="shared" si="181"/>
        <v>1295</v>
      </c>
      <c r="AH100" s="1">
        <f t="shared" si="233"/>
        <v>0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0</v>
      </c>
      <c r="AM100" s="8">
        <f t="shared" si="234"/>
        <v>4.65E-2</v>
      </c>
      <c r="AN100" s="2">
        <f t="shared" si="244"/>
        <v>0</v>
      </c>
      <c r="AO100" s="2">
        <f t="shared" si="235"/>
        <v>0</v>
      </c>
      <c r="AP100" s="2">
        <f t="shared" si="119"/>
        <v>0</v>
      </c>
      <c r="AQ100" s="8">
        <f t="shared" si="172"/>
        <v>3.8100000000000002E-2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9.9398028049618006</v>
      </c>
      <c r="AW100" s="1">
        <f t="shared" si="231"/>
        <v>0</v>
      </c>
      <c r="AX100" s="2">
        <f t="shared" si="182"/>
        <v>9.9398028049618006</v>
      </c>
      <c r="AY100" s="1">
        <f t="shared" si="237"/>
        <v>0</v>
      </c>
      <c r="AZ100" s="2">
        <f t="shared" si="210"/>
        <v>9.9398028049618006</v>
      </c>
      <c r="BA100" s="2">
        <f t="shared" si="246"/>
        <v>134528.06480280496</v>
      </c>
      <c r="BB100" s="2">
        <f t="shared" si="183"/>
        <v>0</v>
      </c>
      <c r="BC100" s="2">
        <f t="shared" si="211"/>
        <v>829.76936235286587</v>
      </c>
      <c r="BD100" s="2">
        <f t="shared" si="184"/>
        <v>133698.29544045209</v>
      </c>
      <c r="BE100" s="2">
        <f t="shared" si="212"/>
        <v>1295</v>
      </c>
      <c r="BF100" s="2">
        <f t="shared" si="185"/>
        <v>6314.2823125329433</v>
      </c>
      <c r="BG100" s="2">
        <f t="shared" si="186"/>
        <v>126089.01312791914</v>
      </c>
      <c r="BI100" s="8">
        <f t="shared" si="238"/>
        <v>2.4E-2</v>
      </c>
      <c r="BJ100" s="5">
        <f t="shared" si="213"/>
        <v>1040</v>
      </c>
      <c r="BK100" s="2">
        <f t="shared" si="214"/>
        <v>103896</v>
      </c>
      <c r="BL100" s="2">
        <f t="shared" si="215"/>
        <v>104000</v>
      </c>
      <c r="BM100" s="2">
        <f t="shared" si="187"/>
        <v>104000</v>
      </c>
      <c r="BN100" s="8">
        <f t="shared" si="188"/>
        <v>3.9E-2</v>
      </c>
      <c r="BO100" s="2">
        <f t="shared" si="189"/>
        <v>107380</v>
      </c>
      <c r="BP100" s="2" t="str">
        <f t="shared" si="190"/>
        <v>nie</v>
      </c>
      <c r="BQ100" s="2">
        <f t="shared" si="191"/>
        <v>2080</v>
      </c>
      <c r="BR100" s="1">
        <f t="shared" si="239"/>
        <v>91</v>
      </c>
      <c r="BS100" s="1">
        <f t="shared" si="174"/>
        <v>107</v>
      </c>
      <c r="BT100" s="1">
        <f t="shared" si="229"/>
        <v>6</v>
      </c>
      <c r="BU100" s="1">
        <f t="shared" si="255"/>
        <v>43</v>
      </c>
      <c r="BV100" s="2">
        <f t="shared" si="247"/>
        <v>9100</v>
      </c>
      <c r="BW100" s="8">
        <f t="shared" si="240"/>
        <v>0.05</v>
      </c>
      <c r="BX100" s="2">
        <f t="shared" si="248"/>
        <v>9479.1666666666679</v>
      </c>
      <c r="BY100" s="2">
        <f t="shared" si="241"/>
        <v>182</v>
      </c>
      <c r="BZ100" s="2">
        <f t="shared" si="120"/>
        <v>15600</v>
      </c>
      <c r="CA100" s="8">
        <f t="shared" si="175"/>
        <v>3.9E-2</v>
      </c>
      <c r="CB100" s="2">
        <f t="shared" si="249"/>
        <v>16107</v>
      </c>
      <c r="CC100" s="2">
        <f t="shared" si="176"/>
        <v>312</v>
      </c>
      <c r="CD100" s="2">
        <f t="shared" si="192"/>
        <v>0</v>
      </c>
      <c r="CE100" s="2">
        <f t="shared" si="250"/>
        <v>0</v>
      </c>
      <c r="CF100" s="2">
        <f t="shared" si="251"/>
        <v>27.599999999940337</v>
      </c>
      <c r="CG100" s="1">
        <f t="shared" si="232"/>
        <v>0</v>
      </c>
      <c r="CH100" s="2">
        <f t="shared" si="193"/>
        <v>27.599999999940337</v>
      </c>
      <c r="CI100" s="1">
        <f t="shared" si="242"/>
        <v>0</v>
      </c>
      <c r="CJ100" s="2">
        <f t="shared" si="252"/>
        <v>27.599999999940337</v>
      </c>
      <c r="CK100" s="2">
        <f t="shared" si="253"/>
        <v>132993.76666666663</v>
      </c>
      <c r="CL100" s="2">
        <f t="shared" si="194"/>
        <v>0</v>
      </c>
      <c r="CM100" s="2">
        <f t="shared" si="216"/>
        <v>825.28050999999971</v>
      </c>
      <c r="CN100" s="2">
        <f t="shared" si="195"/>
        <v>132168.48615666662</v>
      </c>
      <c r="CO100" s="2">
        <f t="shared" si="217"/>
        <v>2574</v>
      </c>
      <c r="CP100" s="2">
        <f t="shared" si="196"/>
        <v>5779.7556666666605</v>
      </c>
      <c r="CQ100" s="2">
        <f t="shared" si="197"/>
        <v>123814.73048999996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130968.36671384127</v>
      </c>
      <c r="CW100" s="8">
        <f t="shared" si="198"/>
        <v>4.3999999999999997E-2</v>
      </c>
      <c r="CX100" s="2">
        <f t="shared" si="199"/>
        <v>135770.54016001546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135770.54016001546</v>
      </c>
      <c r="DC100" s="2">
        <f t="shared" si="201"/>
        <v>0</v>
      </c>
      <c r="DD100" s="2">
        <f t="shared" si="225"/>
        <v>837.51148603586842</v>
      </c>
      <c r="DE100" s="2">
        <f t="shared" si="226"/>
        <v>134933.0286739796</v>
      </c>
      <c r="DF100" s="2">
        <f t="shared" si="202"/>
        <v>3000</v>
      </c>
      <c r="DG100" s="2">
        <f t="shared" si="203"/>
        <v>6226.4026304029376</v>
      </c>
      <c r="DH100" s="2">
        <f t="shared" si="227"/>
        <v>125706.62604357666</v>
      </c>
    </row>
    <row r="101" spans="2:112">
      <c r="B101" s="228"/>
      <c r="C101" s="1">
        <f t="shared" si="168"/>
        <v>64</v>
      </c>
      <c r="D101" s="2">
        <f t="shared" si="105"/>
        <v>125889.30108068547</v>
      </c>
      <c r="E101" s="2">
        <f t="shared" si="106"/>
        <v>119920.39643678322</v>
      </c>
      <c r="F101" s="2">
        <f t="shared" si="107"/>
        <v>124758.02102333328</v>
      </c>
      <c r="G101" s="2">
        <f t="shared" si="108"/>
        <v>117951.49268999996</v>
      </c>
      <c r="H101" s="2">
        <f t="shared" si="109"/>
        <v>126608.19087232623</v>
      </c>
      <c r="I101" s="2">
        <f t="shared" si="110"/>
        <v>118993.3682118482</v>
      </c>
      <c r="J101" s="2">
        <f t="shared" si="169"/>
        <v>118835.16027409467</v>
      </c>
      <c r="K101" s="2">
        <f t="shared" si="170"/>
        <v>113490.71060973653</v>
      </c>
      <c r="W101" s="1">
        <f t="shared" si="204"/>
        <v>83</v>
      </c>
      <c r="X101" s="2">
        <f t="shared" si="177"/>
        <v>117828.5777708198</v>
      </c>
      <c r="Y101" s="8">
        <f t="shared" si="230"/>
        <v>3.8100000000000002E-2</v>
      </c>
      <c r="Z101" s="5">
        <f t="shared" si="205"/>
        <v>1295</v>
      </c>
      <c r="AA101" s="2">
        <f t="shared" si="206"/>
        <v>129370.50000000001</v>
      </c>
      <c r="AB101" s="2">
        <f t="shared" si="207"/>
        <v>129500</v>
      </c>
      <c r="AC101" s="2">
        <f t="shared" si="208"/>
        <v>129500</v>
      </c>
      <c r="AD101" s="8">
        <f t="shared" si="178"/>
        <v>4.65E-2</v>
      </c>
      <c r="AE101" s="2">
        <f t="shared" si="179"/>
        <v>135019.9375</v>
      </c>
      <c r="AF101" s="2" t="str">
        <f t="shared" si="180"/>
        <v>nie</v>
      </c>
      <c r="AG101" s="2">
        <f t="shared" si="181"/>
        <v>1295</v>
      </c>
      <c r="AH101" s="1">
        <f t="shared" si="233"/>
        <v>0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0</v>
      </c>
      <c r="AM101" s="8">
        <f t="shared" si="234"/>
        <v>4.65E-2</v>
      </c>
      <c r="AN101" s="2">
        <f t="shared" si="244"/>
        <v>0</v>
      </c>
      <c r="AO101" s="2">
        <f t="shared" si="235"/>
        <v>0</v>
      </c>
      <c r="AP101" s="2">
        <f t="shared" si="119"/>
        <v>0</v>
      </c>
      <c r="AQ101" s="8">
        <f t="shared" si="172"/>
        <v>3.8100000000000002E-2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9.9398028049618006</v>
      </c>
      <c r="AW101" s="1">
        <f t="shared" si="231"/>
        <v>0</v>
      </c>
      <c r="AX101" s="2">
        <f t="shared" si="182"/>
        <v>9.9398028049618006</v>
      </c>
      <c r="AY101" s="1">
        <f t="shared" si="237"/>
        <v>0</v>
      </c>
      <c r="AZ101" s="2">
        <f t="shared" si="210"/>
        <v>9.9398028049618006</v>
      </c>
      <c r="BA101" s="2">
        <f t="shared" si="246"/>
        <v>135029.87730280496</v>
      </c>
      <c r="BB101" s="2">
        <f t="shared" si="183"/>
        <v>0</v>
      </c>
      <c r="BC101" s="2">
        <f t="shared" si="211"/>
        <v>829.76936235286587</v>
      </c>
      <c r="BD101" s="2">
        <f t="shared" si="184"/>
        <v>134200.10794045209</v>
      </c>
      <c r="BE101" s="2">
        <f t="shared" si="212"/>
        <v>1295</v>
      </c>
      <c r="BF101" s="2">
        <f t="shared" si="185"/>
        <v>6409.6266875329429</v>
      </c>
      <c r="BG101" s="2">
        <f t="shared" si="186"/>
        <v>126495.48125291914</v>
      </c>
      <c r="BI101" s="8">
        <f t="shared" si="238"/>
        <v>2.4E-2</v>
      </c>
      <c r="BJ101" s="5">
        <f t="shared" si="213"/>
        <v>1040</v>
      </c>
      <c r="BK101" s="2">
        <f t="shared" si="214"/>
        <v>103896</v>
      </c>
      <c r="BL101" s="2">
        <f t="shared" si="215"/>
        <v>104000</v>
      </c>
      <c r="BM101" s="2">
        <f t="shared" si="187"/>
        <v>104000</v>
      </c>
      <c r="BN101" s="8">
        <f t="shared" si="188"/>
        <v>3.9E-2</v>
      </c>
      <c r="BO101" s="2">
        <f t="shared" si="189"/>
        <v>107718</v>
      </c>
      <c r="BP101" s="2" t="str">
        <f t="shared" si="190"/>
        <v>nie</v>
      </c>
      <c r="BQ101" s="2">
        <f t="shared" si="191"/>
        <v>2080</v>
      </c>
      <c r="BR101" s="1">
        <f t="shared" si="239"/>
        <v>91</v>
      </c>
      <c r="BS101" s="1">
        <f t="shared" si="174"/>
        <v>107</v>
      </c>
      <c r="BT101" s="1">
        <f t="shared" si="229"/>
        <v>6</v>
      </c>
      <c r="BU101" s="1">
        <f t="shared" si="255"/>
        <v>43</v>
      </c>
      <c r="BV101" s="2">
        <f t="shared" si="247"/>
        <v>9100</v>
      </c>
      <c r="BW101" s="8">
        <f t="shared" si="240"/>
        <v>0.05</v>
      </c>
      <c r="BX101" s="2">
        <f t="shared" si="248"/>
        <v>9517.0833333333339</v>
      </c>
      <c r="BY101" s="2">
        <f t="shared" si="241"/>
        <v>182</v>
      </c>
      <c r="BZ101" s="2">
        <f t="shared" si="120"/>
        <v>15600</v>
      </c>
      <c r="CA101" s="8">
        <f t="shared" si="175"/>
        <v>3.9E-2</v>
      </c>
      <c r="CB101" s="2">
        <f t="shared" si="249"/>
        <v>16157.699999999999</v>
      </c>
      <c r="CC101" s="2">
        <f t="shared" si="176"/>
        <v>312</v>
      </c>
      <c r="CD101" s="2">
        <f t="shared" si="192"/>
        <v>0</v>
      </c>
      <c r="CE101" s="2">
        <f t="shared" si="250"/>
        <v>0</v>
      </c>
      <c r="CF101" s="2">
        <f t="shared" si="251"/>
        <v>27.599999999940337</v>
      </c>
      <c r="CG101" s="1">
        <f t="shared" si="232"/>
        <v>0</v>
      </c>
      <c r="CH101" s="2">
        <f t="shared" si="193"/>
        <v>27.599999999940337</v>
      </c>
      <c r="CI101" s="1">
        <f t="shared" si="242"/>
        <v>0</v>
      </c>
      <c r="CJ101" s="2">
        <f t="shared" si="252"/>
        <v>27.599999999940337</v>
      </c>
      <c r="CK101" s="2">
        <f t="shared" si="253"/>
        <v>133420.38333333327</v>
      </c>
      <c r="CL101" s="2">
        <f t="shared" si="194"/>
        <v>0</v>
      </c>
      <c r="CM101" s="2">
        <f t="shared" si="216"/>
        <v>825.28050999999971</v>
      </c>
      <c r="CN101" s="2">
        <f t="shared" si="195"/>
        <v>132595.10282333326</v>
      </c>
      <c r="CO101" s="2">
        <f t="shared" si="217"/>
        <v>2574</v>
      </c>
      <c r="CP101" s="2">
        <f t="shared" si="196"/>
        <v>5860.8128333333216</v>
      </c>
      <c r="CQ101" s="2">
        <f t="shared" si="197"/>
        <v>124160.28998999995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130968.36671384127</v>
      </c>
      <c r="CW101" s="8">
        <f t="shared" si="198"/>
        <v>4.3999999999999997E-2</v>
      </c>
      <c r="CX101" s="2">
        <f t="shared" si="199"/>
        <v>136250.75750463287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136250.75750463287</v>
      </c>
      <c r="DC101" s="2">
        <f t="shared" si="201"/>
        <v>0</v>
      </c>
      <c r="DD101" s="2">
        <f t="shared" si="225"/>
        <v>837.51148603586842</v>
      </c>
      <c r="DE101" s="2">
        <f t="shared" si="226"/>
        <v>135413.24601859701</v>
      </c>
      <c r="DF101" s="2">
        <f t="shared" si="202"/>
        <v>3000</v>
      </c>
      <c r="DG101" s="2">
        <f t="shared" si="203"/>
        <v>6317.6439258802457</v>
      </c>
      <c r="DH101" s="2">
        <f t="shared" si="227"/>
        <v>126095.60209271677</v>
      </c>
    </row>
    <row r="102" spans="2:112">
      <c r="B102" s="228"/>
      <c r="C102" s="1">
        <f t="shared" ref="C102:C133" si="256">W83</f>
        <v>65</v>
      </c>
      <c r="D102" s="2">
        <f t="shared" si="105"/>
        <v>126372.24025387921</v>
      </c>
      <c r="E102" s="2">
        <f t="shared" si="106"/>
        <v>120311.57716707015</v>
      </c>
      <c r="F102" s="2">
        <f t="shared" si="107"/>
        <v>125169.85435666665</v>
      </c>
      <c r="G102" s="2">
        <f t="shared" si="108"/>
        <v>118256.18768999999</v>
      </c>
      <c r="H102" s="2">
        <f t="shared" si="109"/>
        <v>127068.16917176821</v>
      </c>
      <c r="I102" s="2">
        <f t="shared" si="110"/>
        <v>119365.9506343962</v>
      </c>
      <c r="J102" s="2">
        <f t="shared" ref="J102:J133" si="257">FV(INDEX(scenariusz_I_konto,MATCH(ROUNDUP(C102/12,0),scenariusz_I_rok,0))/12*(1-podatek_Belki),1,0,-J101,1)</f>
        <v>119156.01520683471</v>
      </c>
      <c r="K102" s="2">
        <f t="shared" ref="K102:K133" si="258">X83</f>
        <v>113715.89059110505</v>
      </c>
      <c r="W102" s="1">
        <f t="shared" si="204"/>
        <v>84</v>
      </c>
      <c r="X102" s="2">
        <f t="shared" si="177"/>
        <v>118059.16207174116</v>
      </c>
      <c r="Y102" s="8">
        <f t="shared" si="230"/>
        <v>3.8100000000000002E-2</v>
      </c>
      <c r="Z102" s="5">
        <f t="shared" si="205"/>
        <v>1295</v>
      </c>
      <c r="AA102" s="2">
        <f t="shared" si="206"/>
        <v>129370.50000000001</v>
      </c>
      <c r="AB102" s="2">
        <f t="shared" si="207"/>
        <v>129500</v>
      </c>
      <c r="AC102" s="2">
        <f t="shared" si="208"/>
        <v>129500</v>
      </c>
      <c r="AD102" s="8">
        <f t="shared" si="178"/>
        <v>4.65E-2</v>
      </c>
      <c r="AE102" s="2">
        <f t="shared" si="179"/>
        <v>135521.75</v>
      </c>
      <c r="AF102" s="2" t="str">
        <f t="shared" si="180"/>
        <v>nie</v>
      </c>
      <c r="AG102" s="2">
        <f t="shared" si="181"/>
        <v>1295</v>
      </c>
      <c r="AH102" s="1">
        <f t="shared" si="233"/>
        <v>0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0</v>
      </c>
      <c r="AM102" s="8">
        <f t="shared" si="234"/>
        <v>4.65E-2</v>
      </c>
      <c r="AN102" s="2">
        <f t="shared" si="244"/>
        <v>0</v>
      </c>
      <c r="AO102" s="2">
        <f t="shared" si="235"/>
        <v>0</v>
      </c>
      <c r="AP102" s="2">
        <f t="shared" si="119"/>
        <v>0</v>
      </c>
      <c r="AQ102" s="8">
        <f t="shared" si="172"/>
        <v>3.8100000000000002E-2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0</v>
      </c>
      <c r="AV102" s="2">
        <f t="shared" si="236"/>
        <v>9.9398028049618006</v>
      </c>
      <c r="AW102" s="1">
        <f t="shared" si="231"/>
        <v>0</v>
      </c>
      <c r="AX102" s="2">
        <f t="shared" si="182"/>
        <v>9.9398028049618006</v>
      </c>
      <c r="AY102" s="1">
        <f t="shared" si="237"/>
        <v>0</v>
      </c>
      <c r="AZ102" s="2">
        <f t="shared" si="210"/>
        <v>9.9398028049618006</v>
      </c>
      <c r="BA102" s="2">
        <f t="shared" si="246"/>
        <v>135531.68980280496</v>
      </c>
      <c r="BB102" s="2">
        <f t="shared" si="183"/>
        <v>149.08485878308548</v>
      </c>
      <c r="BC102" s="2">
        <f t="shared" si="211"/>
        <v>978.85422113595132</v>
      </c>
      <c r="BD102" s="2">
        <f t="shared" si="184"/>
        <v>134552.835581669</v>
      </c>
      <c r="BE102" s="2">
        <f t="shared" si="212"/>
        <v>1295</v>
      </c>
      <c r="BF102" s="2">
        <f t="shared" si="185"/>
        <v>6504.9710625329426</v>
      </c>
      <c r="BG102" s="2">
        <f t="shared" si="186"/>
        <v>126752.86451913606</v>
      </c>
      <c r="BI102" s="8">
        <f t="shared" si="238"/>
        <v>2.4E-2</v>
      </c>
      <c r="BJ102" s="5">
        <f t="shared" si="213"/>
        <v>1040</v>
      </c>
      <c r="BK102" s="2">
        <f t="shared" si="214"/>
        <v>103896</v>
      </c>
      <c r="BL102" s="2">
        <f t="shared" si="215"/>
        <v>104000</v>
      </c>
      <c r="BM102" s="2">
        <f t="shared" si="187"/>
        <v>104000</v>
      </c>
      <c r="BN102" s="8">
        <f t="shared" si="188"/>
        <v>3.9E-2</v>
      </c>
      <c r="BO102" s="2">
        <f t="shared" si="189"/>
        <v>108055.99999999999</v>
      </c>
      <c r="BP102" s="2" t="str">
        <f t="shared" si="190"/>
        <v>nie</v>
      </c>
      <c r="BQ102" s="2">
        <f t="shared" si="191"/>
        <v>2080</v>
      </c>
      <c r="BR102" s="1">
        <f t="shared" si="239"/>
        <v>91</v>
      </c>
      <c r="BS102" s="1">
        <f t="shared" si="174"/>
        <v>107</v>
      </c>
      <c r="BT102" s="1">
        <f t="shared" si="229"/>
        <v>6</v>
      </c>
      <c r="BU102" s="1">
        <f t="shared" si="255"/>
        <v>43</v>
      </c>
      <c r="BV102" s="2">
        <f t="shared" si="247"/>
        <v>9100</v>
      </c>
      <c r="BW102" s="8">
        <f t="shared" si="240"/>
        <v>0.05</v>
      </c>
      <c r="BX102" s="2">
        <f t="shared" si="248"/>
        <v>9555</v>
      </c>
      <c r="BY102" s="2">
        <f t="shared" si="241"/>
        <v>182</v>
      </c>
      <c r="BZ102" s="2">
        <f t="shared" si="120"/>
        <v>15600</v>
      </c>
      <c r="CA102" s="8">
        <f t="shared" si="175"/>
        <v>3.9E-2</v>
      </c>
      <c r="CB102" s="2">
        <f t="shared" si="249"/>
        <v>16208.4</v>
      </c>
      <c r="CC102" s="2">
        <f t="shared" si="176"/>
        <v>312</v>
      </c>
      <c r="CD102" s="2">
        <f t="shared" si="192"/>
        <v>4055.9999999999854</v>
      </c>
      <c r="CE102" s="2">
        <f t="shared" si="250"/>
        <v>5363.4000000000015</v>
      </c>
      <c r="CF102" s="2">
        <f t="shared" si="251"/>
        <v>9446.9999999999272</v>
      </c>
      <c r="CG102" s="1">
        <f t="shared" si="232"/>
        <v>43</v>
      </c>
      <c r="CH102" s="2">
        <f t="shared" si="193"/>
        <v>5151.2999999999274</v>
      </c>
      <c r="CI102" s="1">
        <f t="shared" si="242"/>
        <v>51</v>
      </c>
      <c r="CJ102" s="2">
        <f t="shared" si="252"/>
        <v>51.299999999927422</v>
      </c>
      <c r="CK102" s="2">
        <f t="shared" si="253"/>
        <v>133846.99999999994</v>
      </c>
      <c r="CL102" s="2">
        <f t="shared" si="194"/>
        <v>147.23169999999993</v>
      </c>
      <c r="CM102" s="2">
        <f t="shared" si="216"/>
        <v>972.51220999999964</v>
      </c>
      <c r="CN102" s="2">
        <f t="shared" si="195"/>
        <v>132874.48778999996</v>
      </c>
      <c r="CO102" s="2">
        <f t="shared" si="217"/>
        <v>2574</v>
      </c>
      <c r="CP102" s="2">
        <f t="shared" si="196"/>
        <v>5941.869999999989</v>
      </c>
      <c r="CQ102" s="2">
        <f t="shared" si="197"/>
        <v>124358.61778999996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130968.36671384127</v>
      </c>
      <c r="CW102" s="8">
        <f t="shared" si="198"/>
        <v>4.3999999999999997E-2</v>
      </c>
      <c r="CX102" s="2">
        <f t="shared" si="199"/>
        <v>136730.97484925028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136730.97484925028</v>
      </c>
      <c r="DC102" s="2">
        <f t="shared" si="201"/>
        <v>150.40407233417531</v>
      </c>
      <c r="DD102" s="2">
        <f t="shared" si="225"/>
        <v>987.91555837004375</v>
      </c>
      <c r="DE102" s="2">
        <f t="shared" si="226"/>
        <v>135743.05929088025</v>
      </c>
      <c r="DF102" s="2">
        <f t="shared" si="202"/>
        <v>3000</v>
      </c>
      <c r="DG102" s="2">
        <f t="shared" si="203"/>
        <v>6408.8852213575537</v>
      </c>
      <c r="DH102" s="2">
        <f t="shared" si="227"/>
        <v>126334.17406952269</v>
      </c>
    </row>
    <row r="103" spans="2:112">
      <c r="B103" s="228"/>
      <c r="C103" s="1">
        <f t="shared" si="256"/>
        <v>66</v>
      </c>
      <c r="D103" s="2">
        <f t="shared" ref="D103:D166" si="259">BD84</f>
        <v>126855.17942707297</v>
      </c>
      <c r="E103" s="2">
        <f t="shared" ref="E103:E166" si="260">BG84</f>
        <v>120702.75789735711</v>
      </c>
      <c r="F103" s="2">
        <f t="shared" ref="F103:F166" si="261">CN84</f>
        <v>125581.68768999998</v>
      </c>
      <c r="G103" s="2">
        <f t="shared" ref="G103:G166" si="262">CQ84</f>
        <v>118589.77268999998</v>
      </c>
      <c r="H103" s="2">
        <f t="shared" ref="H103:H166" si="263">DE84</f>
        <v>127528.14747121018</v>
      </c>
      <c r="I103" s="2">
        <f t="shared" ref="I103:I166" si="264">DH84</f>
        <v>119738.53305694419</v>
      </c>
      <c r="J103" s="2">
        <f t="shared" si="257"/>
        <v>119477.73644789316</v>
      </c>
      <c r="K103" s="2">
        <f t="shared" si="258"/>
        <v>113941.07057247359</v>
      </c>
      <c r="W103" s="1">
        <f t="shared" si="204"/>
        <v>85</v>
      </c>
      <c r="X103" s="2">
        <f t="shared" si="177"/>
        <v>118295.28039588463</v>
      </c>
      <c r="Y103" s="8">
        <f t="shared" si="230"/>
        <v>3.8100000000000002E-2</v>
      </c>
      <c r="Z103" s="5">
        <f t="shared" si="205"/>
        <v>1295</v>
      </c>
      <c r="AA103" s="2">
        <f t="shared" si="206"/>
        <v>129370.50000000001</v>
      </c>
      <c r="AB103" s="2">
        <f t="shared" si="207"/>
        <v>129500</v>
      </c>
      <c r="AC103" s="2">
        <f t="shared" si="208"/>
        <v>135521.75</v>
      </c>
      <c r="AD103" s="8">
        <f t="shared" si="178"/>
        <v>4.65E-2</v>
      </c>
      <c r="AE103" s="2">
        <f t="shared" si="179"/>
        <v>136046.89678125002</v>
      </c>
      <c r="AF103" s="2" t="str">
        <f t="shared" si="180"/>
        <v>nie</v>
      </c>
      <c r="AG103" s="2">
        <f t="shared" si="181"/>
        <v>1295</v>
      </c>
      <c r="AH103" s="1">
        <f t="shared" si="233"/>
        <v>0</v>
      </c>
      <c r="AI103" s="1">
        <f t="shared" si="171"/>
        <v>0</v>
      </c>
      <c r="AJ103" s="1">
        <f t="shared" si="228"/>
        <v>0</v>
      </c>
      <c r="AK103" s="1">
        <f t="shared" si="254"/>
        <v>0</v>
      </c>
      <c r="AL103" s="2">
        <f t="shared" si="243"/>
        <v>0</v>
      </c>
      <c r="AM103" s="8">
        <f t="shared" si="234"/>
        <v>4.65E-2</v>
      </c>
      <c r="AN103" s="2">
        <f t="shared" si="244"/>
        <v>0</v>
      </c>
      <c r="AO103" s="2">
        <f t="shared" si="235"/>
        <v>0</v>
      </c>
      <c r="AP103" s="2">
        <f t="shared" si="119"/>
        <v>0</v>
      </c>
      <c r="AQ103" s="8">
        <f t="shared" si="172"/>
        <v>3.8100000000000002E-2</v>
      </c>
      <c r="AR103" s="2">
        <f t="shared" si="113"/>
        <v>0</v>
      </c>
      <c r="AS103" s="2">
        <f t="shared" si="173"/>
        <v>0</v>
      </c>
      <c r="AT103" s="2">
        <f t="shared" si="209"/>
        <v>0</v>
      </c>
      <c r="AU103" s="2">
        <f t="shared" si="245"/>
        <v>0</v>
      </c>
      <c r="AV103" s="2">
        <f t="shared" si="236"/>
        <v>9.9398028049618006</v>
      </c>
      <c r="AW103" s="1">
        <f t="shared" si="231"/>
        <v>0</v>
      </c>
      <c r="AX103" s="2">
        <f t="shared" si="182"/>
        <v>9.9398028049618006</v>
      </c>
      <c r="AY103" s="1">
        <f t="shared" si="237"/>
        <v>0</v>
      </c>
      <c r="AZ103" s="2">
        <f t="shared" si="210"/>
        <v>9.9398028049618006</v>
      </c>
      <c r="BA103" s="2">
        <f t="shared" si="246"/>
        <v>136056.83658405498</v>
      </c>
      <c r="BB103" s="2">
        <f t="shared" si="183"/>
        <v>0</v>
      </c>
      <c r="BC103" s="2">
        <f t="shared" si="211"/>
        <v>978.85422113595132</v>
      </c>
      <c r="BD103" s="2">
        <f t="shared" si="184"/>
        <v>135077.98236291902</v>
      </c>
      <c r="BE103" s="2">
        <f t="shared" si="212"/>
        <v>1295</v>
      </c>
      <c r="BF103" s="2">
        <f t="shared" si="185"/>
        <v>6604.7489509704465</v>
      </c>
      <c r="BG103" s="2">
        <f t="shared" si="186"/>
        <v>127178.23341194857</v>
      </c>
      <c r="BI103" s="8">
        <f t="shared" si="238"/>
        <v>2.4E-2</v>
      </c>
      <c r="BJ103" s="5">
        <f t="shared" si="213"/>
        <v>1040</v>
      </c>
      <c r="BK103" s="2">
        <f t="shared" si="214"/>
        <v>103896</v>
      </c>
      <c r="BL103" s="2">
        <f t="shared" si="215"/>
        <v>104000</v>
      </c>
      <c r="BM103" s="2">
        <f t="shared" si="187"/>
        <v>104000</v>
      </c>
      <c r="BN103" s="8">
        <f t="shared" si="188"/>
        <v>3.9E-2</v>
      </c>
      <c r="BO103" s="2">
        <f t="shared" si="189"/>
        <v>104338</v>
      </c>
      <c r="BP103" s="2" t="str">
        <f t="shared" si="190"/>
        <v>nie</v>
      </c>
      <c r="BQ103" s="2">
        <f t="shared" si="191"/>
        <v>2080</v>
      </c>
      <c r="BR103" s="1">
        <f t="shared" si="239"/>
        <v>94</v>
      </c>
      <c r="BS103" s="1">
        <f t="shared" si="174"/>
        <v>91</v>
      </c>
      <c r="BT103" s="1">
        <f t="shared" si="229"/>
        <v>107</v>
      </c>
      <c r="BU103" s="1">
        <f t="shared" si="255"/>
        <v>6</v>
      </c>
      <c r="BV103" s="2">
        <f t="shared" si="247"/>
        <v>9400</v>
      </c>
      <c r="BW103" s="8">
        <f t="shared" si="240"/>
        <v>0.05</v>
      </c>
      <c r="BX103" s="2">
        <f t="shared" si="248"/>
        <v>9439.1666666666661</v>
      </c>
      <c r="BY103" s="2">
        <f t="shared" si="241"/>
        <v>39.16666666666606</v>
      </c>
      <c r="BZ103" s="2">
        <f t="shared" si="120"/>
        <v>20400</v>
      </c>
      <c r="CA103" s="8">
        <f t="shared" si="175"/>
        <v>3.9E-2</v>
      </c>
      <c r="CB103" s="2">
        <f t="shared" si="249"/>
        <v>20466.3</v>
      </c>
      <c r="CC103" s="2">
        <f t="shared" si="176"/>
        <v>408</v>
      </c>
      <c r="CD103" s="2">
        <f t="shared" si="192"/>
        <v>0</v>
      </c>
      <c r="CE103" s="2">
        <f t="shared" si="250"/>
        <v>0</v>
      </c>
      <c r="CF103" s="2">
        <f t="shared" si="251"/>
        <v>51.299999999927422</v>
      </c>
      <c r="CG103" s="1">
        <f t="shared" si="232"/>
        <v>0</v>
      </c>
      <c r="CH103" s="2">
        <f t="shared" si="193"/>
        <v>51.299999999927422</v>
      </c>
      <c r="CI103" s="1">
        <f t="shared" si="242"/>
        <v>0</v>
      </c>
      <c r="CJ103" s="2">
        <f t="shared" si="252"/>
        <v>51.299999999927422</v>
      </c>
      <c r="CK103" s="2">
        <f t="shared" si="253"/>
        <v>134294.7666666666</v>
      </c>
      <c r="CL103" s="2">
        <f t="shared" si="194"/>
        <v>0</v>
      </c>
      <c r="CM103" s="2">
        <f t="shared" si="216"/>
        <v>972.51220999999964</v>
      </c>
      <c r="CN103" s="2">
        <f t="shared" si="195"/>
        <v>133322.25445666662</v>
      </c>
      <c r="CO103" s="2">
        <f t="shared" si="217"/>
        <v>2527.1666666666661</v>
      </c>
      <c r="CP103" s="2">
        <f t="shared" si="196"/>
        <v>6035.84399999999</v>
      </c>
      <c r="CQ103" s="2">
        <f t="shared" si="197"/>
        <v>124759.24378999995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136730.97484925028</v>
      </c>
      <c r="CW103" s="8">
        <f t="shared" si="198"/>
        <v>4.3999999999999997E-2</v>
      </c>
      <c r="CX103" s="2">
        <f t="shared" si="199"/>
        <v>137232.32175703088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137232.32175703088</v>
      </c>
      <c r="DC103" s="2">
        <f t="shared" si="201"/>
        <v>0</v>
      </c>
      <c r="DD103" s="2">
        <f t="shared" si="225"/>
        <v>987.91555837004375</v>
      </c>
      <c r="DE103" s="2">
        <f t="shared" si="226"/>
        <v>136244.40619866084</v>
      </c>
      <c r="DF103" s="2">
        <f t="shared" si="202"/>
        <v>3000</v>
      </c>
      <c r="DG103" s="2">
        <f t="shared" si="203"/>
        <v>6504.1411338358666</v>
      </c>
      <c r="DH103" s="2">
        <f t="shared" si="227"/>
        <v>126740.26506482498</v>
      </c>
    </row>
    <row r="104" spans="2:112">
      <c r="B104" s="228"/>
      <c r="C104" s="1">
        <f t="shared" si="256"/>
        <v>67</v>
      </c>
      <c r="D104" s="2">
        <f t="shared" si="259"/>
        <v>127338.11860026672</v>
      </c>
      <c r="E104" s="2">
        <f t="shared" si="260"/>
        <v>121093.93862764403</v>
      </c>
      <c r="F104" s="2">
        <f t="shared" si="261"/>
        <v>125993.52102333329</v>
      </c>
      <c r="G104" s="2">
        <f t="shared" si="262"/>
        <v>118923.35768999996</v>
      </c>
      <c r="H104" s="2">
        <f t="shared" si="263"/>
        <v>127988.12577065216</v>
      </c>
      <c r="I104" s="2">
        <f t="shared" si="264"/>
        <v>120111.11547949219</v>
      </c>
      <c r="J104" s="2">
        <f t="shared" si="257"/>
        <v>119800.32633630246</v>
      </c>
      <c r="K104" s="2">
        <f t="shared" si="258"/>
        <v>114166.25055384211</v>
      </c>
      <c r="W104" s="1">
        <f t="shared" si="204"/>
        <v>86</v>
      </c>
      <c r="X104" s="2">
        <f t="shared" si="177"/>
        <v>118531.39872002813</v>
      </c>
      <c r="Y104" s="8">
        <f t="shared" si="230"/>
        <v>3.8100000000000002E-2</v>
      </c>
      <c r="Z104" s="5">
        <f t="shared" si="205"/>
        <v>1295</v>
      </c>
      <c r="AA104" s="2">
        <f t="shared" si="206"/>
        <v>129370.50000000001</v>
      </c>
      <c r="AB104" s="2">
        <f t="shared" si="207"/>
        <v>129500</v>
      </c>
      <c r="AC104" s="2">
        <f t="shared" si="208"/>
        <v>135521.75</v>
      </c>
      <c r="AD104" s="8">
        <f t="shared" si="178"/>
        <v>4.65E-2</v>
      </c>
      <c r="AE104" s="2">
        <f t="shared" si="179"/>
        <v>136572.04356249998</v>
      </c>
      <c r="AF104" s="2" t="str">
        <f t="shared" si="180"/>
        <v>nie</v>
      </c>
      <c r="AG104" s="2">
        <f t="shared" si="181"/>
        <v>1295</v>
      </c>
      <c r="AH104" s="1">
        <f t="shared" si="233"/>
        <v>0</v>
      </c>
      <c r="AI104" s="1">
        <f t="shared" si="171"/>
        <v>0</v>
      </c>
      <c r="AJ104" s="1">
        <f t="shared" si="228"/>
        <v>0</v>
      </c>
      <c r="AK104" s="1">
        <f t="shared" si="254"/>
        <v>0</v>
      </c>
      <c r="AL104" s="2">
        <f t="shared" si="243"/>
        <v>0</v>
      </c>
      <c r="AM104" s="8">
        <f t="shared" si="234"/>
        <v>4.65E-2</v>
      </c>
      <c r="AN104" s="2">
        <f t="shared" si="244"/>
        <v>0</v>
      </c>
      <c r="AO104" s="2">
        <f t="shared" si="235"/>
        <v>0</v>
      </c>
      <c r="AP104" s="2">
        <f t="shared" si="119"/>
        <v>0</v>
      </c>
      <c r="AQ104" s="8">
        <f t="shared" si="172"/>
        <v>3.8100000000000002E-2</v>
      </c>
      <c r="AR104" s="2">
        <f t="shared" si="113"/>
        <v>0</v>
      </c>
      <c r="AS104" s="2">
        <f t="shared" si="173"/>
        <v>0</v>
      </c>
      <c r="AT104" s="2">
        <f t="shared" si="209"/>
        <v>0</v>
      </c>
      <c r="AU104" s="2">
        <f t="shared" si="245"/>
        <v>0</v>
      </c>
      <c r="AV104" s="2">
        <f t="shared" si="236"/>
        <v>9.9398028049618006</v>
      </c>
      <c r="AW104" s="1">
        <f t="shared" si="231"/>
        <v>0</v>
      </c>
      <c r="AX104" s="2">
        <f t="shared" si="182"/>
        <v>9.9398028049618006</v>
      </c>
      <c r="AY104" s="1">
        <f t="shared" si="237"/>
        <v>0</v>
      </c>
      <c r="AZ104" s="2">
        <f t="shared" si="210"/>
        <v>9.9398028049618006</v>
      </c>
      <c r="BA104" s="2">
        <f t="shared" si="246"/>
        <v>136581.98336530494</v>
      </c>
      <c r="BB104" s="2">
        <f t="shared" si="183"/>
        <v>0</v>
      </c>
      <c r="BC104" s="2">
        <f t="shared" si="211"/>
        <v>978.85422113595132</v>
      </c>
      <c r="BD104" s="2">
        <f t="shared" si="184"/>
        <v>135603.12914416898</v>
      </c>
      <c r="BE104" s="2">
        <f t="shared" si="212"/>
        <v>1295</v>
      </c>
      <c r="BF104" s="2">
        <f t="shared" si="185"/>
        <v>6704.5268394079394</v>
      </c>
      <c r="BG104" s="2">
        <f t="shared" si="186"/>
        <v>127603.60230476104</v>
      </c>
      <c r="BI104" s="8">
        <f t="shared" si="238"/>
        <v>2.4E-2</v>
      </c>
      <c r="BJ104" s="5">
        <f t="shared" si="213"/>
        <v>1040</v>
      </c>
      <c r="BK104" s="2">
        <f t="shared" si="214"/>
        <v>103896</v>
      </c>
      <c r="BL104" s="2">
        <f t="shared" si="215"/>
        <v>104000</v>
      </c>
      <c r="BM104" s="2">
        <f t="shared" si="187"/>
        <v>104000</v>
      </c>
      <c r="BN104" s="8">
        <f t="shared" si="188"/>
        <v>3.9E-2</v>
      </c>
      <c r="BO104" s="2">
        <f t="shared" si="189"/>
        <v>104676</v>
      </c>
      <c r="BP104" s="2" t="str">
        <f t="shared" si="190"/>
        <v>nie</v>
      </c>
      <c r="BQ104" s="2">
        <f t="shared" si="191"/>
        <v>2080</v>
      </c>
      <c r="BR104" s="1">
        <f t="shared" si="239"/>
        <v>94</v>
      </c>
      <c r="BS104" s="1">
        <f t="shared" si="174"/>
        <v>91</v>
      </c>
      <c r="BT104" s="1">
        <f t="shared" si="229"/>
        <v>107</v>
      </c>
      <c r="BU104" s="1">
        <f t="shared" si="255"/>
        <v>6</v>
      </c>
      <c r="BV104" s="2">
        <f t="shared" si="247"/>
        <v>9400</v>
      </c>
      <c r="BW104" s="8">
        <f t="shared" si="240"/>
        <v>0.05</v>
      </c>
      <c r="BX104" s="2">
        <f t="shared" si="248"/>
        <v>9478.3333333333339</v>
      </c>
      <c r="BY104" s="2">
        <f t="shared" si="241"/>
        <v>78.33333333333394</v>
      </c>
      <c r="BZ104" s="2">
        <f t="shared" si="120"/>
        <v>20400</v>
      </c>
      <c r="CA104" s="8">
        <f t="shared" si="175"/>
        <v>3.9E-2</v>
      </c>
      <c r="CB104" s="2">
        <f t="shared" si="249"/>
        <v>20532.599999999999</v>
      </c>
      <c r="CC104" s="2">
        <f t="shared" si="176"/>
        <v>408</v>
      </c>
      <c r="CD104" s="2">
        <f t="shared" si="192"/>
        <v>0</v>
      </c>
      <c r="CE104" s="2">
        <f t="shared" si="250"/>
        <v>0</v>
      </c>
      <c r="CF104" s="2">
        <f t="shared" si="251"/>
        <v>51.299999999927422</v>
      </c>
      <c r="CG104" s="1">
        <f t="shared" si="232"/>
        <v>0</v>
      </c>
      <c r="CH104" s="2">
        <f t="shared" si="193"/>
        <v>51.299999999927422</v>
      </c>
      <c r="CI104" s="1">
        <f t="shared" si="242"/>
        <v>0</v>
      </c>
      <c r="CJ104" s="2">
        <f t="shared" si="252"/>
        <v>51.299999999927422</v>
      </c>
      <c r="CK104" s="2">
        <f t="shared" si="253"/>
        <v>134738.23333333325</v>
      </c>
      <c r="CL104" s="2">
        <f t="shared" si="194"/>
        <v>0</v>
      </c>
      <c r="CM104" s="2">
        <f t="shared" si="216"/>
        <v>972.51220999999964</v>
      </c>
      <c r="CN104" s="2">
        <f t="shared" si="195"/>
        <v>133765.72112333326</v>
      </c>
      <c r="CO104" s="2">
        <f t="shared" si="217"/>
        <v>2566.3333333333339</v>
      </c>
      <c r="CP104" s="2">
        <f t="shared" si="196"/>
        <v>6112.6609999999828</v>
      </c>
      <c r="CQ104" s="2">
        <f t="shared" si="197"/>
        <v>125086.72678999994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136730.97484925028</v>
      </c>
      <c r="CW104" s="8">
        <f t="shared" si="198"/>
        <v>4.3999999999999997E-2</v>
      </c>
      <c r="CX104" s="2">
        <f t="shared" si="199"/>
        <v>137733.66866481147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137733.66866481147</v>
      </c>
      <c r="DC104" s="2">
        <f t="shared" si="201"/>
        <v>0</v>
      </c>
      <c r="DD104" s="2">
        <f t="shared" si="225"/>
        <v>987.91555837004375</v>
      </c>
      <c r="DE104" s="2">
        <f t="shared" si="226"/>
        <v>136745.75310644144</v>
      </c>
      <c r="DF104" s="2">
        <f t="shared" si="202"/>
        <v>3000</v>
      </c>
      <c r="DG104" s="2">
        <f t="shared" si="203"/>
        <v>6599.3970463141795</v>
      </c>
      <c r="DH104" s="2">
        <f t="shared" si="227"/>
        <v>127146.35606012726</v>
      </c>
    </row>
    <row r="105" spans="2:112">
      <c r="B105" s="228"/>
      <c r="C105" s="1">
        <f t="shared" si="256"/>
        <v>68</v>
      </c>
      <c r="D105" s="2">
        <f t="shared" si="259"/>
        <v>127821.05777346046</v>
      </c>
      <c r="E105" s="2">
        <f t="shared" si="260"/>
        <v>121485.11935793096</v>
      </c>
      <c r="F105" s="2">
        <f t="shared" si="261"/>
        <v>126405.35435666663</v>
      </c>
      <c r="G105" s="2">
        <f t="shared" si="262"/>
        <v>119256.94268999997</v>
      </c>
      <c r="H105" s="2">
        <f t="shared" si="263"/>
        <v>128448.10407009414</v>
      </c>
      <c r="I105" s="2">
        <f t="shared" si="264"/>
        <v>120483.69790204019</v>
      </c>
      <c r="J105" s="2">
        <f t="shared" si="257"/>
        <v>120123.78721741047</v>
      </c>
      <c r="K105" s="2">
        <f t="shared" si="258"/>
        <v>114391.43053521063</v>
      </c>
      <c r="W105" s="1">
        <f t="shared" si="204"/>
        <v>87</v>
      </c>
      <c r="X105" s="2">
        <f t="shared" si="177"/>
        <v>118767.5170441716</v>
      </c>
      <c r="Y105" s="8">
        <f t="shared" si="230"/>
        <v>3.8100000000000002E-2</v>
      </c>
      <c r="Z105" s="5">
        <f t="shared" si="205"/>
        <v>1295</v>
      </c>
      <c r="AA105" s="2">
        <f t="shared" si="206"/>
        <v>129370.50000000001</v>
      </c>
      <c r="AB105" s="2">
        <f t="shared" si="207"/>
        <v>129500</v>
      </c>
      <c r="AC105" s="2">
        <f t="shared" si="208"/>
        <v>135521.75</v>
      </c>
      <c r="AD105" s="8">
        <f t="shared" si="178"/>
        <v>4.65E-2</v>
      </c>
      <c r="AE105" s="2">
        <f t="shared" si="179"/>
        <v>137097.19034375</v>
      </c>
      <c r="AF105" s="2" t="str">
        <f t="shared" si="180"/>
        <v>nie</v>
      </c>
      <c r="AG105" s="2">
        <f t="shared" si="181"/>
        <v>1295</v>
      </c>
      <c r="AH105" s="1">
        <f t="shared" si="233"/>
        <v>0</v>
      </c>
      <c r="AI105" s="1">
        <f t="shared" si="171"/>
        <v>0</v>
      </c>
      <c r="AJ105" s="1">
        <f t="shared" si="228"/>
        <v>0</v>
      </c>
      <c r="AK105" s="1">
        <f t="shared" si="254"/>
        <v>0</v>
      </c>
      <c r="AL105" s="2">
        <f t="shared" si="243"/>
        <v>0</v>
      </c>
      <c r="AM105" s="8">
        <f t="shared" si="234"/>
        <v>4.65E-2</v>
      </c>
      <c r="AN105" s="2">
        <f t="shared" si="244"/>
        <v>0</v>
      </c>
      <c r="AO105" s="2">
        <f t="shared" si="235"/>
        <v>0</v>
      </c>
      <c r="AP105" s="2">
        <f t="shared" si="119"/>
        <v>0</v>
      </c>
      <c r="AQ105" s="8">
        <f t="shared" si="172"/>
        <v>3.8100000000000002E-2</v>
      </c>
      <c r="AR105" s="2">
        <f t="shared" si="113"/>
        <v>0</v>
      </c>
      <c r="AS105" s="2">
        <f t="shared" si="173"/>
        <v>0</v>
      </c>
      <c r="AT105" s="2">
        <f t="shared" si="209"/>
        <v>0</v>
      </c>
      <c r="AU105" s="2">
        <f t="shared" si="245"/>
        <v>0</v>
      </c>
      <c r="AV105" s="2">
        <f t="shared" si="236"/>
        <v>9.9398028049618006</v>
      </c>
      <c r="AW105" s="1">
        <f t="shared" si="231"/>
        <v>0</v>
      </c>
      <c r="AX105" s="2">
        <f t="shared" si="182"/>
        <v>9.9398028049618006</v>
      </c>
      <c r="AY105" s="1">
        <f t="shared" si="237"/>
        <v>0</v>
      </c>
      <c r="AZ105" s="2">
        <f t="shared" si="210"/>
        <v>9.9398028049618006</v>
      </c>
      <c r="BA105" s="2">
        <f t="shared" si="246"/>
        <v>137107.13014655496</v>
      </c>
      <c r="BB105" s="2">
        <f t="shared" si="183"/>
        <v>0</v>
      </c>
      <c r="BC105" s="2">
        <f t="shared" si="211"/>
        <v>978.85422113595132</v>
      </c>
      <c r="BD105" s="2">
        <f t="shared" si="184"/>
        <v>136128.275925419</v>
      </c>
      <c r="BE105" s="2">
        <f t="shared" si="212"/>
        <v>1295</v>
      </c>
      <c r="BF105" s="2">
        <f t="shared" si="185"/>
        <v>6804.3047278454433</v>
      </c>
      <c r="BG105" s="2">
        <f t="shared" si="186"/>
        <v>128028.97119757356</v>
      </c>
      <c r="BI105" s="8">
        <f t="shared" si="238"/>
        <v>2.4E-2</v>
      </c>
      <c r="BJ105" s="5">
        <f t="shared" si="213"/>
        <v>1040</v>
      </c>
      <c r="BK105" s="2">
        <f t="shared" si="214"/>
        <v>103896</v>
      </c>
      <c r="BL105" s="2">
        <f t="shared" si="215"/>
        <v>104000</v>
      </c>
      <c r="BM105" s="2">
        <f t="shared" si="187"/>
        <v>104000</v>
      </c>
      <c r="BN105" s="8">
        <f t="shared" si="188"/>
        <v>3.9E-2</v>
      </c>
      <c r="BO105" s="2">
        <f t="shared" si="189"/>
        <v>105013.99999999999</v>
      </c>
      <c r="BP105" s="2" t="str">
        <f t="shared" si="190"/>
        <v>nie</v>
      </c>
      <c r="BQ105" s="2">
        <f t="shared" si="191"/>
        <v>2080</v>
      </c>
      <c r="BR105" s="1">
        <f t="shared" si="239"/>
        <v>94</v>
      </c>
      <c r="BS105" s="1">
        <f t="shared" si="174"/>
        <v>91</v>
      </c>
      <c r="BT105" s="1">
        <f t="shared" si="229"/>
        <v>107</v>
      </c>
      <c r="BU105" s="1">
        <f t="shared" si="255"/>
        <v>6</v>
      </c>
      <c r="BV105" s="2">
        <f t="shared" si="247"/>
        <v>9400</v>
      </c>
      <c r="BW105" s="8">
        <f t="shared" si="240"/>
        <v>0.05</v>
      </c>
      <c r="BX105" s="2">
        <f t="shared" si="248"/>
        <v>9517.5</v>
      </c>
      <c r="BY105" s="2">
        <f t="shared" si="241"/>
        <v>117.5</v>
      </c>
      <c r="BZ105" s="2">
        <f t="shared" si="120"/>
        <v>20400</v>
      </c>
      <c r="CA105" s="8">
        <f t="shared" si="175"/>
        <v>3.9E-2</v>
      </c>
      <c r="CB105" s="2">
        <f t="shared" si="249"/>
        <v>20598.899999999998</v>
      </c>
      <c r="CC105" s="2">
        <f t="shared" si="176"/>
        <v>408</v>
      </c>
      <c r="CD105" s="2">
        <f t="shared" si="192"/>
        <v>0</v>
      </c>
      <c r="CE105" s="2">
        <f t="shared" si="250"/>
        <v>0</v>
      </c>
      <c r="CF105" s="2">
        <f t="shared" si="251"/>
        <v>51.299999999927422</v>
      </c>
      <c r="CG105" s="1">
        <f t="shared" si="232"/>
        <v>0</v>
      </c>
      <c r="CH105" s="2">
        <f t="shared" si="193"/>
        <v>51.299999999927422</v>
      </c>
      <c r="CI105" s="1">
        <f t="shared" si="242"/>
        <v>0</v>
      </c>
      <c r="CJ105" s="2">
        <f t="shared" si="252"/>
        <v>51.299999999927422</v>
      </c>
      <c r="CK105" s="2">
        <f t="shared" si="253"/>
        <v>135181.69999999992</v>
      </c>
      <c r="CL105" s="2">
        <f t="shared" si="194"/>
        <v>0</v>
      </c>
      <c r="CM105" s="2">
        <f t="shared" si="216"/>
        <v>972.51220999999964</v>
      </c>
      <c r="CN105" s="2">
        <f t="shared" si="195"/>
        <v>134209.18778999994</v>
      </c>
      <c r="CO105" s="2">
        <f t="shared" si="217"/>
        <v>2605.5</v>
      </c>
      <c r="CP105" s="2">
        <f t="shared" si="196"/>
        <v>6189.4779999999855</v>
      </c>
      <c r="CQ105" s="2">
        <f t="shared" si="197"/>
        <v>125414.20978999995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136730.97484925028</v>
      </c>
      <c r="CW105" s="8">
        <f t="shared" si="198"/>
        <v>4.3999999999999997E-2</v>
      </c>
      <c r="CX105" s="2">
        <f t="shared" si="199"/>
        <v>138235.01557259203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138235.01557259203</v>
      </c>
      <c r="DC105" s="2">
        <f t="shared" si="201"/>
        <v>0</v>
      </c>
      <c r="DD105" s="2">
        <f t="shared" si="225"/>
        <v>987.91555837004375</v>
      </c>
      <c r="DE105" s="2">
        <f t="shared" si="226"/>
        <v>137247.100014222</v>
      </c>
      <c r="DF105" s="2">
        <f t="shared" si="202"/>
        <v>3000</v>
      </c>
      <c r="DG105" s="2">
        <f t="shared" si="203"/>
        <v>6694.652958792487</v>
      </c>
      <c r="DH105" s="2">
        <f t="shared" si="227"/>
        <v>127552.44705542951</v>
      </c>
    </row>
    <row r="106" spans="2:112">
      <c r="B106" s="228"/>
      <c r="C106" s="1">
        <f t="shared" si="256"/>
        <v>69</v>
      </c>
      <c r="D106" s="2">
        <f t="shared" si="259"/>
        <v>128303.99694665422</v>
      </c>
      <c r="E106" s="2">
        <f t="shared" si="260"/>
        <v>121876.30008821792</v>
      </c>
      <c r="F106" s="2">
        <f t="shared" si="261"/>
        <v>126817.18768999996</v>
      </c>
      <c r="G106" s="2">
        <f t="shared" si="262"/>
        <v>119590.52768999997</v>
      </c>
      <c r="H106" s="2">
        <f t="shared" si="263"/>
        <v>128908.08236953609</v>
      </c>
      <c r="I106" s="2">
        <f t="shared" si="264"/>
        <v>120856.28032458818</v>
      </c>
      <c r="J106" s="2">
        <f t="shared" si="257"/>
        <v>120448.12144289746</v>
      </c>
      <c r="K106" s="2">
        <f t="shared" si="258"/>
        <v>114616.61051657915</v>
      </c>
      <c r="W106" s="1">
        <f t="shared" si="204"/>
        <v>88</v>
      </c>
      <c r="X106" s="2">
        <f t="shared" si="177"/>
        <v>119003.63536831508</v>
      </c>
      <c r="Y106" s="8">
        <f t="shared" si="230"/>
        <v>3.8100000000000002E-2</v>
      </c>
      <c r="Z106" s="5">
        <f t="shared" si="205"/>
        <v>1295</v>
      </c>
      <c r="AA106" s="2">
        <f t="shared" si="206"/>
        <v>129370.50000000001</v>
      </c>
      <c r="AB106" s="2">
        <f t="shared" si="207"/>
        <v>129500</v>
      </c>
      <c r="AC106" s="2">
        <f t="shared" si="208"/>
        <v>135521.75</v>
      </c>
      <c r="AD106" s="8">
        <f t="shared" si="178"/>
        <v>4.65E-2</v>
      </c>
      <c r="AE106" s="2">
        <f t="shared" si="179"/>
        <v>137622.33712500002</v>
      </c>
      <c r="AF106" s="2" t="str">
        <f t="shared" si="180"/>
        <v>nie</v>
      </c>
      <c r="AG106" s="2">
        <f t="shared" si="181"/>
        <v>1295</v>
      </c>
      <c r="AH106" s="1">
        <f t="shared" si="233"/>
        <v>0</v>
      </c>
      <c r="AI106" s="1">
        <f t="shared" si="171"/>
        <v>0</v>
      </c>
      <c r="AJ106" s="1">
        <f t="shared" si="228"/>
        <v>0</v>
      </c>
      <c r="AK106" s="1">
        <f t="shared" si="254"/>
        <v>0</v>
      </c>
      <c r="AL106" s="2">
        <f t="shared" si="243"/>
        <v>0</v>
      </c>
      <c r="AM106" s="8">
        <f t="shared" si="234"/>
        <v>4.65E-2</v>
      </c>
      <c r="AN106" s="2">
        <f t="shared" si="244"/>
        <v>0</v>
      </c>
      <c r="AO106" s="2">
        <f t="shared" si="235"/>
        <v>0</v>
      </c>
      <c r="AP106" s="2">
        <f t="shared" si="119"/>
        <v>0</v>
      </c>
      <c r="AQ106" s="8">
        <f t="shared" si="172"/>
        <v>3.8100000000000002E-2</v>
      </c>
      <c r="AR106" s="2">
        <f t="shared" si="113"/>
        <v>0</v>
      </c>
      <c r="AS106" s="2">
        <f t="shared" si="173"/>
        <v>0</v>
      </c>
      <c r="AT106" s="2">
        <f t="shared" si="209"/>
        <v>0</v>
      </c>
      <c r="AU106" s="2">
        <f t="shared" si="245"/>
        <v>0</v>
      </c>
      <c r="AV106" s="2">
        <f t="shared" si="236"/>
        <v>9.9398028049618006</v>
      </c>
      <c r="AW106" s="1">
        <f t="shared" si="231"/>
        <v>0</v>
      </c>
      <c r="AX106" s="2">
        <f t="shared" si="182"/>
        <v>9.9398028049618006</v>
      </c>
      <c r="AY106" s="1">
        <f t="shared" si="237"/>
        <v>0</v>
      </c>
      <c r="AZ106" s="2">
        <f t="shared" si="210"/>
        <v>9.9398028049618006</v>
      </c>
      <c r="BA106" s="2">
        <f t="shared" si="246"/>
        <v>137632.27692780498</v>
      </c>
      <c r="BB106" s="2">
        <f t="shared" si="183"/>
        <v>0</v>
      </c>
      <c r="BC106" s="2">
        <f t="shared" si="211"/>
        <v>978.85422113595132</v>
      </c>
      <c r="BD106" s="2">
        <f t="shared" si="184"/>
        <v>136653.42270666902</v>
      </c>
      <c r="BE106" s="2">
        <f t="shared" si="212"/>
        <v>1295</v>
      </c>
      <c r="BF106" s="2">
        <f t="shared" si="185"/>
        <v>6904.0826162829462</v>
      </c>
      <c r="BG106" s="2">
        <f t="shared" si="186"/>
        <v>128454.34009038607</v>
      </c>
      <c r="BI106" s="8">
        <f t="shared" si="238"/>
        <v>2.4E-2</v>
      </c>
      <c r="BJ106" s="5">
        <f t="shared" si="213"/>
        <v>1040</v>
      </c>
      <c r="BK106" s="2">
        <f t="shared" si="214"/>
        <v>103896</v>
      </c>
      <c r="BL106" s="2">
        <f t="shared" si="215"/>
        <v>104000</v>
      </c>
      <c r="BM106" s="2">
        <f t="shared" si="187"/>
        <v>104000</v>
      </c>
      <c r="BN106" s="8">
        <f t="shared" si="188"/>
        <v>3.9E-2</v>
      </c>
      <c r="BO106" s="2">
        <f t="shared" si="189"/>
        <v>105351.99999999999</v>
      </c>
      <c r="BP106" s="2" t="str">
        <f t="shared" si="190"/>
        <v>nie</v>
      </c>
      <c r="BQ106" s="2">
        <f t="shared" si="191"/>
        <v>2080</v>
      </c>
      <c r="BR106" s="1">
        <f t="shared" si="239"/>
        <v>94</v>
      </c>
      <c r="BS106" s="1">
        <f t="shared" si="174"/>
        <v>91</v>
      </c>
      <c r="BT106" s="1">
        <f t="shared" si="229"/>
        <v>107</v>
      </c>
      <c r="BU106" s="1">
        <f t="shared" si="255"/>
        <v>6</v>
      </c>
      <c r="BV106" s="2">
        <f t="shared" si="247"/>
        <v>9400</v>
      </c>
      <c r="BW106" s="8">
        <f t="shared" si="240"/>
        <v>0.05</v>
      </c>
      <c r="BX106" s="2">
        <f t="shared" si="248"/>
        <v>9556.6666666666661</v>
      </c>
      <c r="BY106" s="2">
        <f t="shared" si="241"/>
        <v>156.66666666666606</v>
      </c>
      <c r="BZ106" s="2">
        <f t="shared" si="120"/>
        <v>20400</v>
      </c>
      <c r="CA106" s="8">
        <f t="shared" si="175"/>
        <v>3.9E-2</v>
      </c>
      <c r="CB106" s="2">
        <f t="shared" si="249"/>
        <v>20665.199999999997</v>
      </c>
      <c r="CC106" s="2">
        <f t="shared" si="176"/>
        <v>408</v>
      </c>
      <c r="CD106" s="2">
        <f t="shared" si="192"/>
        <v>0</v>
      </c>
      <c r="CE106" s="2">
        <f t="shared" si="250"/>
        <v>0</v>
      </c>
      <c r="CF106" s="2">
        <f t="shared" si="251"/>
        <v>51.299999999927422</v>
      </c>
      <c r="CG106" s="1">
        <f t="shared" si="232"/>
        <v>0</v>
      </c>
      <c r="CH106" s="2">
        <f t="shared" si="193"/>
        <v>51.299999999927422</v>
      </c>
      <c r="CI106" s="1">
        <f t="shared" si="242"/>
        <v>0</v>
      </c>
      <c r="CJ106" s="2">
        <f t="shared" si="252"/>
        <v>51.299999999927422</v>
      </c>
      <c r="CK106" s="2">
        <f t="shared" si="253"/>
        <v>135625.16666666657</v>
      </c>
      <c r="CL106" s="2">
        <f t="shared" si="194"/>
        <v>0</v>
      </c>
      <c r="CM106" s="2">
        <f t="shared" si="216"/>
        <v>972.51220999999964</v>
      </c>
      <c r="CN106" s="2">
        <f t="shared" si="195"/>
        <v>134652.65445666658</v>
      </c>
      <c r="CO106" s="2">
        <f t="shared" si="217"/>
        <v>2644.6666666666661</v>
      </c>
      <c r="CP106" s="2">
        <f t="shared" si="196"/>
        <v>6266.2949999999837</v>
      </c>
      <c r="CQ106" s="2">
        <f t="shared" si="197"/>
        <v>125741.69278999994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136730.97484925028</v>
      </c>
      <c r="CW106" s="8">
        <f t="shared" si="198"/>
        <v>4.3999999999999997E-2</v>
      </c>
      <c r="CX106" s="2">
        <f t="shared" si="199"/>
        <v>138736.36248037263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138736.36248037263</v>
      </c>
      <c r="DC106" s="2">
        <f t="shared" si="201"/>
        <v>0</v>
      </c>
      <c r="DD106" s="2">
        <f t="shared" si="225"/>
        <v>987.91555837004375</v>
      </c>
      <c r="DE106" s="2">
        <f t="shared" si="226"/>
        <v>137748.44692200259</v>
      </c>
      <c r="DF106" s="2">
        <f t="shared" si="202"/>
        <v>3000</v>
      </c>
      <c r="DG106" s="2">
        <f t="shared" si="203"/>
        <v>6789.908871270799</v>
      </c>
      <c r="DH106" s="2">
        <f t="shared" si="227"/>
        <v>127958.53805073179</v>
      </c>
    </row>
    <row r="107" spans="2:112">
      <c r="B107" s="228"/>
      <c r="C107" s="1">
        <f t="shared" si="256"/>
        <v>70</v>
      </c>
      <c r="D107" s="2">
        <f t="shared" si="259"/>
        <v>128786.93611984797</v>
      </c>
      <c r="E107" s="2">
        <f t="shared" si="260"/>
        <v>122267.48081850485</v>
      </c>
      <c r="F107" s="2">
        <f t="shared" si="261"/>
        <v>127229.02102333329</v>
      </c>
      <c r="G107" s="2">
        <f t="shared" si="262"/>
        <v>119924.11268999997</v>
      </c>
      <c r="H107" s="2">
        <f t="shared" si="263"/>
        <v>129368.06066897805</v>
      </c>
      <c r="I107" s="2">
        <f t="shared" si="264"/>
        <v>121228.86274713617</v>
      </c>
      <c r="J107" s="2">
        <f t="shared" si="257"/>
        <v>120773.33137079328</v>
      </c>
      <c r="K107" s="2">
        <f t="shared" si="258"/>
        <v>114841.79049794769</v>
      </c>
      <c r="W107" s="1">
        <f t="shared" si="204"/>
        <v>89</v>
      </c>
      <c r="X107" s="2">
        <f t="shared" si="177"/>
        <v>119239.75369245857</v>
      </c>
      <c r="Y107" s="8">
        <f t="shared" si="230"/>
        <v>3.8100000000000002E-2</v>
      </c>
      <c r="Z107" s="5">
        <f t="shared" si="205"/>
        <v>1295</v>
      </c>
      <c r="AA107" s="2">
        <f t="shared" si="206"/>
        <v>129370.50000000001</v>
      </c>
      <c r="AB107" s="2">
        <f t="shared" si="207"/>
        <v>129500</v>
      </c>
      <c r="AC107" s="2">
        <f t="shared" si="208"/>
        <v>135521.75</v>
      </c>
      <c r="AD107" s="8">
        <f t="shared" si="178"/>
        <v>4.65E-2</v>
      </c>
      <c r="AE107" s="2">
        <f t="shared" si="179"/>
        <v>138147.48390624998</v>
      </c>
      <c r="AF107" s="2" t="str">
        <f t="shared" si="180"/>
        <v>nie</v>
      </c>
      <c r="AG107" s="2">
        <f t="shared" si="181"/>
        <v>1295</v>
      </c>
      <c r="AH107" s="1">
        <f t="shared" si="233"/>
        <v>0</v>
      </c>
      <c r="AI107" s="1">
        <f t="shared" ref="AI107:AI138" si="265">IF(zapadalnosc_TOS/12&gt;=AI$18,AH95,0)</f>
        <v>0</v>
      </c>
      <c r="AJ107" s="1">
        <f t="shared" si="228"/>
        <v>0</v>
      </c>
      <c r="AK107" s="1">
        <f t="shared" si="254"/>
        <v>0</v>
      </c>
      <c r="AL107" s="2">
        <f t="shared" si="243"/>
        <v>0</v>
      </c>
      <c r="AM107" s="8">
        <f t="shared" si="234"/>
        <v>4.65E-2</v>
      </c>
      <c r="AN107" s="2">
        <f t="shared" si="244"/>
        <v>0</v>
      </c>
      <c r="AO107" s="2">
        <f t="shared" si="235"/>
        <v>0</v>
      </c>
      <c r="AP107" s="2">
        <f t="shared" si="119"/>
        <v>0</v>
      </c>
      <c r="AQ107" s="8">
        <f t="shared" ref="AQ107:AQ138" si="266">marza_TOS+Y107</f>
        <v>3.8100000000000002E-2</v>
      </c>
      <c r="AR107" s="2">
        <f t="shared" ref="AR107:AR162" si="267">AP107*(1+AQ107*IF(MOD($W107,12)&lt;&gt;0,MOD($W107,12),12)/12)</f>
        <v>0</v>
      </c>
      <c r="AS107" s="2">
        <f t="shared" ref="AS107:AS138" si="268">SUM(AI107:AK107)*koszt_wczesniejszy_wykup_TOS</f>
        <v>0</v>
      </c>
      <c r="AT107" s="2">
        <f t="shared" si="209"/>
        <v>0</v>
      </c>
      <c r="AU107" s="2">
        <f t="shared" si="245"/>
        <v>0</v>
      </c>
      <c r="AV107" s="2">
        <f t="shared" si="236"/>
        <v>9.9398028049618006</v>
      </c>
      <c r="AW107" s="1">
        <f t="shared" si="231"/>
        <v>0</v>
      </c>
      <c r="AX107" s="2">
        <f t="shared" si="182"/>
        <v>9.9398028049618006</v>
      </c>
      <c r="AY107" s="1">
        <f t="shared" si="237"/>
        <v>0</v>
      </c>
      <c r="AZ107" s="2">
        <f t="shared" si="210"/>
        <v>9.9398028049618006</v>
      </c>
      <c r="BA107" s="2">
        <f t="shared" si="246"/>
        <v>138157.42370905494</v>
      </c>
      <c r="BB107" s="2">
        <f t="shared" si="183"/>
        <v>0</v>
      </c>
      <c r="BC107" s="2">
        <f t="shared" si="211"/>
        <v>978.85422113595132</v>
      </c>
      <c r="BD107" s="2">
        <f t="shared" si="184"/>
        <v>137178.56948791898</v>
      </c>
      <c r="BE107" s="2">
        <f t="shared" si="212"/>
        <v>1295</v>
      </c>
      <c r="BF107" s="2">
        <f t="shared" si="185"/>
        <v>7003.8605047204392</v>
      </c>
      <c r="BG107" s="2">
        <f t="shared" si="186"/>
        <v>128879.70898319855</v>
      </c>
      <c r="BI107" s="8">
        <f t="shared" si="238"/>
        <v>2.4E-2</v>
      </c>
      <c r="BJ107" s="5">
        <f t="shared" si="213"/>
        <v>1040</v>
      </c>
      <c r="BK107" s="2">
        <f t="shared" si="214"/>
        <v>103896</v>
      </c>
      <c r="BL107" s="2">
        <f t="shared" si="215"/>
        <v>104000</v>
      </c>
      <c r="BM107" s="2">
        <f t="shared" si="187"/>
        <v>104000</v>
      </c>
      <c r="BN107" s="8">
        <f t="shared" si="188"/>
        <v>3.9E-2</v>
      </c>
      <c r="BO107" s="2">
        <f t="shared" si="189"/>
        <v>105690.00000000001</v>
      </c>
      <c r="BP107" s="2" t="str">
        <f t="shared" si="190"/>
        <v>nie</v>
      </c>
      <c r="BQ107" s="2">
        <f t="shared" si="191"/>
        <v>2080</v>
      </c>
      <c r="BR107" s="1">
        <f t="shared" si="239"/>
        <v>94</v>
      </c>
      <c r="BS107" s="1">
        <f t="shared" ref="BS107:BS138" si="269">IF(zapadalnosc_COI/12&gt;=BS$18,BR95,0)</f>
        <v>91</v>
      </c>
      <c r="BT107" s="1">
        <f t="shared" si="229"/>
        <v>107</v>
      </c>
      <c r="BU107" s="1">
        <f t="shared" si="255"/>
        <v>6</v>
      </c>
      <c r="BV107" s="2">
        <f t="shared" si="247"/>
        <v>9400</v>
      </c>
      <c r="BW107" s="8">
        <f t="shared" si="240"/>
        <v>0.05</v>
      </c>
      <c r="BX107" s="2">
        <f t="shared" si="248"/>
        <v>9595.8333333333321</v>
      </c>
      <c r="BY107" s="2">
        <f t="shared" si="241"/>
        <v>188</v>
      </c>
      <c r="BZ107" s="2">
        <f t="shared" si="120"/>
        <v>20400</v>
      </c>
      <c r="CA107" s="8">
        <f t="shared" ref="CA107:CA138" si="270">marza_COI+BI107</f>
        <v>3.9E-2</v>
      </c>
      <c r="CB107" s="2">
        <f t="shared" si="249"/>
        <v>20731.500000000004</v>
      </c>
      <c r="CC107" s="2">
        <f t="shared" ref="CC107:CC138" si="271">SUM(BS107:BU107)*koszt_wczesniejszy_wykup_COI</f>
        <v>408</v>
      </c>
      <c r="CD107" s="2">
        <f t="shared" si="192"/>
        <v>0</v>
      </c>
      <c r="CE107" s="2">
        <f t="shared" si="250"/>
        <v>0</v>
      </c>
      <c r="CF107" s="2">
        <f t="shared" si="251"/>
        <v>51.299999999927422</v>
      </c>
      <c r="CG107" s="1">
        <f t="shared" si="232"/>
        <v>0</v>
      </c>
      <c r="CH107" s="2">
        <f t="shared" si="193"/>
        <v>51.299999999927422</v>
      </c>
      <c r="CI107" s="1">
        <f t="shared" si="242"/>
        <v>0</v>
      </c>
      <c r="CJ107" s="2">
        <f t="shared" si="252"/>
        <v>51.299999999927422</v>
      </c>
      <c r="CK107" s="2">
        <f t="shared" si="253"/>
        <v>136068.63333333327</v>
      </c>
      <c r="CL107" s="2">
        <f t="shared" si="194"/>
        <v>0</v>
      </c>
      <c r="CM107" s="2">
        <f t="shared" si="216"/>
        <v>972.51220999999964</v>
      </c>
      <c r="CN107" s="2">
        <f t="shared" si="195"/>
        <v>135096.12112333329</v>
      </c>
      <c r="CO107" s="2">
        <f t="shared" si="217"/>
        <v>2676</v>
      </c>
      <c r="CP107" s="2">
        <f t="shared" si="196"/>
        <v>6344.6003333333219</v>
      </c>
      <c r="CQ107" s="2">
        <f t="shared" si="197"/>
        <v>126075.52078999997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136730.97484925028</v>
      </c>
      <c r="CW107" s="8">
        <f t="shared" si="198"/>
        <v>4.3999999999999997E-2</v>
      </c>
      <c r="CX107" s="2">
        <f t="shared" si="199"/>
        <v>139237.70938815319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139237.70938815319</v>
      </c>
      <c r="DC107" s="2">
        <f t="shared" si="201"/>
        <v>0</v>
      </c>
      <c r="DD107" s="2">
        <f t="shared" si="225"/>
        <v>987.91555837004375</v>
      </c>
      <c r="DE107" s="2">
        <f t="shared" si="226"/>
        <v>138249.79382978316</v>
      </c>
      <c r="DF107" s="2">
        <f t="shared" si="202"/>
        <v>3000</v>
      </c>
      <c r="DG107" s="2">
        <f t="shared" si="203"/>
        <v>6885.1647837491064</v>
      </c>
      <c r="DH107" s="2">
        <f t="shared" si="227"/>
        <v>128364.62904603405</v>
      </c>
    </row>
    <row r="108" spans="2:112">
      <c r="B108" s="229"/>
      <c r="C108" s="1">
        <f t="shared" si="256"/>
        <v>71</v>
      </c>
      <c r="D108" s="2">
        <f t="shared" si="259"/>
        <v>129269.87529304171</v>
      </c>
      <c r="E108" s="2">
        <f t="shared" si="260"/>
        <v>122658.66154879177</v>
      </c>
      <c r="F108" s="2">
        <f t="shared" si="261"/>
        <v>127640.85435666663</v>
      </c>
      <c r="G108" s="2">
        <f t="shared" si="262"/>
        <v>120257.69768999997</v>
      </c>
      <c r="H108" s="2">
        <f t="shared" si="263"/>
        <v>129828.03896842003</v>
      </c>
      <c r="I108" s="2">
        <f t="shared" si="264"/>
        <v>121601.44516968417</v>
      </c>
      <c r="J108" s="2">
        <f t="shared" si="257"/>
        <v>121099.41936549441</v>
      </c>
      <c r="K108" s="2">
        <f t="shared" si="258"/>
        <v>115066.97047931621</v>
      </c>
      <c r="W108" s="1">
        <f t="shared" si="204"/>
        <v>90</v>
      </c>
      <c r="X108" s="2">
        <f t="shared" si="177"/>
        <v>119475.87201660205</v>
      </c>
      <c r="Y108" s="8">
        <f t="shared" si="230"/>
        <v>3.8100000000000002E-2</v>
      </c>
      <c r="Z108" s="5">
        <f t="shared" si="205"/>
        <v>1295</v>
      </c>
      <c r="AA108" s="2">
        <f t="shared" si="206"/>
        <v>129370.50000000001</v>
      </c>
      <c r="AB108" s="2">
        <f t="shared" si="207"/>
        <v>129500</v>
      </c>
      <c r="AC108" s="2">
        <f t="shared" si="208"/>
        <v>135521.75</v>
      </c>
      <c r="AD108" s="8">
        <f t="shared" si="178"/>
        <v>4.65E-2</v>
      </c>
      <c r="AE108" s="2">
        <f t="shared" si="179"/>
        <v>138672.6306875</v>
      </c>
      <c r="AF108" s="2" t="str">
        <f t="shared" si="180"/>
        <v>nie</v>
      </c>
      <c r="AG108" s="2">
        <f t="shared" si="181"/>
        <v>1295</v>
      </c>
      <c r="AH108" s="1">
        <f t="shared" si="233"/>
        <v>0</v>
      </c>
      <c r="AI108" s="1">
        <f t="shared" si="265"/>
        <v>0</v>
      </c>
      <c r="AJ108" s="1">
        <f t="shared" si="228"/>
        <v>0</v>
      </c>
      <c r="AK108" s="1">
        <f t="shared" si="254"/>
        <v>0</v>
      </c>
      <c r="AL108" s="2">
        <f t="shared" si="243"/>
        <v>0</v>
      </c>
      <c r="AM108" s="8">
        <f t="shared" si="234"/>
        <v>4.65E-2</v>
      </c>
      <c r="AN108" s="2">
        <f t="shared" si="244"/>
        <v>0</v>
      </c>
      <c r="AO108" s="2">
        <f t="shared" si="235"/>
        <v>0</v>
      </c>
      <c r="AP108" s="2">
        <f t="shared" ref="AP108:AP162" si="272">SUM(AI108:AK108)*100</f>
        <v>0</v>
      </c>
      <c r="AQ108" s="8">
        <f t="shared" si="266"/>
        <v>3.8100000000000002E-2</v>
      </c>
      <c r="AR108" s="2">
        <f t="shared" si="267"/>
        <v>0</v>
      </c>
      <c r="AS108" s="2">
        <f t="shared" si="268"/>
        <v>0</v>
      </c>
      <c r="AT108" s="2">
        <f t="shared" si="209"/>
        <v>0</v>
      </c>
      <c r="AU108" s="2">
        <f t="shared" si="245"/>
        <v>0</v>
      </c>
      <c r="AV108" s="2">
        <f t="shared" si="236"/>
        <v>9.9398028049618006</v>
      </c>
      <c r="AW108" s="1">
        <f t="shared" si="231"/>
        <v>0</v>
      </c>
      <c r="AX108" s="2">
        <f t="shared" si="182"/>
        <v>9.9398028049618006</v>
      </c>
      <c r="AY108" s="1">
        <f t="shared" si="237"/>
        <v>0</v>
      </c>
      <c r="AZ108" s="2">
        <f t="shared" si="210"/>
        <v>9.9398028049618006</v>
      </c>
      <c r="BA108" s="2">
        <f t="shared" si="246"/>
        <v>138682.57049030496</v>
      </c>
      <c r="BB108" s="2">
        <f t="shared" si="183"/>
        <v>0</v>
      </c>
      <c r="BC108" s="2">
        <f t="shared" si="211"/>
        <v>978.85422113595132</v>
      </c>
      <c r="BD108" s="2">
        <f t="shared" si="184"/>
        <v>137703.716269169</v>
      </c>
      <c r="BE108" s="2">
        <f t="shared" si="212"/>
        <v>1295</v>
      </c>
      <c r="BF108" s="2">
        <f t="shared" si="185"/>
        <v>7103.638393157943</v>
      </c>
      <c r="BG108" s="2">
        <f t="shared" si="186"/>
        <v>129305.07787601106</v>
      </c>
      <c r="BI108" s="8">
        <f t="shared" si="238"/>
        <v>2.4E-2</v>
      </c>
      <c r="BJ108" s="5">
        <f t="shared" si="213"/>
        <v>1040</v>
      </c>
      <c r="BK108" s="2">
        <f t="shared" si="214"/>
        <v>103896</v>
      </c>
      <c r="BL108" s="2">
        <f t="shared" si="215"/>
        <v>104000</v>
      </c>
      <c r="BM108" s="2">
        <f t="shared" si="187"/>
        <v>104000</v>
      </c>
      <c r="BN108" s="8">
        <f t="shared" si="188"/>
        <v>3.9E-2</v>
      </c>
      <c r="BO108" s="2">
        <f t="shared" si="189"/>
        <v>106028.00000000001</v>
      </c>
      <c r="BP108" s="2" t="str">
        <f t="shared" si="190"/>
        <v>nie</v>
      </c>
      <c r="BQ108" s="2">
        <f t="shared" si="191"/>
        <v>2080</v>
      </c>
      <c r="BR108" s="1">
        <f t="shared" si="239"/>
        <v>94</v>
      </c>
      <c r="BS108" s="1">
        <f t="shared" si="269"/>
        <v>91</v>
      </c>
      <c r="BT108" s="1">
        <f t="shared" si="229"/>
        <v>107</v>
      </c>
      <c r="BU108" s="1">
        <f t="shared" si="255"/>
        <v>6</v>
      </c>
      <c r="BV108" s="2">
        <f t="shared" si="247"/>
        <v>9400</v>
      </c>
      <c r="BW108" s="8">
        <f t="shared" si="240"/>
        <v>0.05</v>
      </c>
      <c r="BX108" s="2">
        <f t="shared" si="248"/>
        <v>9635</v>
      </c>
      <c r="BY108" s="2">
        <f t="shared" si="241"/>
        <v>188</v>
      </c>
      <c r="BZ108" s="2">
        <f t="shared" ref="BZ108:BZ162" si="273">SUM(BS108:BU108)*100</f>
        <v>20400</v>
      </c>
      <c r="CA108" s="8">
        <f t="shared" si="270"/>
        <v>3.9E-2</v>
      </c>
      <c r="CB108" s="2">
        <f t="shared" si="249"/>
        <v>20797.800000000003</v>
      </c>
      <c r="CC108" s="2">
        <f t="shared" si="271"/>
        <v>408</v>
      </c>
      <c r="CD108" s="2">
        <f t="shared" si="192"/>
        <v>0</v>
      </c>
      <c r="CE108" s="2">
        <f t="shared" si="250"/>
        <v>0</v>
      </c>
      <c r="CF108" s="2">
        <f t="shared" si="251"/>
        <v>51.299999999927422</v>
      </c>
      <c r="CG108" s="1">
        <f t="shared" si="232"/>
        <v>0</v>
      </c>
      <c r="CH108" s="2">
        <f t="shared" si="193"/>
        <v>51.299999999927422</v>
      </c>
      <c r="CI108" s="1">
        <f t="shared" si="242"/>
        <v>0</v>
      </c>
      <c r="CJ108" s="2">
        <f t="shared" si="252"/>
        <v>51.299999999927422</v>
      </c>
      <c r="CK108" s="2">
        <f t="shared" si="253"/>
        <v>136512.09999999995</v>
      </c>
      <c r="CL108" s="2">
        <f t="shared" si="194"/>
        <v>0</v>
      </c>
      <c r="CM108" s="2">
        <f t="shared" si="216"/>
        <v>972.51220999999964</v>
      </c>
      <c r="CN108" s="2">
        <f t="shared" si="195"/>
        <v>135539.58778999996</v>
      </c>
      <c r="CO108" s="2">
        <f t="shared" si="217"/>
        <v>2676</v>
      </c>
      <c r="CP108" s="2">
        <f t="shared" si="196"/>
        <v>6428.8589999999904</v>
      </c>
      <c r="CQ108" s="2">
        <f t="shared" si="197"/>
        <v>126434.72878999996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136730.97484925028</v>
      </c>
      <c r="CW108" s="8">
        <f t="shared" si="198"/>
        <v>4.3999999999999997E-2</v>
      </c>
      <c r="CX108" s="2">
        <f t="shared" si="199"/>
        <v>139739.05629593378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139739.05629593378</v>
      </c>
      <c r="DC108" s="2">
        <f t="shared" si="201"/>
        <v>0</v>
      </c>
      <c r="DD108" s="2">
        <f t="shared" si="225"/>
        <v>987.91555837004375</v>
      </c>
      <c r="DE108" s="2">
        <f t="shared" si="226"/>
        <v>138751.14073756375</v>
      </c>
      <c r="DF108" s="2">
        <f t="shared" si="202"/>
        <v>3000</v>
      </c>
      <c r="DG108" s="2">
        <f t="shared" si="203"/>
        <v>6980.4206962274193</v>
      </c>
      <c r="DH108" s="2">
        <f t="shared" si="227"/>
        <v>128770.72004133633</v>
      </c>
    </row>
    <row r="109" spans="2:112">
      <c r="B109" s="227">
        <f>ROUNDUP(C110/12,0)</f>
        <v>7</v>
      </c>
      <c r="C109" s="3">
        <f t="shared" si="256"/>
        <v>72</v>
      </c>
      <c r="D109" s="10">
        <f t="shared" si="259"/>
        <v>128550.67044045212</v>
      </c>
      <c r="E109" s="10">
        <f t="shared" si="260"/>
        <v>122968.38687791917</v>
      </c>
      <c r="F109" s="10">
        <f t="shared" si="261"/>
        <v>127898.21948999994</v>
      </c>
      <c r="G109" s="10">
        <f t="shared" si="262"/>
        <v>120436.81448999996</v>
      </c>
      <c r="H109" s="10">
        <f t="shared" si="263"/>
        <v>130130.8552278054</v>
      </c>
      <c r="I109" s="10">
        <f t="shared" si="264"/>
        <v>121816.86555217556</v>
      </c>
      <c r="J109" s="10">
        <f t="shared" si="257"/>
        <v>121426.38779778124</v>
      </c>
      <c r="K109" s="10">
        <f t="shared" si="258"/>
        <v>115292.15046068473</v>
      </c>
      <c r="W109" s="1">
        <f t="shared" si="204"/>
        <v>91</v>
      </c>
      <c r="X109" s="2">
        <f t="shared" si="177"/>
        <v>119711.99034074553</v>
      </c>
      <c r="Y109" s="8">
        <f t="shared" si="230"/>
        <v>3.8100000000000002E-2</v>
      </c>
      <c r="Z109" s="5">
        <f t="shared" si="205"/>
        <v>1295</v>
      </c>
      <c r="AA109" s="2">
        <f t="shared" si="206"/>
        <v>129370.50000000001</v>
      </c>
      <c r="AB109" s="2">
        <f t="shared" si="207"/>
        <v>129500</v>
      </c>
      <c r="AC109" s="2">
        <f t="shared" si="208"/>
        <v>135521.75</v>
      </c>
      <c r="AD109" s="8">
        <f t="shared" si="178"/>
        <v>4.65E-2</v>
      </c>
      <c r="AE109" s="2">
        <f t="shared" si="179"/>
        <v>139197.77746875002</v>
      </c>
      <c r="AF109" s="2" t="str">
        <f t="shared" si="180"/>
        <v>nie</v>
      </c>
      <c r="AG109" s="2">
        <f t="shared" si="181"/>
        <v>1295</v>
      </c>
      <c r="AH109" s="1">
        <f t="shared" si="233"/>
        <v>0</v>
      </c>
      <c r="AI109" s="1">
        <f t="shared" si="265"/>
        <v>0</v>
      </c>
      <c r="AJ109" s="1">
        <f t="shared" si="228"/>
        <v>0</v>
      </c>
      <c r="AK109" s="1">
        <f t="shared" si="254"/>
        <v>0</v>
      </c>
      <c r="AL109" s="2">
        <f t="shared" si="243"/>
        <v>0</v>
      </c>
      <c r="AM109" s="8">
        <f t="shared" si="234"/>
        <v>4.65E-2</v>
      </c>
      <c r="AN109" s="2">
        <f t="shared" si="244"/>
        <v>0</v>
      </c>
      <c r="AO109" s="2">
        <f t="shared" si="235"/>
        <v>0</v>
      </c>
      <c r="AP109" s="2">
        <f t="shared" si="272"/>
        <v>0</v>
      </c>
      <c r="AQ109" s="8">
        <f t="shared" si="266"/>
        <v>3.8100000000000002E-2</v>
      </c>
      <c r="AR109" s="2">
        <f t="shared" si="267"/>
        <v>0</v>
      </c>
      <c r="AS109" s="2">
        <f t="shared" si="268"/>
        <v>0</v>
      </c>
      <c r="AT109" s="2">
        <f t="shared" si="209"/>
        <v>0</v>
      </c>
      <c r="AU109" s="2">
        <f t="shared" si="245"/>
        <v>0</v>
      </c>
      <c r="AV109" s="2">
        <f t="shared" si="236"/>
        <v>9.9398028049618006</v>
      </c>
      <c r="AW109" s="1">
        <f t="shared" si="231"/>
        <v>0</v>
      </c>
      <c r="AX109" s="2">
        <f t="shared" si="182"/>
        <v>9.9398028049618006</v>
      </c>
      <c r="AY109" s="1">
        <f t="shared" si="237"/>
        <v>0</v>
      </c>
      <c r="AZ109" s="2">
        <f t="shared" si="210"/>
        <v>9.9398028049618006</v>
      </c>
      <c r="BA109" s="2">
        <f t="shared" si="246"/>
        <v>139207.71727155498</v>
      </c>
      <c r="BB109" s="2">
        <f t="shared" si="183"/>
        <v>0</v>
      </c>
      <c r="BC109" s="2">
        <f t="shared" si="211"/>
        <v>978.85422113595132</v>
      </c>
      <c r="BD109" s="2">
        <f t="shared" si="184"/>
        <v>138228.86305041902</v>
      </c>
      <c r="BE109" s="2">
        <f t="shared" si="212"/>
        <v>1295</v>
      </c>
      <c r="BF109" s="2">
        <f t="shared" si="185"/>
        <v>7203.4162815954469</v>
      </c>
      <c r="BG109" s="2">
        <f t="shared" si="186"/>
        <v>129730.44676882357</v>
      </c>
      <c r="BI109" s="8">
        <f t="shared" si="238"/>
        <v>2.4E-2</v>
      </c>
      <c r="BJ109" s="5">
        <f t="shared" si="213"/>
        <v>1040</v>
      </c>
      <c r="BK109" s="2">
        <f t="shared" si="214"/>
        <v>103896</v>
      </c>
      <c r="BL109" s="2">
        <f t="shared" si="215"/>
        <v>104000</v>
      </c>
      <c r="BM109" s="2">
        <f t="shared" si="187"/>
        <v>104000</v>
      </c>
      <c r="BN109" s="8">
        <f t="shared" si="188"/>
        <v>3.9E-2</v>
      </c>
      <c r="BO109" s="2">
        <f t="shared" si="189"/>
        <v>106366</v>
      </c>
      <c r="BP109" s="2" t="str">
        <f t="shared" si="190"/>
        <v>nie</v>
      </c>
      <c r="BQ109" s="2">
        <f t="shared" si="191"/>
        <v>2080</v>
      </c>
      <c r="BR109" s="1">
        <f t="shared" si="239"/>
        <v>94</v>
      </c>
      <c r="BS109" s="1">
        <f t="shared" si="269"/>
        <v>91</v>
      </c>
      <c r="BT109" s="1">
        <f t="shared" si="229"/>
        <v>107</v>
      </c>
      <c r="BU109" s="1">
        <f t="shared" si="255"/>
        <v>6</v>
      </c>
      <c r="BV109" s="2">
        <f t="shared" si="247"/>
        <v>9400</v>
      </c>
      <c r="BW109" s="8">
        <f t="shared" si="240"/>
        <v>0.05</v>
      </c>
      <c r="BX109" s="2">
        <f t="shared" si="248"/>
        <v>9674.1666666666661</v>
      </c>
      <c r="BY109" s="2">
        <f t="shared" si="241"/>
        <v>188</v>
      </c>
      <c r="BZ109" s="2">
        <f t="shared" si="273"/>
        <v>20400</v>
      </c>
      <c r="CA109" s="8">
        <f t="shared" si="270"/>
        <v>3.9E-2</v>
      </c>
      <c r="CB109" s="2">
        <f t="shared" si="249"/>
        <v>20864.100000000002</v>
      </c>
      <c r="CC109" s="2">
        <f t="shared" si="271"/>
        <v>408</v>
      </c>
      <c r="CD109" s="2">
        <f t="shared" si="192"/>
        <v>0</v>
      </c>
      <c r="CE109" s="2">
        <f t="shared" si="250"/>
        <v>0</v>
      </c>
      <c r="CF109" s="2">
        <f t="shared" si="251"/>
        <v>51.299999999927422</v>
      </c>
      <c r="CG109" s="1">
        <f t="shared" si="232"/>
        <v>0</v>
      </c>
      <c r="CH109" s="2">
        <f t="shared" si="193"/>
        <v>51.299999999927422</v>
      </c>
      <c r="CI109" s="1">
        <f t="shared" si="242"/>
        <v>0</v>
      </c>
      <c r="CJ109" s="2">
        <f t="shared" si="252"/>
        <v>51.299999999927422</v>
      </c>
      <c r="CK109" s="2">
        <f t="shared" si="253"/>
        <v>136955.56666666659</v>
      </c>
      <c r="CL109" s="2">
        <f t="shared" si="194"/>
        <v>0</v>
      </c>
      <c r="CM109" s="2">
        <f t="shared" si="216"/>
        <v>972.51220999999964</v>
      </c>
      <c r="CN109" s="2">
        <f t="shared" si="195"/>
        <v>135983.05445666661</v>
      </c>
      <c r="CO109" s="2">
        <f t="shared" si="217"/>
        <v>2676</v>
      </c>
      <c r="CP109" s="2">
        <f t="shared" si="196"/>
        <v>6513.1176666666524</v>
      </c>
      <c r="CQ109" s="2">
        <f t="shared" si="197"/>
        <v>126793.93678999995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136730.97484925028</v>
      </c>
      <c r="CW109" s="8">
        <f t="shared" si="198"/>
        <v>4.3999999999999997E-2</v>
      </c>
      <c r="CX109" s="2">
        <f t="shared" si="199"/>
        <v>140240.40320371438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140240.40320371438</v>
      </c>
      <c r="DC109" s="2">
        <f t="shared" si="201"/>
        <v>0</v>
      </c>
      <c r="DD109" s="2">
        <f t="shared" si="225"/>
        <v>987.91555837004375</v>
      </c>
      <c r="DE109" s="2">
        <f t="shared" si="226"/>
        <v>139252.48764534434</v>
      </c>
      <c r="DF109" s="2">
        <f t="shared" si="202"/>
        <v>3000</v>
      </c>
      <c r="DG109" s="2">
        <f t="shared" si="203"/>
        <v>7075.6766087057313</v>
      </c>
      <c r="DH109" s="2">
        <f t="shared" si="227"/>
        <v>129176.81103663861</v>
      </c>
    </row>
    <row r="110" spans="2:112">
      <c r="B110" s="228"/>
      <c r="C110" s="1">
        <f t="shared" si="256"/>
        <v>73</v>
      </c>
      <c r="D110" s="2">
        <f t="shared" si="259"/>
        <v>129181.98294045212</v>
      </c>
      <c r="E110" s="2">
        <f t="shared" si="260"/>
        <v>123073.28187791916</v>
      </c>
      <c r="F110" s="2">
        <f t="shared" si="261"/>
        <v>128328.93615666662</v>
      </c>
      <c r="G110" s="2">
        <f t="shared" si="262"/>
        <v>120821.40248999996</v>
      </c>
      <c r="H110" s="2">
        <f t="shared" si="263"/>
        <v>130611.07257242281</v>
      </c>
      <c r="I110" s="2">
        <f t="shared" si="264"/>
        <v>122205.84160131565</v>
      </c>
      <c r="J110" s="2">
        <f t="shared" si="257"/>
        <v>121754.23904483524</v>
      </c>
      <c r="K110" s="2">
        <f t="shared" si="258"/>
        <v>115522.7347616061</v>
      </c>
      <c r="W110" s="1">
        <f t="shared" si="204"/>
        <v>92</v>
      </c>
      <c r="X110" s="2">
        <f t="shared" si="177"/>
        <v>119948.10866488902</v>
      </c>
      <c r="Y110" s="8">
        <f t="shared" si="230"/>
        <v>3.8100000000000002E-2</v>
      </c>
      <c r="Z110" s="5">
        <f t="shared" si="205"/>
        <v>1295</v>
      </c>
      <c r="AA110" s="2">
        <f t="shared" si="206"/>
        <v>129370.50000000001</v>
      </c>
      <c r="AB110" s="2">
        <f t="shared" si="207"/>
        <v>129500</v>
      </c>
      <c r="AC110" s="2">
        <f t="shared" si="208"/>
        <v>135521.75</v>
      </c>
      <c r="AD110" s="8">
        <f t="shared" si="178"/>
        <v>4.65E-2</v>
      </c>
      <c r="AE110" s="2">
        <f t="shared" si="179"/>
        <v>139722.92424999998</v>
      </c>
      <c r="AF110" s="2" t="str">
        <f t="shared" si="180"/>
        <v>nie</v>
      </c>
      <c r="AG110" s="2">
        <f t="shared" si="181"/>
        <v>1295</v>
      </c>
      <c r="AH110" s="1">
        <f t="shared" si="233"/>
        <v>0</v>
      </c>
      <c r="AI110" s="1">
        <f t="shared" si="265"/>
        <v>0</v>
      </c>
      <c r="AJ110" s="1">
        <f t="shared" si="228"/>
        <v>0</v>
      </c>
      <c r="AK110" s="1">
        <f t="shared" si="254"/>
        <v>0</v>
      </c>
      <c r="AL110" s="2">
        <f t="shared" si="243"/>
        <v>0</v>
      </c>
      <c r="AM110" s="8">
        <f t="shared" si="234"/>
        <v>4.65E-2</v>
      </c>
      <c r="AN110" s="2">
        <f t="shared" si="244"/>
        <v>0</v>
      </c>
      <c r="AO110" s="2">
        <f t="shared" si="235"/>
        <v>0</v>
      </c>
      <c r="AP110" s="2">
        <f t="shared" si="272"/>
        <v>0</v>
      </c>
      <c r="AQ110" s="8">
        <f t="shared" si="266"/>
        <v>3.8100000000000002E-2</v>
      </c>
      <c r="AR110" s="2">
        <f t="shared" si="267"/>
        <v>0</v>
      </c>
      <c r="AS110" s="2">
        <f t="shared" si="268"/>
        <v>0</v>
      </c>
      <c r="AT110" s="2">
        <f t="shared" si="209"/>
        <v>0</v>
      </c>
      <c r="AU110" s="2">
        <f t="shared" si="245"/>
        <v>0</v>
      </c>
      <c r="AV110" s="2">
        <f t="shared" si="236"/>
        <v>9.9398028049618006</v>
      </c>
      <c r="AW110" s="1">
        <f t="shared" si="231"/>
        <v>0</v>
      </c>
      <c r="AX110" s="2">
        <f t="shared" si="182"/>
        <v>9.9398028049618006</v>
      </c>
      <c r="AY110" s="1">
        <f t="shared" si="237"/>
        <v>0</v>
      </c>
      <c r="AZ110" s="2">
        <f t="shared" si="210"/>
        <v>9.9398028049618006</v>
      </c>
      <c r="BA110" s="2">
        <f t="shared" si="246"/>
        <v>139732.86405280494</v>
      </c>
      <c r="BB110" s="2">
        <f t="shared" si="183"/>
        <v>0</v>
      </c>
      <c r="BC110" s="2">
        <f t="shared" si="211"/>
        <v>978.85422113595132</v>
      </c>
      <c r="BD110" s="2">
        <f t="shared" si="184"/>
        <v>138754.00983166898</v>
      </c>
      <c r="BE110" s="2">
        <f t="shared" si="212"/>
        <v>1295</v>
      </c>
      <c r="BF110" s="2">
        <f t="shared" si="185"/>
        <v>7303.1941700329389</v>
      </c>
      <c r="BG110" s="2">
        <f t="shared" si="186"/>
        <v>130155.81566163605</v>
      </c>
      <c r="BI110" s="8">
        <f t="shared" si="238"/>
        <v>2.4E-2</v>
      </c>
      <c r="BJ110" s="5">
        <f t="shared" si="213"/>
        <v>1040</v>
      </c>
      <c r="BK110" s="2">
        <f t="shared" si="214"/>
        <v>103896</v>
      </c>
      <c r="BL110" s="2">
        <f t="shared" si="215"/>
        <v>104000</v>
      </c>
      <c r="BM110" s="2">
        <f t="shared" si="187"/>
        <v>104000</v>
      </c>
      <c r="BN110" s="8">
        <f t="shared" si="188"/>
        <v>3.9E-2</v>
      </c>
      <c r="BO110" s="2">
        <f t="shared" si="189"/>
        <v>106704</v>
      </c>
      <c r="BP110" s="2" t="str">
        <f t="shared" si="190"/>
        <v>nie</v>
      </c>
      <c r="BQ110" s="2">
        <f t="shared" si="191"/>
        <v>2080</v>
      </c>
      <c r="BR110" s="1">
        <f t="shared" si="239"/>
        <v>94</v>
      </c>
      <c r="BS110" s="1">
        <f t="shared" si="269"/>
        <v>91</v>
      </c>
      <c r="BT110" s="1">
        <f t="shared" si="229"/>
        <v>107</v>
      </c>
      <c r="BU110" s="1">
        <f t="shared" si="255"/>
        <v>6</v>
      </c>
      <c r="BV110" s="2">
        <f t="shared" si="247"/>
        <v>9400</v>
      </c>
      <c r="BW110" s="8">
        <f t="shared" si="240"/>
        <v>0.05</v>
      </c>
      <c r="BX110" s="2">
        <f t="shared" si="248"/>
        <v>9713.3333333333339</v>
      </c>
      <c r="BY110" s="2">
        <f t="shared" si="241"/>
        <v>188</v>
      </c>
      <c r="BZ110" s="2">
        <f t="shared" si="273"/>
        <v>20400</v>
      </c>
      <c r="CA110" s="8">
        <f t="shared" si="270"/>
        <v>3.9E-2</v>
      </c>
      <c r="CB110" s="2">
        <f t="shared" si="249"/>
        <v>20930.400000000001</v>
      </c>
      <c r="CC110" s="2">
        <f t="shared" si="271"/>
        <v>408</v>
      </c>
      <c r="CD110" s="2">
        <f t="shared" si="192"/>
        <v>0</v>
      </c>
      <c r="CE110" s="2">
        <f t="shared" si="250"/>
        <v>0</v>
      </c>
      <c r="CF110" s="2">
        <f t="shared" si="251"/>
        <v>51.299999999927422</v>
      </c>
      <c r="CG110" s="1">
        <f t="shared" si="232"/>
        <v>0</v>
      </c>
      <c r="CH110" s="2">
        <f t="shared" si="193"/>
        <v>51.299999999927422</v>
      </c>
      <c r="CI110" s="1">
        <f t="shared" si="242"/>
        <v>0</v>
      </c>
      <c r="CJ110" s="2">
        <f t="shared" si="252"/>
        <v>51.299999999927422</v>
      </c>
      <c r="CK110" s="2">
        <f t="shared" si="253"/>
        <v>137399.03333333327</v>
      </c>
      <c r="CL110" s="2">
        <f t="shared" si="194"/>
        <v>0</v>
      </c>
      <c r="CM110" s="2">
        <f t="shared" si="216"/>
        <v>972.51220999999964</v>
      </c>
      <c r="CN110" s="2">
        <f t="shared" si="195"/>
        <v>136426.52112333328</v>
      </c>
      <c r="CO110" s="2">
        <f t="shared" si="217"/>
        <v>2676</v>
      </c>
      <c r="CP110" s="2">
        <f t="shared" si="196"/>
        <v>6597.3763333333209</v>
      </c>
      <c r="CQ110" s="2">
        <f t="shared" si="197"/>
        <v>127153.14478999996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136730.97484925028</v>
      </c>
      <c r="CW110" s="8">
        <f t="shared" si="198"/>
        <v>4.3999999999999997E-2</v>
      </c>
      <c r="CX110" s="2">
        <f t="shared" si="199"/>
        <v>140741.75011149497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140741.75011149497</v>
      </c>
      <c r="DC110" s="2">
        <f t="shared" si="201"/>
        <v>0</v>
      </c>
      <c r="DD110" s="2">
        <f t="shared" si="225"/>
        <v>987.91555837004375</v>
      </c>
      <c r="DE110" s="2">
        <f t="shared" si="226"/>
        <v>139753.83455312494</v>
      </c>
      <c r="DF110" s="2">
        <f t="shared" si="202"/>
        <v>3000</v>
      </c>
      <c r="DG110" s="2">
        <f t="shared" si="203"/>
        <v>7170.9325211840442</v>
      </c>
      <c r="DH110" s="2">
        <f t="shared" si="227"/>
        <v>129582.90203194089</v>
      </c>
    </row>
    <row r="111" spans="2:112">
      <c r="B111" s="228"/>
      <c r="C111" s="1">
        <f t="shared" si="256"/>
        <v>74</v>
      </c>
      <c r="D111" s="2">
        <f t="shared" si="259"/>
        <v>129683.79544045209</v>
      </c>
      <c r="E111" s="2">
        <f t="shared" si="260"/>
        <v>123073.28187791916</v>
      </c>
      <c r="F111" s="2">
        <f t="shared" si="261"/>
        <v>128755.55282333326</v>
      </c>
      <c r="G111" s="2">
        <f t="shared" si="262"/>
        <v>121136.24948999994</v>
      </c>
      <c r="H111" s="2">
        <f t="shared" si="263"/>
        <v>131091.28991704027</v>
      </c>
      <c r="I111" s="2">
        <f t="shared" si="264"/>
        <v>122594.81765045581</v>
      </c>
      <c r="J111" s="2">
        <f t="shared" si="257"/>
        <v>122082.97549025629</v>
      </c>
      <c r="K111" s="2">
        <f t="shared" si="258"/>
        <v>115753.31906252747</v>
      </c>
      <c r="W111" s="1">
        <f t="shared" si="204"/>
        <v>93</v>
      </c>
      <c r="X111" s="2">
        <f t="shared" si="177"/>
        <v>120184.2269890325</v>
      </c>
      <c r="Y111" s="8">
        <f t="shared" si="230"/>
        <v>3.8100000000000002E-2</v>
      </c>
      <c r="Z111" s="5">
        <f t="shared" si="205"/>
        <v>1295</v>
      </c>
      <c r="AA111" s="2">
        <f t="shared" si="206"/>
        <v>129370.50000000001</v>
      </c>
      <c r="AB111" s="2">
        <f t="shared" si="207"/>
        <v>129500</v>
      </c>
      <c r="AC111" s="2">
        <f t="shared" si="208"/>
        <v>135521.75</v>
      </c>
      <c r="AD111" s="8">
        <f t="shared" si="178"/>
        <v>4.65E-2</v>
      </c>
      <c r="AE111" s="2">
        <f t="shared" si="179"/>
        <v>140248.07103125</v>
      </c>
      <c r="AF111" s="2" t="str">
        <f t="shared" si="180"/>
        <v>nie</v>
      </c>
      <c r="AG111" s="2">
        <f t="shared" si="181"/>
        <v>1295</v>
      </c>
      <c r="AH111" s="1">
        <f t="shared" si="233"/>
        <v>0</v>
      </c>
      <c r="AI111" s="1">
        <f t="shared" si="265"/>
        <v>0</v>
      </c>
      <c r="AJ111" s="1">
        <f t="shared" si="228"/>
        <v>0</v>
      </c>
      <c r="AK111" s="1">
        <f t="shared" si="254"/>
        <v>0</v>
      </c>
      <c r="AL111" s="2">
        <f t="shared" si="243"/>
        <v>0</v>
      </c>
      <c r="AM111" s="8">
        <f t="shared" si="234"/>
        <v>4.65E-2</v>
      </c>
      <c r="AN111" s="2">
        <f t="shared" si="244"/>
        <v>0</v>
      </c>
      <c r="AO111" s="2">
        <f t="shared" si="235"/>
        <v>0</v>
      </c>
      <c r="AP111" s="2">
        <f t="shared" si="272"/>
        <v>0</v>
      </c>
      <c r="AQ111" s="8">
        <f t="shared" si="266"/>
        <v>3.8100000000000002E-2</v>
      </c>
      <c r="AR111" s="2">
        <f t="shared" si="267"/>
        <v>0</v>
      </c>
      <c r="AS111" s="2">
        <f t="shared" si="268"/>
        <v>0</v>
      </c>
      <c r="AT111" s="2">
        <f t="shared" si="209"/>
        <v>0</v>
      </c>
      <c r="AU111" s="2">
        <f t="shared" si="245"/>
        <v>0</v>
      </c>
      <c r="AV111" s="2">
        <f t="shared" si="236"/>
        <v>9.9398028049618006</v>
      </c>
      <c r="AW111" s="1">
        <f t="shared" si="231"/>
        <v>0</v>
      </c>
      <c r="AX111" s="2">
        <f t="shared" si="182"/>
        <v>9.9398028049618006</v>
      </c>
      <c r="AY111" s="1">
        <f t="shared" si="237"/>
        <v>0</v>
      </c>
      <c r="AZ111" s="2">
        <f t="shared" si="210"/>
        <v>9.9398028049618006</v>
      </c>
      <c r="BA111" s="2">
        <f t="shared" si="246"/>
        <v>140258.01083405496</v>
      </c>
      <c r="BB111" s="2">
        <f t="shared" si="183"/>
        <v>0</v>
      </c>
      <c r="BC111" s="2">
        <f t="shared" si="211"/>
        <v>978.85422113595132</v>
      </c>
      <c r="BD111" s="2">
        <f t="shared" si="184"/>
        <v>139279.156612919</v>
      </c>
      <c r="BE111" s="2">
        <f t="shared" si="212"/>
        <v>1295</v>
      </c>
      <c r="BF111" s="2">
        <f t="shared" si="185"/>
        <v>7402.9720584704428</v>
      </c>
      <c r="BG111" s="2">
        <f t="shared" si="186"/>
        <v>130581.18455444855</v>
      </c>
      <c r="BI111" s="8">
        <f t="shared" si="238"/>
        <v>2.4E-2</v>
      </c>
      <c r="BJ111" s="5">
        <f t="shared" si="213"/>
        <v>1040</v>
      </c>
      <c r="BK111" s="2">
        <f t="shared" si="214"/>
        <v>103896</v>
      </c>
      <c r="BL111" s="2">
        <f t="shared" si="215"/>
        <v>104000</v>
      </c>
      <c r="BM111" s="2">
        <f t="shared" si="187"/>
        <v>104000</v>
      </c>
      <c r="BN111" s="8">
        <f t="shared" si="188"/>
        <v>3.9E-2</v>
      </c>
      <c r="BO111" s="2">
        <f t="shared" si="189"/>
        <v>107042</v>
      </c>
      <c r="BP111" s="2" t="str">
        <f t="shared" si="190"/>
        <v>nie</v>
      </c>
      <c r="BQ111" s="2">
        <f t="shared" si="191"/>
        <v>2080</v>
      </c>
      <c r="BR111" s="1">
        <f t="shared" si="239"/>
        <v>94</v>
      </c>
      <c r="BS111" s="1">
        <f t="shared" si="269"/>
        <v>91</v>
      </c>
      <c r="BT111" s="1">
        <f t="shared" si="229"/>
        <v>107</v>
      </c>
      <c r="BU111" s="1">
        <f t="shared" si="255"/>
        <v>6</v>
      </c>
      <c r="BV111" s="2">
        <f t="shared" si="247"/>
        <v>9400</v>
      </c>
      <c r="BW111" s="8">
        <f t="shared" si="240"/>
        <v>0.05</v>
      </c>
      <c r="BX111" s="2">
        <f t="shared" si="248"/>
        <v>9752.5</v>
      </c>
      <c r="BY111" s="2">
        <f t="shared" si="241"/>
        <v>188</v>
      </c>
      <c r="BZ111" s="2">
        <f t="shared" si="273"/>
        <v>20400</v>
      </c>
      <c r="CA111" s="8">
        <f t="shared" si="270"/>
        <v>3.9E-2</v>
      </c>
      <c r="CB111" s="2">
        <f t="shared" si="249"/>
        <v>20996.7</v>
      </c>
      <c r="CC111" s="2">
        <f t="shared" si="271"/>
        <v>408</v>
      </c>
      <c r="CD111" s="2">
        <f t="shared" si="192"/>
        <v>0</v>
      </c>
      <c r="CE111" s="2">
        <f t="shared" si="250"/>
        <v>0</v>
      </c>
      <c r="CF111" s="2">
        <f t="shared" si="251"/>
        <v>51.299999999927422</v>
      </c>
      <c r="CG111" s="1">
        <f t="shared" si="232"/>
        <v>0</v>
      </c>
      <c r="CH111" s="2">
        <f t="shared" si="193"/>
        <v>51.299999999927422</v>
      </c>
      <c r="CI111" s="1">
        <f t="shared" si="242"/>
        <v>0</v>
      </c>
      <c r="CJ111" s="2">
        <f t="shared" si="252"/>
        <v>51.299999999927422</v>
      </c>
      <c r="CK111" s="2">
        <f t="shared" si="253"/>
        <v>137842.49999999994</v>
      </c>
      <c r="CL111" s="2">
        <f t="shared" si="194"/>
        <v>0</v>
      </c>
      <c r="CM111" s="2">
        <f t="shared" si="216"/>
        <v>972.51220999999964</v>
      </c>
      <c r="CN111" s="2">
        <f t="shared" si="195"/>
        <v>136869.98778999996</v>
      </c>
      <c r="CO111" s="2">
        <f t="shared" si="217"/>
        <v>2676</v>
      </c>
      <c r="CP111" s="2">
        <f t="shared" si="196"/>
        <v>6681.6349999999893</v>
      </c>
      <c r="CQ111" s="2">
        <f t="shared" si="197"/>
        <v>127512.35278999996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136730.97484925028</v>
      </c>
      <c r="CW111" s="8">
        <f t="shared" si="198"/>
        <v>4.3999999999999997E-2</v>
      </c>
      <c r="CX111" s="2">
        <f t="shared" si="199"/>
        <v>141243.09701927553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141243.09701927553</v>
      </c>
      <c r="DC111" s="2">
        <f t="shared" si="201"/>
        <v>0</v>
      </c>
      <c r="DD111" s="2">
        <f t="shared" si="225"/>
        <v>987.91555837004375</v>
      </c>
      <c r="DE111" s="2">
        <f t="shared" si="226"/>
        <v>140255.1814609055</v>
      </c>
      <c r="DF111" s="2">
        <f t="shared" si="202"/>
        <v>3000</v>
      </c>
      <c r="DG111" s="2">
        <f t="shared" si="203"/>
        <v>7266.1884336623516</v>
      </c>
      <c r="DH111" s="2">
        <f t="shared" si="227"/>
        <v>129988.99302724315</v>
      </c>
    </row>
    <row r="112" spans="2:112">
      <c r="B112" s="228"/>
      <c r="C112" s="1">
        <f t="shared" si="256"/>
        <v>75</v>
      </c>
      <c r="D112" s="2">
        <f t="shared" si="259"/>
        <v>130185.6079404521</v>
      </c>
      <c r="E112" s="2">
        <f t="shared" si="260"/>
        <v>123243.73625291916</v>
      </c>
      <c r="F112" s="2">
        <f t="shared" si="261"/>
        <v>129182.16948999993</v>
      </c>
      <c r="G112" s="2">
        <f t="shared" si="262"/>
        <v>121451.09648999994</v>
      </c>
      <c r="H112" s="2">
        <f t="shared" si="263"/>
        <v>131571.50726165765</v>
      </c>
      <c r="I112" s="2">
        <f t="shared" si="264"/>
        <v>122983.79369959589</v>
      </c>
      <c r="J112" s="2">
        <f t="shared" si="257"/>
        <v>122412.59952407997</v>
      </c>
      <c r="K112" s="2">
        <f t="shared" si="258"/>
        <v>115983.90336344884</v>
      </c>
      <c r="W112" s="1">
        <f t="shared" si="204"/>
        <v>94</v>
      </c>
      <c r="X112" s="2">
        <f t="shared" si="177"/>
        <v>120420.34531317599</v>
      </c>
      <c r="Y112" s="8">
        <f t="shared" si="230"/>
        <v>3.8100000000000002E-2</v>
      </c>
      <c r="Z112" s="5">
        <f t="shared" si="205"/>
        <v>1295</v>
      </c>
      <c r="AA112" s="2">
        <f t="shared" si="206"/>
        <v>129370.50000000001</v>
      </c>
      <c r="AB112" s="2">
        <f t="shared" si="207"/>
        <v>129500</v>
      </c>
      <c r="AC112" s="2">
        <f t="shared" si="208"/>
        <v>135521.75</v>
      </c>
      <c r="AD112" s="8">
        <f t="shared" si="178"/>
        <v>4.65E-2</v>
      </c>
      <c r="AE112" s="2">
        <f t="shared" si="179"/>
        <v>140773.21781250002</v>
      </c>
      <c r="AF112" s="2" t="str">
        <f t="shared" si="180"/>
        <v>nie</v>
      </c>
      <c r="AG112" s="2">
        <f t="shared" si="181"/>
        <v>1295</v>
      </c>
      <c r="AH112" s="1">
        <f t="shared" si="233"/>
        <v>0</v>
      </c>
      <c r="AI112" s="1">
        <f t="shared" si="265"/>
        <v>0</v>
      </c>
      <c r="AJ112" s="1">
        <f t="shared" si="228"/>
        <v>0</v>
      </c>
      <c r="AK112" s="1">
        <f t="shared" si="254"/>
        <v>0</v>
      </c>
      <c r="AL112" s="2">
        <f t="shared" si="243"/>
        <v>0</v>
      </c>
      <c r="AM112" s="8">
        <f t="shared" si="234"/>
        <v>4.65E-2</v>
      </c>
      <c r="AN112" s="2">
        <f t="shared" si="244"/>
        <v>0</v>
      </c>
      <c r="AO112" s="2">
        <f t="shared" si="235"/>
        <v>0</v>
      </c>
      <c r="AP112" s="2">
        <f t="shared" si="272"/>
        <v>0</v>
      </c>
      <c r="AQ112" s="8">
        <f t="shared" si="266"/>
        <v>3.8100000000000002E-2</v>
      </c>
      <c r="AR112" s="2">
        <f t="shared" si="267"/>
        <v>0</v>
      </c>
      <c r="AS112" s="2">
        <f t="shared" si="268"/>
        <v>0</v>
      </c>
      <c r="AT112" s="2">
        <f t="shared" si="209"/>
        <v>0</v>
      </c>
      <c r="AU112" s="2">
        <f t="shared" si="245"/>
        <v>0</v>
      </c>
      <c r="AV112" s="2">
        <f t="shared" si="236"/>
        <v>9.9398028049618006</v>
      </c>
      <c r="AW112" s="1">
        <f t="shared" si="231"/>
        <v>0</v>
      </c>
      <c r="AX112" s="2">
        <f t="shared" si="182"/>
        <v>9.9398028049618006</v>
      </c>
      <c r="AY112" s="1">
        <f t="shared" si="237"/>
        <v>0</v>
      </c>
      <c r="AZ112" s="2">
        <f t="shared" si="210"/>
        <v>9.9398028049618006</v>
      </c>
      <c r="BA112" s="2">
        <f t="shared" si="246"/>
        <v>140783.15761530498</v>
      </c>
      <c r="BB112" s="2">
        <f t="shared" si="183"/>
        <v>0</v>
      </c>
      <c r="BC112" s="2">
        <f t="shared" si="211"/>
        <v>978.85422113595132</v>
      </c>
      <c r="BD112" s="2">
        <f t="shared" si="184"/>
        <v>139804.30339416902</v>
      </c>
      <c r="BE112" s="2">
        <f t="shared" si="212"/>
        <v>1295</v>
      </c>
      <c r="BF112" s="2">
        <f t="shared" si="185"/>
        <v>7502.7499469079467</v>
      </c>
      <c r="BG112" s="2">
        <f t="shared" si="186"/>
        <v>131006.55344726107</v>
      </c>
      <c r="BI112" s="8">
        <f t="shared" si="238"/>
        <v>2.4E-2</v>
      </c>
      <c r="BJ112" s="5">
        <f t="shared" si="213"/>
        <v>1040</v>
      </c>
      <c r="BK112" s="2">
        <f t="shared" si="214"/>
        <v>103896</v>
      </c>
      <c r="BL112" s="2">
        <f t="shared" si="215"/>
        <v>104000</v>
      </c>
      <c r="BM112" s="2">
        <f t="shared" si="187"/>
        <v>104000</v>
      </c>
      <c r="BN112" s="8">
        <f t="shared" si="188"/>
        <v>3.9E-2</v>
      </c>
      <c r="BO112" s="2">
        <f t="shared" si="189"/>
        <v>107380</v>
      </c>
      <c r="BP112" s="2" t="str">
        <f t="shared" si="190"/>
        <v>nie</v>
      </c>
      <c r="BQ112" s="2">
        <f t="shared" si="191"/>
        <v>2080</v>
      </c>
      <c r="BR112" s="1">
        <f t="shared" si="239"/>
        <v>94</v>
      </c>
      <c r="BS112" s="1">
        <f t="shared" si="269"/>
        <v>91</v>
      </c>
      <c r="BT112" s="1">
        <f t="shared" si="229"/>
        <v>107</v>
      </c>
      <c r="BU112" s="1">
        <f t="shared" si="255"/>
        <v>6</v>
      </c>
      <c r="BV112" s="2">
        <f t="shared" si="247"/>
        <v>9400</v>
      </c>
      <c r="BW112" s="8">
        <f t="shared" si="240"/>
        <v>0.05</v>
      </c>
      <c r="BX112" s="2">
        <f t="shared" si="248"/>
        <v>9791.6666666666679</v>
      </c>
      <c r="BY112" s="2">
        <f t="shared" si="241"/>
        <v>188</v>
      </c>
      <c r="BZ112" s="2">
        <f t="shared" si="273"/>
        <v>20400</v>
      </c>
      <c r="CA112" s="8">
        <f t="shared" si="270"/>
        <v>3.9E-2</v>
      </c>
      <c r="CB112" s="2">
        <f t="shared" si="249"/>
        <v>21063</v>
      </c>
      <c r="CC112" s="2">
        <f t="shared" si="271"/>
        <v>408</v>
      </c>
      <c r="CD112" s="2">
        <f t="shared" si="192"/>
        <v>0</v>
      </c>
      <c r="CE112" s="2">
        <f t="shared" si="250"/>
        <v>0</v>
      </c>
      <c r="CF112" s="2">
        <f t="shared" si="251"/>
        <v>51.299999999927422</v>
      </c>
      <c r="CG112" s="1">
        <f t="shared" si="232"/>
        <v>0</v>
      </c>
      <c r="CH112" s="2">
        <f t="shared" si="193"/>
        <v>51.299999999927422</v>
      </c>
      <c r="CI112" s="1">
        <f t="shared" si="242"/>
        <v>0</v>
      </c>
      <c r="CJ112" s="2">
        <f t="shared" si="252"/>
        <v>51.299999999927422</v>
      </c>
      <c r="CK112" s="2">
        <f t="shared" si="253"/>
        <v>138285.96666666662</v>
      </c>
      <c r="CL112" s="2">
        <f t="shared" si="194"/>
        <v>0</v>
      </c>
      <c r="CM112" s="2">
        <f t="shared" si="216"/>
        <v>972.51220999999964</v>
      </c>
      <c r="CN112" s="2">
        <f t="shared" si="195"/>
        <v>137313.45445666663</v>
      </c>
      <c r="CO112" s="2">
        <f t="shared" si="217"/>
        <v>2676</v>
      </c>
      <c r="CP112" s="2">
        <f t="shared" si="196"/>
        <v>6765.8936666666568</v>
      </c>
      <c r="CQ112" s="2">
        <f t="shared" si="197"/>
        <v>127871.56078999997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136730.97484925028</v>
      </c>
      <c r="CW112" s="8">
        <f t="shared" si="198"/>
        <v>4.3999999999999997E-2</v>
      </c>
      <c r="CX112" s="2">
        <f t="shared" si="199"/>
        <v>141744.44392705613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141744.44392705613</v>
      </c>
      <c r="DC112" s="2">
        <f t="shared" si="201"/>
        <v>0</v>
      </c>
      <c r="DD112" s="2">
        <f t="shared" si="225"/>
        <v>987.91555837004375</v>
      </c>
      <c r="DE112" s="2">
        <f t="shared" si="226"/>
        <v>140756.52836868609</v>
      </c>
      <c r="DF112" s="2">
        <f t="shared" si="202"/>
        <v>3000</v>
      </c>
      <c r="DG112" s="2">
        <f t="shared" si="203"/>
        <v>7361.4443461406645</v>
      </c>
      <c r="DH112" s="2">
        <f t="shared" si="227"/>
        <v>130395.08402254543</v>
      </c>
    </row>
    <row r="113" spans="2:112">
      <c r="B113" s="228"/>
      <c r="C113" s="1">
        <f t="shared" si="256"/>
        <v>76</v>
      </c>
      <c r="D113" s="2">
        <f t="shared" si="259"/>
        <v>130687.4204404521</v>
      </c>
      <c r="E113" s="2">
        <f t="shared" si="260"/>
        <v>123650.20437791916</v>
      </c>
      <c r="F113" s="2">
        <f t="shared" si="261"/>
        <v>129608.7861566666</v>
      </c>
      <c r="G113" s="2">
        <f t="shared" si="262"/>
        <v>121765.94348999995</v>
      </c>
      <c r="H113" s="2">
        <f t="shared" si="263"/>
        <v>132051.72460627506</v>
      </c>
      <c r="I113" s="2">
        <f t="shared" si="264"/>
        <v>123372.76974873598</v>
      </c>
      <c r="J113" s="2">
        <f t="shared" si="257"/>
        <v>122743.11354279498</v>
      </c>
      <c r="K113" s="2">
        <f t="shared" si="258"/>
        <v>116214.48766437022</v>
      </c>
      <c r="W113" s="1">
        <f t="shared" si="204"/>
        <v>95</v>
      </c>
      <c r="X113" s="2">
        <f t="shared" si="177"/>
        <v>120656.46363731947</v>
      </c>
      <c r="Y113" s="8">
        <f t="shared" si="230"/>
        <v>3.8100000000000002E-2</v>
      </c>
      <c r="Z113" s="5">
        <f t="shared" si="205"/>
        <v>1295</v>
      </c>
      <c r="AA113" s="2">
        <f t="shared" si="206"/>
        <v>129370.50000000001</v>
      </c>
      <c r="AB113" s="2">
        <f t="shared" si="207"/>
        <v>129500</v>
      </c>
      <c r="AC113" s="2">
        <f t="shared" si="208"/>
        <v>135521.75</v>
      </c>
      <c r="AD113" s="8">
        <f t="shared" si="178"/>
        <v>4.65E-2</v>
      </c>
      <c r="AE113" s="2">
        <f t="shared" si="179"/>
        <v>141298.36459374998</v>
      </c>
      <c r="AF113" s="2" t="str">
        <f t="shared" si="180"/>
        <v>nie</v>
      </c>
      <c r="AG113" s="2">
        <f t="shared" si="181"/>
        <v>1295</v>
      </c>
      <c r="AH113" s="1">
        <f t="shared" si="233"/>
        <v>0</v>
      </c>
      <c r="AI113" s="1">
        <f t="shared" si="265"/>
        <v>0</v>
      </c>
      <c r="AJ113" s="1">
        <f t="shared" si="228"/>
        <v>0</v>
      </c>
      <c r="AK113" s="1">
        <f t="shared" si="254"/>
        <v>0</v>
      </c>
      <c r="AL113" s="2">
        <f t="shared" si="243"/>
        <v>0</v>
      </c>
      <c r="AM113" s="8">
        <f t="shared" si="234"/>
        <v>4.65E-2</v>
      </c>
      <c r="AN113" s="2">
        <f t="shared" si="244"/>
        <v>0</v>
      </c>
      <c r="AO113" s="2">
        <f t="shared" si="235"/>
        <v>0</v>
      </c>
      <c r="AP113" s="2">
        <f t="shared" si="272"/>
        <v>0</v>
      </c>
      <c r="AQ113" s="8">
        <f t="shared" si="266"/>
        <v>3.8100000000000002E-2</v>
      </c>
      <c r="AR113" s="2">
        <f t="shared" si="267"/>
        <v>0</v>
      </c>
      <c r="AS113" s="2">
        <f t="shared" si="268"/>
        <v>0</v>
      </c>
      <c r="AT113" s="2">
        <f t="shared" si="209"/>
        <v>0</v>
      </c>
      <c r="AU113" s="2">
        <f t="shared" si="245"/>
        <v>0</v>
      </c>
      <c r="AV113" s="2">
        <f t="shared" si="236"/>
        <v>9.9398028049618006</v>
      </c>
      <c r="AW113" s="1">
        <f t="shared" si="231"/>
        <v>0</v>
      </c>
      <c r="AX113" s="2">
        <f t="shared" si="182"/>
        <v>9.9398028049618006</v>
      </c>
      <c r="AY113" s="1">
        <f t="shared" si="237"/>
        <v>0</v>
      </c>
      <c r="AZ113" s="2">
        <f t="shared" si="210"/>
        <v>9.9398028049618006</v>
      </c>
      <c r="BA113" s="2">
        <f t="shared" si="246"/>
        <v>141308.30439655494</v>
      </c>
      <c r="BB113" s="2">
        <f t="shared" si="183"/>
        <v>0</v>
      </c>
      <c r="BC113" s="2">
        <f t="shared" si="211"/>
        <v>978.85422113595132</v>
      </c>
      <c r="BD113" s="2">
        <f t="shared" si="184"/>
        <v>140329.45017541898</v>
      </c>
      <c r="BE113" s="2">
        <f t="shared" si="212"/>
        <v>1295</v>
      </c>
      <c r="BF113" s="2">
        <f t="shared" si="185"/>
        <v>7602.5278353454396</v>
      </c>
      <c r="BG113" s="2">
        <f t="shared" si="186"/>
        <v>131431.92234007354</v>
      </c>
      <c r="BI113" s="8">
        <f t="shared" si="238"/>
        <v>2.4E-2</v>
      </c>
      <c r="BJ113" s="5">
        <f t="shared" si="213"/>
        <v>1040</v>
      </c>
      <c r="BK113" s="2">
        <f t="shared" si="214"/>
        <v>103896</v>
      </c>
      <c r="BL113" s="2">
        <f t="shared" si="215"/>
        <v>104000</v>
      </c>
      <c r="BM113" s="2">
        <f t="shared" si="187"/>
        <v>104000</v>
      </c>
      <c r="BN113" s="8">
        <f t="shared" si="188"/>
        <v>3.9E-2</v>
      </c>
      <c r="BO113" s="2">
        <f t="shared" si="189"/>
        <v>107718</v>
      </c>
      <c r="BP113" s="2" t="str">
        <f t="shared" si="190"/>
        <v>nie</v>
      </c>
      <c r="BQ113" s="2">
        <f t="shared" si="191"/>
        <v>2080</v>
      </c>
      <c r="BR113" s="1">
        <f t="shared" si="239"/>
        <v>94</v>
      </c>
      <c r="BS113" s="1">
        <f t="shared" si="269"/>
        <v>91</v>
      </c>
      <c r="BT113" s="1">
        <f t="shared" si="229"/>
        <v>107</v>
      </c>
      <c r="BU113" s="1">
        <f t="shared" si="255"/>
        <v>6</v>
      </c>
      <c r="BV113" s="2">
        <f t="shared" si="247"/>
        <v>9400</v>
      </c>
      <c r="BW113" s="8">
        <f t="shared" si="240"/>
        <v>0.05</v>
      </c>
      <c r="BX113" s="2">
        <f t="shared" si="248"/>
        <v>9830.8333333333339</v>
      </c>
      <c r="BY113" s="2">
        <f t="shared" si="241"/>
        <v>188</v>
      </c>
      <c r="BZ113" s="2">
        <f t="shared" si="273"/>
        <v>20400</v>
      </c>
      <c r="CA113" s="8">
        <f t="shared" si="270"/>
        <v>3.9E-2</v>
      </c>
      <c r="CB113" s="2">
        <f t="shared" si="249"/>
        <v>21129.3</v>
      </c>
      <c r="CC113" s="2">
        <f t="shared" si="271"/>
        <v>408</v>
      </c>
      <c r="CD113" s="2">
        <f t="shared" si="192"/>
        <v>0</v>
      </c>
      <c r="CE113" s="2">
        <f t="shared" si="250"/>
        <v>0</v>
      </c>
      <c r="CF113" s="2">
        <f t="shared" si="251"/>
        <v>51.299999999927422</v>
      </c>
      <c r="CG113" s="1">
        <f t="shared" si="232"/>
        <v>0</v>
      </c>
      <c r="CH113" s="2">
        <f t="shared" si="193"/>
        <v>51.299999999927422</v>
      </c>
      <c r="CI113" s="1">
        <f t="shared" si="242"/>
        <v>0</v>
      </c>
      <c r="CJ113" s="2">
        <f t="shared" si="252"/>
        <v>51.299999999927422</v>
      </c>
      <c r="CK113" s="2">
        <f t="shared" si="253"/>
        <v>138729.43333333326</v>
      </c>
      <c r="CL113" s="2">
        <f t="shared" si="194"/>
        <v>0</v>
      </c>
      <c r="CM113" s="2">
        <f t="shared" si="216"/>
        <v>972.51220999999964</v>
      </c>
      <c r="CN113" s="2">
        <f t="shared" si="195"/>
        <v>137756.92112333328</v>
      </c>
      <c r="CO113" s="2">
        <f t="shared" si="217"/>
        <v>2676</v>
      </c>
      <c r="CP113" s="2">
        <f t="shared" si="196"/>
        <v>6850.1523333333198</v>
      </c>
      <c r="CQ113" s="2">
        <f t="shared" si="197"/>
        <v>128230.76878999996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136730.97484925028</v>
      </c>
      <c r="CW113" s="8">
        <f t="shared" si="198"/>
        <v>4.3999999999999997E-2</v>
      </c>
      <c r="CX113" s="2">
        <f t="shared" si="199"/>
        <v>142245.79083483672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142245.79083483672</v>
      </c>
      <c r="DC113" s="2">
        <f t="shared" si="201"/>
        <v>0</v>
      </c>
      <c r="DD113" s="2">
        <f t="shared" si="225"/>
        <v>987.91555837004375</v>
      </c>
      <c r="DE113" s="2">
        <f t="shared" si="226"/>
        <v>141257.87527646669</v>
      </c>
      <c r="DF113" s="2">
        <f t="shared" si="202"/>
        <v>3000</v>
      </c>
      <c r="DG113" s="2">
        <f t="shared" si="203"/>
        <v>7456.7002586189765</v>
      </c>
      <c r="DH113" s="2">
        <f t="shared" si="227"/>
        <v>130801.17501784771</v>
      </c>
    </row>
    <row r="114" spans="2:112">
      <c r="B114" s="228"/>
      <c r="C114" s="1">
        <f t="shared" si="256"/>
        <v>77</v>
      </c>
      <c r="D114" s="2">
        <f t="shared" si="259"/>
        <v>131189.23294045209</v>
      </c>
      <c r="E114" s="2">
        <f t="shared" si="260"/>
        <v>124056.67250291914</v>
      </c>
      <c r="F114" s="2">
        <f t="shared" si="261"/>
        <v>130035.40282333329</v>
      </c>
      <c r="G114" s="2">
        <f t="shared" si="262"/>
        <v>122086.93298999997</v>
      </c>
      <c r="H114" s="2">
        <f t="shared" si="263"/>
        <v>132531.94195089251</v>
      </c>
      <c r="I114" s="2">
        <f t="shared" si="264"/>
        <v>123761.74579787612</v>
      </c>
      <c r="J114" s="2">
        <f t="shared" si="257"/>
        <v>123074.51994936052</v>
      </c>
      <c r="K114" s="2">
        <f t="shared" si="258"/>
        <v>116445.07196529157</v>
      </c>
      <c r="W114" s="1">
        <f t="shared" si="204"/>
        <v>96</v>
      </c>
      <c r="X114" s="2">
        <f t="shared" si="177"/>
        <v>120892.58196146296</v>
      </c>
      <c r="Y114" s="8">
        <f t="shared" si="230"/>
        <v>3.8100000000000002E-2</v>
      </c>
      <c r="Z114" s="5">
        <f t="shared" si="205"/>
        <v>1295</v>
      </c>
      <c r="AA114" s="2">
        <f t="shared" si="206"/>
        <v>129370.50000000001</v>
      </c>
      <c r="AB114" s="2">
        <f t="shared" si="207"/>
        <v>129500</v>
      </c>
      <c r="AC114" s="2">
        <f t="shared" si="208"/>
        <v>135521.75</v>
      </c>
      <c r="AD114" s="8">
        <f t="shared" si="178"/>
        <v>4.65E-2</v>
      </c>
      <c r="AE114" s="2">
        <f t="shared" si="179"/>
        <v>141823.511375</v>
      </c>
      <c r="AF114" s="2" t="str">
        <f t="shared" si="180"/>
        <v>nie</v>
      </c>
      <c r="AG114" s="2">
        <f t="shared" si="181"/>
        <v>1295</v>
      </c>
      <c r="AH114" s="1">
        <f t="shared" si="233"/>
        <v>0</v>
      </c>
      <c r="AI114" s="1">
        <f t="shared" si="265"/>
        <v>0</v>
      </c>
      <c r="AJ114" s="1">
        <f t="shared" si="228"/>
        <v>0</v>
      </c>
      <c r="AK114" s="1">
        <f t="shared" si="254"/>
        <v>0</v>
      </c>
      <c r="AL114" s="2">
        <f t="shared" si="243"/>
        <v>0</v>
      </c>
      <c r="AM114" s="8">
        <f t="shared" si="234"/>
        <v>4.65E-2</v>
      </c>
      <c r="AN114" s="2">
        <f t="shared" si="244"/>
        <v>0</v>
      </c>
      <c r="AO114" s="2">
        <f t="shared" si="235"/>
        <v>0</v>
      </c>
      <c r="AP114" s="2">
        <f t="shared" si="272"/>
        <v>0</v>
      </c>
      <c r="AQ114" s="8">
        <f t="shared" si="266"/>
        <v>3.8100000000000002E-2</v>
      </c>
      <c r="AR114" s="2">
        <f t="shared" si="267"/>
        <v>0</v>
      </c>
      <c r="AS114" s="2">
        <f t="shared" si="268"/>
        <v>0</v>
      </c>
      <c r="AT114" s="2">
        <f t="shared" si="209"/>
        <v>0</v>
      </c>
      <c r="AU114" s="2">
        <f t="shared" si="245"/>
        <v>0</v>
      </c>
      <c r="AV114" s="2">
        <f t="shared" si="236"/>
        <v>9.9398028049618006</v>
      </c>
      <c r="AW114" s="1">
        <f t="shared" si="231"/>
        <v>0</v>
      </c>
      <c r="AX114" s="2">
        <f t="shared" si="182"/>
        <v>9.9398028049618006</v>
      </c>
      <c r="AY114" s="1">
        <f t="shared" si="237"/>
        <v>0</v>
      </c>
      <c r="AZ114" s="2">
        <f t="shared" si="210"/>
        <v>9.9398028049618006</v>
      </c>
      <c r="BA114" s="2">
        <f t="shared" si="246"/>
        <v>141833.45117780496</v>
      </c>
      <c r="BB114" s="2">
        <f t="shared" si="183"/>
        <v>141.83345117780496</v>
      </c>
      <c r="BC114" s="2">
        <f t="shared" si="211"/>
        <v>1120.6876723137564</v>
      </c>
      <c r="BD114" s="2">
        <f t="shared" si="184"/>
        <v>140712.7635054912</v>
      </c>
      <c r="BE114" s="2">
        <f t="shared" si="212"/>
        <v>1295</v>
      </c>
      <c r="BF114" s="2">
        <f t="shared" si="185"/>
        <v>7702.3057237829435</v>
      </c>
      <c r="BG114" s="2">
        <f t="shared" si="186"/>
        <v>131715.45778170825</v>
      </c>
      <c r="BI114" s="8">
        <f t="shared" si="238"/>
        <v>2.4E-2</v>
      </c>
      <c r="BJ114" s="5">
        <f t="shared" si="213"/>
        <v>1040</v>
      </c>
      <c r="BK114" s="2">
        <f t="shared" si="214"/>
        <v>103896</v>
      </c>
      <c r="BL114" s="2">
        <f t="shared" si="215"/>
        <v>104000</v>
      </c>
      <c r="BM114" s="2">
        <f t="shared" si="187"/>
        <v>104000</v>
      </c>
      <c r="BN114" s="8">
        <f t="shared" si="188"/>
        <v>3.9E-2</v>
      </c>
      <c r="BO114" s="2">
        <f t="shared" si="189"/>
        <v>108055.99999999999</v>
      </c>
      <c r="BP114" s="2" t="str">
        <f t="shared" si="190"/>
        <v>tak</v>
      </c>
      <c r="BQ114" s="2">
        <f t="shared" si="191"/>
        <v>0</v>
      </c>
      <c r="BR114" s="1">
        <f t="shared" si="239"/>
        <v>94</v>
      </c>
      <c r="BS114" s="1">
        <f t="shared" si="269"/>
        <v>91</v>
      </c>
      <c r="BT114" s="1">
        <f t="shared" si="229"/>
        <v>107</v>
      </c>
      <c r="BU114" s="1">
        <f t="shared" si="255"/>
        <v>6</v>
      </c>
      <c r="BV114" s="2">
        <f t="shared" si="247"/>
        <v>9400</v>
      </c>
      <c r="BW114" s="8">
        <f t="shared" si="240"/>
        <v>0.05</v>
      </c>
      <c r="BX114" s="2">
        <f t="shared" si="248"/>
        <v>9870</v>
      </c>
      <c r="BY114" s="2">
        <f t="shared" si="241"/>
        <v>188</v>
      </c>
      <c r="BZ114" s="2">
        <f t="shared" si="273"/>
        <v>20400</v>
      </c>
      <c r="CA114" s="8">
        <f t="shared" si="270"/>
        <v>3.9E-2</v>
      </c>
      <c r="CB114" s="2">
        <f t="shared" si="249"/>
        <v>21195.599999999999</v>
      </c>
      <c r="CC114" s="2">
        <f t="shared" si="271"/>
        <v>408</v>
      </c>
      <c r="CD114" s="2">
        <f t="shared" si="192"/>
        <v>64.099999999976717</v>
      </c>
      <c r="CE114" s="2">
        <f t="shared" si="250"/>
        <v>1865.5999999999985</v>
      </c>
      <c r="CF114" s="2">
        <f t="shared" si="251"/>
        <v>1980.9999999999027</v>
      </c>
      <c r="CG114" s="1">
        <f t="shared" si="232"/>
        <v>6</v>
      </c>
      <c r="CH114" s="2">
        <f t="shared" si="193"/>
        <v>1381.5999999999026</v>
      </c>
      <c r="CI114" s="1">
        <f t="shared" si="242"/>
        <v>13</v>
      </c>
      <c r="CJ114" s="2">
        <f t="shared" si="252"/>
        <v>81.599999999902593</v>
      </c>
      <c r="CK114" s="2">
        <f t="shared" si="253"/>
        <v>139172.89999999991</v>
      </c>
      <c r="CL114" s="2">
        <f t="shared" si="194"/>
        <v>139.17289999999991</v>
      </c>
      <c r="CM114" s="2">
        <f t="shared" si="216"/>
        <v>1111.6851099999994</v>
      </c>
      <c r="CN114" s="2">
        <f t="shared" si="195"/>
        <v>138061.21488999992</v>
      </c>
      <c r="CO114" s="2">
        <f t="shared" si="217"/>
        <v>596</v>
      </c>
      <c r="CP114" s="2">
        <f t="shared" si="196"/>
        <v>7329.6109999999826</v>
      </c>
      <c r="CQ114" s="2">
        <f t="shared" si="197"/>
        <v>130135.60388999994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136730.97484925028</v>
      </c>
      <c r="CW114" s="8">
        <f t="shared" si="198"/>
        <v>4.3999999999999997E-2</v>
      </c>
      <c r="CX114" s="2">
        <f t="shared" si="199"/>
        <v>142747.13774261731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142747.13774261731</v>
      </c>
      <c r="DC114" s="2">
        <f t="shared" si="201"/>
        <v>142.74713774261733</v>
      </c>
      <c r="DD114" s="2">
        <f t="shared" si="225"/>
        <v>1130.662696112661</v>
      </c>
      <c r="DE114" s="2">
        <f t="shared" si="226"/>
        <v>141616.47504650464</v>
      </c>
      <c r="DF114" s="2">
        <f t="shared" si="202"/>
        <v>3000</v>
      </c>
      <c r="DG114" s="2">
        <f t="shared" si="203"/>
        <v>7551.9561710972894</v>
      </c>
      <c r="DH114" s="2">
        <f t="shared" si="227"/>
        <v>131064.51887540735</v>
      </c>
    </row>
    <row r="115" spans="2:112">
      <c r="B115" s="228"/>
      <c r="C115" s="1">
        <f t="shared" si="256"/>
        <v>78</v>
      </c>
      <c r="D115" s="2">
        <f t="shared" si="259"/>
        <v>131691.04544045209</v>
      </c>
      <c r="E115" s="2">
        <f t="shared" si="260"/>
        <v>124463.14062791914</v>
      </c>
      <c r="F115" s="2">
        <f t="shared" si="261"/>
        <v>130462.01948999996</v>
      </c>
      <c r="G115" s="2">
        <f t="shared" si="262"/>
        <v>122432.49248999998</v>
      </c>
      <c r="H115" s="2">
        <f t="shared" si="263"/>
        <v>133012.15929550992</v>
      </c>
      <c r="I115" s="2">
        <f t="shared" si="264"/>
        <v>124150.72184701622</v>
      </c>
      <c r="J115" s="2">
        <f t="shared" si="257"/>
        <v>123406.82115322378</v>
      </c>
      <c r="K115" s="2">
        <f t="shared" si="258"/>
        <v>116675.65626621294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121134.36712538588</v>
      </c>
      <c r="Y115" s="8">
        <f t="shared" si="230"/>
        <v>3.8100000000000002E-2</v>
      </c>
      <c r="Z115" s="5">
        <f t="shared" si="205"/>
        <v>1295</v>
      </c>
      <c r="AA115" s="2">
        <f t="shared" si="206"/>
        <v>129370.50000000001</v>
      </c>
      <c r="AB115" s="2">
        <f t="shared" si="207"/>
        <v>129500</v>
      </c>
      <c r="AC115" s="2">
        <f t="shared" si="208"/>
        <v>141823.511375</v>
      </c>
      <c r="AD115" s="8">
        <f t="shared" ref="AD115:AD146" si="275">IF(AND(MOD($W115,zapadalnosc_TOS)&lt;=zmiana_oprocentowania_co_ile_mc_TOS,MOD($W115,zapadalnosc_TOS)&lt;&gt;0),proc_I_okres_TOS,(marza_TOS+$Y115))</f>
        <v>4.65E-2</v>
      </c>
      <c r="AE115" s="2">
        <f t="shared" si="179"/>
        <v>142373.07748157813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1295</v>
      </c>
      <c r="AH115" s="1">
        <f t="shared" si="233"/>
        <v>0</v>
      </c>
      <c r="AI115" s="1">
        <f t="shared" si="265"/>
        <v>0</v>
      </c>
      <c r="AJ115" s="1">
        <f t="shared" si="228"/>
        <v>0</v>
      </c>
      <c r="AK115" s="1">
        <f t="shared" si="254"/>
        <v>0</v>
      </c>
      <c r="AL115" s="2">
        <f t="shared" si="243"/>
        <v>0</v>
      </c>
      <c r="AM115" s="8">
        <f t="shared" si="234"/>
        <v>4.65E-2</v>
      </c>
      <c r="AN115" s="2">
        <f t="shared" si="244"/>
        <v>0</v>
      </c>
      <c r="AO115" s="2">
        <f t="shared" si="235"/>
        <v>0</v>
      </c>
      <c r="AP115" s="2">
        <f t="shared" si="272"/>
        <v>0</v>
      </c>
      <c r="AQ115" s="8">
        <f t="shared" si="266"/>
        <v>3.8100000000000002E-2</v>
      </c>
      <c r="AR115" s="2">
        <f t="shared" si="267"/>
        <v>0</v>
      </c>
      <c r="AS115" s="2">
        <f t="shared" si="268"/>
        <v>0</v>
      </c>
      <c r="AT115" s="2">
        <f t="shared" si="209"/>
        <v>0</v>
      </c>
      <c r="AU115" s="2">
        <f t="shared" si="245"/>
        <v>0</v>
      </c>
      <c r="AV115" s="2">
        <f t="shared" si="236"/>
        <v>9.9398028049618006</v>
      </c>
      <c r="AW115" s="1">
        <f t="shared" si="231"/>
        <v>0</v>
      </c>
      <c r="AX115" s="2">
        <f t="shared" ref="AX115:AX146" si="278">AV115-AW115*zamiana_TOS</f>
        <v>9.9398028049618006</v>
      </c>
      <c r="AY115" s="1">
        <f t="shared" si="237"/>
        <v>0</v>
      </c>
      <c r="AZ115" s="2">
        <f t="shared" si="210"/>
        <v>9.9398028049618006</v>
      </c>
      <c r="BA115" s="2">
        <f t="shared" si="246"/>
        <v>142383.0172843831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1120.6876723137564</v>
      </c>
      <c r="BD115" s="2">
        <f t="shared" si="184"/>
        <v>141262.32961206933</v>
      </c>
      <c r="BE115" s="2">
        <f t="shared" si="212"/>
        <v>1295</v>
      </c>
      <c r="BF115" s="2">
        <f t="shared" si="185"/>
        <v>7806.7232840327879</v>
      </c>
      <c r="BG115" s="2">
        <f t="shared" si="186"/>
        <v>132160.60632803655</v>
      </c>
      <c r="BI115" s="8">
        <f t="shared" si="238"/>
        <v>2.4E-2</v>
      </c>
      <c r="BJ115" s="5">
        <f t="shared" si="213"/>
        <v>1081</v>
      </c>
      <c r="BK115" s="2">
        <f t="shared" si="214"/>
        <v>107991.90000000001</v>
      </c>
      <c r="BL115" s="2">
        <f t="shared" si="215"/>
        <v>108100</v>
      </c>
      <c r="BM115" s="2">
        <f t="shared" ref="BM115:BM146" si="280">BL115</f>
        <v>108100</v>
      </c>
      <c r="BN115" s="8">
        <f t="shared" ref="BN115:BN146" si="281">IF(AND(MOD($W115,zapadalnosc_COI)&lt;=zmiana_oprocentowania_co_ile_mc_COI,MOD($W115,zapadalnosc_COI)&lt;&gt;0),proc_I_okres_COI,(marza_COI+$BI115))</f>
        <v>0.05</v>
      </c>
      <c r="BO115" s="2">
        <f t="shared" ref="BO115:BO146" si="282">BM115*(1+BN115*IF(MOD($W115,12)&lt;&gt;0,MOD($W115,12),12)/12)</f>
        <v>108550.41666666667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450.41666666667152</v>
      </c>
      <c r="BR115" s="1">
        <f t="shared" si="239"/>
        <v>19</v>
      </c>
      <c r="BS115" s="1">
        <f t="shared" si="269"/>
        <v>94</v>
      </c>
      <c r="BT115" s="1">
        <f t="shared" si="229"/>
        <v>91</v>
      </c>
      <c r="BU115" s="1">
        <f t="shared" si="255"/>
        <v>107</v>
      </c>
      <c r="BV115" s="2">
        <f t="shared" si="247"/>
        <v>1900</v>
      </c>
      <c r="BW115" s="8">
        <f t="shared" si="240"/>
        <v>0.05</v>
      </c>
      <c r="BX115" s="2">
        <f t="shared" si="248"/>
        <v>1907.9166666666667</v>
      </c>
      <c r="BY115" s="2">
        <f t="shared" si="241"/>
        <v>7.9166666666667425</v>
      </c>
      <c r="BZ115" s="2">
        <f t="shared" si="273"/>
        <v>29200</v>
      </c>
      <c r="CA115" s="8">
        <f t="shared" si="270"/>
        <v>3.9E-2</v>
      </c>
      <c r="CB115" s="2">
        <f t="shared" si="249"/>
        <v>29294.899999999998</v>
      </c>
      <c r="CC115" s="2">
        <f t="shared" si="271"/>
        <v>584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81.599999999902593</v>
      </c>
      <c r="CG115" s="1">
        <f t="shared" si="232"/>
        <v>0</v>
      </c>
      <c r="CH115" s="2">
        <f t="shared" ref="CH115:CH146" si="286">CF115-CG115*zamiana_COI</f>
        <v>81.599999999902593</v>
      </c>
      <c r="CI115" s="1">
        <f t="shared" si="242"/>
        <v>0</v>
      </c>
      <c r="CJ115" s="2">
        <f t="shared" si="252"/>
        <v>81.599999999902593</v>
      </c>
      <c r="CK115" s="2">
        <f t="shared" si="253"/>
        <v>139834.83333333323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1111.6851099999994</v>
      </c>
      <c r="CN115" s="2">
        <f t="shared" ref="CN115:CN146" si="288">CK115-CM115</f>
        <v>138723.14822333324</v>
      </c>
      <c r="CO115" s="2">
        <f t="shared" si="217"/>
        <v>1042.3333333333383</v>
      </c>
      <c r="CP115" s="2">
        <f t="shared" ref="CP115:CP146" si="289">(CK115-CO115-zakup_domyslny_wartosc)*podatek_Belki</f>
        <v>7370.574999999978</v>
      </c>
      <c r="CQ115" s="2">
        <f t="shared" ref="CQ115:CQ146" si="290">CK115-CM115-CO115-CP115</f>
        <v>130310.23988999991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142747.13774261731</v>
      </c>
      <c r="CW115" s="8">
        <f t="shared" ref="CW115:CW146" si="291">IF(AND(MOD($W115,zapadalnosc_EDO)&lt;=12,MOD($W115,zapadalnosc_EDO)&lt;&gt;0),proc_I_okres_EDO,(marza_EDO+$BI115))</f>
        <v>4.3999999999999997E-2</v>
      </c>
      <c r="CX115" s="2">
        <f t="shared" ref="CX115:CX146" si="292">CV115*(1+CW115*IF(MOD($W115,12)&lt;&gt;0,MOD($W115,12),12)/12)</f>
        <v>143270.54391434026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143270.54391434026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1130.662696112661</v>
      </c>
      <c r="DE115" s="2">
        <f t="shared" si="226"/>
        <v>142139.88121822759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7651.4033437246499</v>
      </c>
      <c r="DH115" s="2">
        <f t="shared" si="227"/>
        <v>131488.47787450295</v>
      </c>
    </row>
    <row r="116" spans="2:112">
      <c r="B116" s="228"/>
      <c r="C116" s="1">
        <f t="shared" si="256"/>
        <v>79</v>
      </c>
      <c r="D116" s="2">
        <f t="shared" si="259"/>
        <v>132192.85794045209</v>
      </c>
      <c r="E116" s="2">
        <f t="shared" si="260"/>
        <v>124869.60875291914</v>
      </c>
      <c r="F116" s="2">
        <f t="shared" si="261"/>
        <v>130888.63615666663</v>
      </c>
      <c r="G116" s="2">
        <f t="shared" si="262"/>
        <v>122778.05198999998</v>
      </c>
      <c r="H116" s="2">
        <f t="shared" si="263"/>
        <v>133492.37664012733</v>
      </c>
      <c r="I116" s="2">
        <f t="shared" si="264"/>
        <v>124539.69789615633</v>
      </c>
      <c r="J116" s="2">
        <f t="shared" si="257"/>
        <v>123740.01957033748</v>
      </c>
      <c r="K116" s="2">
        <f t="shared" si="258"/>
        <v>116906.24056713431</v>
      </c>
      <c r="W116" s="1">
        <f t="shared" ref="W116:W147" si="297">W115+1</f>
        <v>98</v>
      </c>
      <c r="X116" s="2">
        <f t="shared" si="274"/>
        <v>121376.15228930881</v>
      </c>
      <c r="Y116" s="8">
        <f t="shared" si="230"/>
        <v>3.8100000000000002E-2</v>
      </c>
      <c r="Z116" s="5">
        <f t="shared" ref="Z116:Z147" si="298">IF(AF115="tak",
ROUNDDOWN(AE115/zamiana_TOS,0),
Z115)</f>
        <v>1295</v>
      </c>
      <c r="AA116" s="2">
        <f t="shared" ref="AA116:AA147" si="299">IF(AF115="tak",
Z116*zamiana_TOS,
AA115)</f>
        <v>129370.50000000001</v>
      </c>
      <c r="AB116" s="2">
        <f t="shared" si="207"/>
        <v>129500</v>
      </c>
      <c r="AC116" s="2">
        <f t="shared" ref="AC116:AC147" si="300">IF(AF115="tak",
 AB116,
IF(MOD($W116,kapitalizacja_odsetek_mc_TOS)&lt;&gt;1,AC115,AE115))</f>
        <v>141823.511375</v>
      </c>
      <c r="AD116" s="8">
        <f t="shared" si="275"/>
        <v>4.65E-2</v>
      </c>
      <c r="AE116" s="2">
        <f t="shared" si="179"/>
        <v>142922.64358815624</v>
      </c>
      <c r="AF116" s="2" t="str">
        <f t="shared" si="276"/>
        <v>nie</v>
      </c>
      <c r="AG116" s="2">
        <f t="shared" si="277"/>
        <v>1295</v>
      </c>
      <c r="AH116" s="1">
        <f t="shared" si="233"/>
        <v>0</v>
      </c>
      <c r="AI116" s="1">
        <f t="shared" si="265"/>
        <v>0</v>
      </c>
      <c r="AJ116" s="1">
        <f t="shared" si="228"/>
        <v>0</v>
      </c>
      <c r="AK116" s="1">
        <f t="shared" si="254"/>
        <v>0</v>
      </c>
      <c r="AL116" s="2">
        <f t="shared" si="243"/>
        <v>0</v>
      </c>
      <c r="AM116" s="8">
        <f t="shared" si="234"/>
        <v>4.65E-2</v>
      </c>
      <c r="AN116" s="2">
        <f t="shared" si="244"/>
        <v>0</v>
      </c>
      <c r="AO116" s="2">
        <f t="shared" si="235"/>
        <v>0</v>
      </c>
      <c r="AP116" s="2">
        <f t="shared" si="272"/>
        <v>0</v>
      </c>
      <c r="AQ116" s="8">
        <f t="shared" si="266"/>
        <v>3.8100000000000002E-2</v>
      </c>
      <c r="AR116" s="2">
        <f t="shared" si="267"/>
        <v>0</v>
      </c>
      <c r="AS116" s="2">
        <f t="shared" si="268"/>
        <v>0</v>
      </c>
      <c r="AT116" s="2">
        <f t="shared" si="209"/>
        <v>0</v>
      </c>
      <c r="AU116" s="2">
        <f t="shared" si="245"/>
        <v>0</v>
      </c>
      <c r="AV116" s="2">
        <f t="shared" si="236"/>
        <v>9.9398028049618006</v>
      </c>
      <c r="AW116" s="1">
        <f t="shared" si="231"/>
        <v>0</v>
      </c>
      <c r="AX116" s="2">
        <f t="shared" si="278"/>
        <v>9.9398028049618006</v>
      </c>
      <c r="AY116" s="1">
        <f t="shared" si="237"/>
        <v>0</v>
      </c>
      <c r="AZ116" s="2">
        <f t="shared" si="210"/>
        <v>9.9398028049618006</v>
      </c>
      <c r="BA116" s="2">
        <f t="shared" si="246"/>
        <v>142932.5833909612</v>
      </c>
      <c r="BB116" s="2">
        <f t="shared" si="279"/>
        <v>0</v>
      </c>
      <c r="BC116" s="2">
        <f t="shared" si="211"/>
        <v>1120.6876723137564</v>
      </c>
      <c r="BD116" s="2">
        <f t="shared" si="184"/>
        <v>141811.89571864743</v>
      </c>
      <c r="BE116" s="2">
        <f t="shared" si="212"/>
        <v>1295</v>
      </c>
      <c r="BF116" s="2">
        <f t="shared" si="185"/>
        <v>7911.1408442826278</v>
      </c>
      <c r="BG116" s="2">
        <f t="shared" si="186"/>
        <v>132605.75487436479</v>
      </c>
      <c r="BI116" s="8">
        <f t="shared" si="238"/>
        <v>2.4E-2</v>
      </c>
      <c r="BJ116" s="5">
        <f t="shared" ref="BJ116:BJ147" si="301">IF(BP115="tak",
ROUNDDOWN(BO115/zamiana_COI,0),
BJ115)</f>
        <v>1081</v>
      </c>
      <c r="BK116" s="2">
        <f t="shared" ref="BK116:BK147" si="302">IF(BP115="tak",
BJ116*zamiana_COI,
BK115)</f>
        <v>107991.90000000001</v>
      </c>
      <c r="BL116" s="2">
        <f t="shared" ref="BL116:BL147" si="303">IF(BP115="tak",
BJ116*100,
BL115)</f>
        <v>108100</v>
      </c>
      <c r="BM116" s="2">
        <f t="shared" si="280"/>
        <v>108100</v>
      </c>
      <c r="BN116" s="8">
        <f t="shared" si="281"/>
        <v>0.05</v>
      </c>
      <c r="BO116" s="2">
        <f t="shared" si="282"/>
        <v>109000.83333333333</v>
      </c>
      <c r="BP116" s="2" t="str">
        <f t="shared" si="283"/>
        <v>nie</v>
      </c>
      <c r="BQ116" s="2">
        <f t="shared" si="284"/>
        <v>900.83333333332848</v>
      </c>
      <c r="BR116" s="1">
        <f t="shared" si="239"/>
        <v>19</v>
      </c>
      <c r="BS116" s="1">
        <f t="shared" si="269"/>
        <v>94</v>
      </c>
      <c r="BT116" s="1">
        <f t="shared" si="229"/>
        <v>91</v>
      </c>
      <c r="BU116" s="1">
        <f t="shared" si="255"/>
        <v>107</v>
      </c>
      <c r="BV116" s="2">
        <f t="shared" si="247"/>
        <v>1900</v>
      </c>
      <c r="BW116" s="8">
        <f t="shared" si="240"/>
        <v>0.05</v>
      </c>
      <c r="BX116" s="2">
        <f t="shared" si="248"/>
        <v>1915.8333333333333</v>
      </c>
      <c r="BY116" s="2">
        <f t="shared" si="241"/>
        <v>15.833333333333258</v>
      </c>
      <c r="BZ116" s="2">
        <f t="shared" si="273"/>
        <v>29200</v>
      </c>
      <c r="CA116" s="8">
        <f t="shared" si="270"/>
        <v>3.9E-2</v>
      </c>
      <c r="CB116" s="2">
        <f t="shared" si="249"/>
        <v>29389.8</v>
      </c>
      <c r="CC116" s="2">
        <f t="shared" si="271"/>
        <v>584</v>
      </c>
      <c r="CD116" s="2">
        <f t="shared" si="285"/>
        <v>0</v>
      </c>
      <c r="CE116" s="2">
        <f t="shared" si="250"/>
        <v>0</v>
      </c>
      <c r="CF116" s="2">
        <f t="shared" si="251"/>
        <v>81.599999999902593</v>
      </c>
      <c r="CG116" s="1">
        <f t="shared" si="232"/>
        <v>0</v>
      </c>
      <c r="CH116" s="2">
        <f t="shared" si="286"/>
        <v>81.599999999902593</v>
      </c>
      <c r="CI116" s="1">
        <f t="shared" si="242"/>
        <v>0</v>
      </c>
      <c r="CJ116" s="2">
        <f t="shared" si="252"/>
        <v>81.599999999902593</v>
      </c>
      <c r="CK116" s="2">
        <f t="shared" si="253"/>
        <v>140388.06666666653</v>
      </c>
      <c r="CL116" s="2">
        <f t="shared" si="287"/>
        <v>0</v>
      </c>
      <c r="CM116" s="2">
        <f t="shared" si="216"/>
        <v>1111.6851099999994</v>
      </c>
      <c r="CN116" s="2">
        <f t="shared" si="288"/>
        <v>139276.38155666654</v>
      </c>
      <c r="CO116" s="2">
        <f t="shared" si="217"/>
        <v>1500.6666666666617</v>
      </c>
      <c r="CP116" s="2">
        <f t="shared" si="289"/>
        <v>7388.605999999977</v>
      </c>
      <c r="CQ116" s="2">
        <f t="shared" si="290"/>
        <v>130387.10888999992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142747.13774261731</v>
      </c>
      <c r="CW116" s="8">
        <f t="shared" si="291"/>
        <v>4.3999999999999997E-2</v>
      </c>
      <c r="CX116" s="2">
        <f t="shared" si="292"/>
        <v>143793.95008606318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143793.95008606318</v>
      </c>
      <c r="DC116" s="2">
        <f t="shared" si="294"/>
        <v>0</v>
      </c>
      <c r="DD116" s="2">
        <f t="shared" si="225"/>
        <v>1130.662696112661</v>
      </c>
      <c r="DE116" s="2">
        <f t="shared" si="226"/>
        <v>142663.28738995051</v>
      </c>
      <c r="DF116" s="2">
        <f t="shared" si="295"/>
        <v>3000</v>
      </c>
      <c r="DG116" s="2">
        <f t="shared" si="296"/>
        <v>7750.8505163520049</v>
      </c>
      <c r="DH116" s="2">
        <f t="shared" si="227"/>
        <v>131912.43687359849</v>
      </c>
    </row>
    <row r="117" spans="2:112">
      <c r="B117" s="228"/>
      <c r="C117" s="1">
        <f t="shared" si="256"/>
        <v>80</v>
      </c>
      <c r="D117" s="2">
        <f t="shared" si="259"/>
        <v>132694.67044045209</v>
      </c>
      <c r="E117" s="2">
        <f t="shared" si="260"/>
        <v>125276.07687791914</v>
      </c>
      <c r="F117" s="2">
        <f t="shared" si="261"/>
        <v>131315.25282333326</v>
      </c>
      <c r="G117" s="2">
        <f t="shared" si="262"/>
        <v>123123.61148999994</v>
      </c>
      <c r="H117" s="2">
        <f t="shared" si="263"/>
        <v>133972.59398474477</v>
      </c>
      <c r="I117" s="2">
        <f t="shared" si="264"/>
        <v>124928.67394529645</v>
      </c>
      <c r="J117" s="2">
        <f t="shared" si="257"/>
        <v>124074.11762317739</v>
      </c>
      <c r="K117" s="2">
        <f t="shared" si="258"/>
        <v>117136.82486805569</v>
      </c>
      <c r="W117" s="1">
        <f t="shared" si="297"/>
        <v>99</v>
      </c>
      <c r="X117" s="2">
        <f t="shared" si="274"/>
        <v>121617.93745323173</v>
      </c>
      <c r="Y117" s="8">
        <f t="shared" si="230"/>
        <v>3.8100000000000002E-2</v>
      </c>
      <c r="Z117" s="5">
        <f t="shared" si="298"/>
        <v>1295</v>
      </c>
      <c r="AA117" s="2">
        <f t="shared" si="299"/>
        <v>129370.50000000001</v>
      </c>
      <c r="AB117" s="2">
        <f t="shared" si="207"/>
        <v>129500</v>
      </c>
      <c r="AC117" s="2">
        <f t="shared" si="300"/>
        <v>141823.511375</v>
      </c>
      <c r="AD117" s="8">
        <f t="shared" si="275"/>
        <v>4.65E-2</v>
      </c>
      <c r="AE117" s="2">
        <f t="shared" si="179"/>
        <v>143472.20969473437</v>
      </c>
      <c r="AF117" s="2" t="str">
        <f t="shared" si="276"/>
        <v>nie</v>
      </c>
      <c r="AG117" s="2">
        <f t="shared" si="277"/>
        <v>1295</v>
      </c>
      <c r="AH117" s="1">
        <f t="shared" si="233"/>
        <v>0</v>
      </c>
      <c r="AI117" s="1">
        <f t="shared" si="265"/>
        <v>0</v>
      </c>
      <c r="AJ117" s="1">
        <f t="shared" si="228"/>
        <v>0</v>
      </c>
      <c r="AK117" s="1">
        <f t="shared" si="254"/>
        <v>0</v>
      </c>
      <c r="AL117" s="2">
        <f t="shared" si="243"/>
        <v>0</v>
      </c>
      <c r="AM117" s="8">
        <f t="shared" si="234"/>
        <v>4.65E-2</v>
      </c>
      <c r="AN117" s="2">
        <f t="shared" si="244"/>
        <v>0</v>
      </c>
      <c r="AO117" s="2">
        <f t="shared" si="235"/>
        <v>0</v>
      </c>
      <c r="AP117" s="2">
        <f t="shared" si="272"/>
        <v>0</v>
      </c>
      <c r="AQ117" s="8">
        <f t="shared" si="266"/>
        <v>3.8100000000000002E-2</v>
      </c>
      <c r="AR117" s="2">
        <f t="shared" si="267"/>
        <v>0</v>
      </c>
      <c r="AS117" s="2">
        <f t="shared" si="268"/>
        <v>0</v>
      </c>
      <c r="AT117" s="2">
        <f t="shared" si="209"/>
        <v>0</v>
      </c>
      <c r="AU117" s="2">
        <f t="shared" si="245"/>
        <v>0</v>
      </c>
      <c r="AV117" s="2">
        <f t="shared" si="236"/>
        <v>9.9398028049618006</v>
      </c>
      <c r="AW117" s="1">
        <f t="shared" si="231"/>
        <v>0</v>
      </c>
      <c r="AX117" s="2">
        <f t="shared" si="278"/>
        <v>9.9398028049618006</v>
      </c>
      <c r="AY117" s="1">
        <f t="shared" si="237"/>
        <v>0</v>
      </c>
      <c r="AZ117" s="2">
        <f t="shared" si="210"/>
        <v>9.9398028049618006</v>
      </c>
      <c r="BA117" s="2">
        <f t="shared" si="246"/>
        <v>143482.14949753933</v>
      </c>
      <c r="BB117" s="2">
        <f t="shared" si="279"/>
        <v>0</v>
      </c>
      <c r="BC117" s="2">
        <f t="shared" si="211"/>
        <v>1120.6876723137564</v>
      </c>
      <c r="BD117" s="2">
        <f t="shared" si="184"/>
        <v>142361.46182522556</v>
      </c>
      <c r="BE117" s="2">
        <f t="shared" si="212"/>
        <v>1295</v>
      </c>
      <c r="BF117" s="2">
        <f t="shared" si="185"/>
        <v>8015.5584045324722</v>
      </c>
      <c r="BG117" s="2">
        <f t="shared" si="186"/>
        <v>133050.9034206931</v>
      </c>
      <c r="BI117" s="8">
        <f t="shared" si="238"/>
        <v>2.4E-2</v>
      </c>
      <c r="BJ117" s="5">
        <f t="shared" si="301"/>
        <v>1081</v>
      </c>
      <c r="BK117" s="2">
        <f t="shared" si="302"/>
        <v>107991.90000000001</v>
      </c>
      <c r="BL117" s="2">
        <f t="shared" si="303"/>
        <v>108100</v>
      </c>
      <c r="BM117" s="2">
        <f t="shared" si="280"/>
        <v>108100</v>
      </c>
      <c r="BN117" s="8">
        <f t="shared" si="281"/>
        <v>0.05</v>
      </c>
      <c r="BO117" s="2">
        <f t="shared" si="282"/>
        <v>109451.25</v>
      </c>
      <c r="BP117" s="2" t="str">
        <f t="shared" si="283"/>
        <v>nie</v>
      </c>
      <c r="BQ117" s="2">
        <f t="shared" si="284"/>
        <v>1351.25</v>
      </c>
      <c r="BR117" s="1">
        <f t="shared" si="239"/>
        <v>19</v>
      </c>
      <c r="BS117" s="1">
        <f t="shared" si="269"/>
        <v>94</v>
      </c>
      <c r="BT117" s="1">
        <f t="shared" si="229"/>
        <v>91</v>
      </c>
      <c r="BU117" s="1">
        <f t="shared" si="255"/>
        <v>107</v>
      </c>
      <c r="BV117" s="2">
        <f t="shared" si="247"/>
        <v>1900</v>
      </c>
      <c r="BW117" s="8">
        <f t="shared" si="240"/>
        <v>0.05</v>
      </c>
      <c r="BX117" s="2">
        <f t="shared" si="248"/>
        <v>1923.75</v>
      </c>
      <c r="BY117" s="2">
        <f t="shared" si="241"/>
        <v>23.75</v>
      </c>
      <c r="BZ117" s="2">
        <f t="shared" si="273"/>
        <v>29200</v>
      </c>
      <c r="CA117" s="8">
        <f t="shared" si="270"/>
        <v>3.9E-2</v>
      </c>
      <c r="CB117" s="2">
        <f t="shared" si="249"/>
        <v>29484.699999999997</v>
      </c>
      <c r="CC117" s="2">
        <f t="shared" si="271"/>
        <v>584</v>
      </c>
      <c r="CD117" s="2">
        <f t="shared" si="285"/>
        <v>0</v>
      </c>
      <c r="CE117" s="2">
        <f t="shared" si="250"/>
        <v>0</v>
      </c>
      <c r="CF117" s="2">
        <f t="shared" si="251"/>
        <v>81.599999999902593</v>
      </c>
      <c r="CG117" s="1">
        <f t="shared" si="232"/>
        <v>0</v>
      </c>
      <c r="CH117" s="2">
        <f t="shared" si="286"/>
        <v>81.599999999902593</v>
      </c>
      <c r="CI117" s="1">
        <f t="shared" si="242"/>
        <v>0</v>
      </c>
      <c r="CJ117" s="2">
        <f t="shared" si="252"/>
        <v>81.599999999902593</v>
      </c>
      <c r="CK117" s="2">
        <f t="shared" si="253"/>
        <v>140941.2999999999</v>
      </c>
      <c r="CL117" s="2">
        <f t="shared" si="287"/>
        <v>0</v>
      </c>
      <c r="CM117" s="2">
        <f t="shared" si="216"/>
        <v>1111.6851099999994</v>
      </c>
      <c r="CN117" s="2">
        <f t="shared" si="288"/>
        <v>139829.61488999991</v>
      </c>
      <c r="CO117" s="2">
        <f t="shared" si="217"/>
        <v>1959</v>
      </c>
      <c r="CP117" s="2">
        <f t="shared" si="289"/>
        <v>7406.6369999999815</v>
      </c>
      <c r="CQ117" s="2">
        <f t="shared" si="290"/>
        <v>130463.97788999992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142747.13774261731</v>
      </c>
      <c r="CW117" s="8">
        <f t="shared" si="291"/>
        <v>4.3999999999999997E-2</v>
      </c>
      <c r="CX117" s="2">
        <f t="shared" si="292"/>
        <v>144317.3562577861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144317.3562577861</v>
      </c>
      <c r="DC117" s="2">
        <f t="shared" si="294"/>
        <v>0</v>
      </c>
      <c r="DD117" s="2">
        <f t="shared" si="225"/>
        <v>1130.662696112661</v>
      </c>
      <c r="DE117" s="2">
        <f t="shared" si="226"/>
        <v>143186.69356167343</v>
      </c>
      <c r="DF117" s="2">
        <f t="shared" si="295"/>
        <v>3000</v>
      </c>
      <c r="DG117" s="2">
        <f t="shared" si="296"/>
        <v>7850.297688979359</v>
      </c>
      <c r="DH117" s="2">
        <f t="shared" si="227"/>
        <v>132336.39587269406</v>
      </c>
    </row>
    <row r="118" spans="2:112">
      <c r="B118" s="228"/>
      <c r="C118" s="1">
        <f t="shared" si="256"/>
        <v>81</v>
      </c>
      <c r="D118" s="2">
        <f t="shared" si="259"/>
        <v>133196.48294045209</v>
      </c>
      <c r="E118" s="2">
        <f t="shared" si="260"/>
        <v>125682.54500291914</v>
      </c>
      <c r="F118" s="2">
        <f t="shared" si="261"/>
        <v>131741.86948999992</v>
      </c>
      <c r="G118" s="2">
        <f t="shared" si="262"/>
        <v>123469.17098999994</v>
      </c>
      <c r="H118" s="2">
        <f t="shared" si="263"/>
        <v>134452.81132936216</v>
      </c>
      <c r="I118" s="2">
        <f t="shared" si="264"/>
        <v>125317.64999443654</v>
      </c>
      <c r="J118" s="2">
        <f t="shared" si="257"/>
        <v>124409.11774075996</v>
      </c>
      <c r="K118" s="2">
        <f t="shared" si="258"/>
        <v>117367.40916897706</v>
      </c>
      <c r="W118" s="1">
        <f t="shared" si="297"/>
        <v>100</v>
      </c>
      <c r="X118" s="2">
        <f t="shared" si="274"/>
        <v>121859.72261715466</v>
      </c>
      <c r="Y118" s="8">
        <f t="shared" si="230"/>
        <v>3.8100000000000002E-2</v>
      </c>
      <c r="Z118" s="5">
        <f t="shared" si="298"/>
        <v>1295</v>
      </c>
      <c r="AA118" s="2">
        <f t="shared" si="299"/>
        <v>129370.50000000001</v>
      </c>
      <c r="AB118" s="2">
        <f t="shared" si="207"/>
        <v>129500</v>
      </c>
      <c r="AC118" s="2">
        <f t="shared" si="300"/>
        <v>141823.511375</v>
      </c>
      <c r="AD118" s="8">
        <f t="shared" si="275"/>
        <v>4.65E-2</v>
      </c>
      <c r="AE118" s="2">
        <f t="shared" si="179"/>
        <v>144021.7758013125</v>
      </c>
      <c r="AF118" s="2" t="str">
        <f t="shared" si="276"/>
        <v>nie</v>
      </c>
      <c r="AG118" s="2">
        <f t="shared" si="277"/>
        <v>1295</v>
      </c>
      <c r="AH118" s="1">
        <f t="shared" si="233"/>
        <v>0</v>
      </c>
      <c r="AI118" s="1">
        <f t="shared" si="265"/>
        <v>0</v>
      </c>
      <c r="AJ118" s="1">
        <f t="shared" si="228"/>
        <v>0</v>
      </c>
      <c r="AK118" s="1">
        <f t="shared" si="254"/>
        <v>0</v>
      </c>
      <c r="AL118" s="2">
        <f t="shared" si="243"/>
        <v>0</v>
      </c>
      <c r="AM118" s="8">
        <f t="shared" si="234"/>
        <v>4.65E-2</v>
      </c>
      <c r="AN118" s="2">
        <f t="shared" si="244"/>
        <v>0</v>
      </c>
      <c r="AO118" s="2">
        <f t="shared" si="235"/>
        <v>0</v>
      </c>
      <c r="AP118" s="2">
        <f t="shared" si="272"/>
        <v>0</v>
      </c>
      <c r="AQ118" s="8">
        <f t="shared" si="266"/>
        <v>3.8100000000000002E-2</v>
      </c>
      <c r="AR118" s="2">
        <f t="shared" si="267"/>
        <v>0</v>
      </c>
      <c r="AS118" s="2">
        <f t="shared" si="268"/>
        <v>0</v>
      </c>
      <c r="AT118" s="2">
        <f t="shared" si="209"/>
        <v>0</v>
      </c>
      <c r="AU118" s="2">
        <f t="shared" si="245"/>
        <v>0</v>
      </c>
      <c r="AV118" s="2">
        <f t="shared" si="236"/>
        <v>9.9398028049618006</v>
      </c>
      <c r="AW118" s="1">
        <f t="shared" si="231"/>
        <v>0</v>
      </c>
      <c r="AX118" s="2">
        <f t="shared" si="278"/>
        <v>9.9398028049618006</v>
      </c>
      <c r="AY118" s="1">
        <f t="shared" si="237"/>
        <v>0</v>
      </c>
      <c r="AZ118" s="2">
        <f t="shared" si="210"/>
        <v>9.9398028049618006</v>
      </c>
      <c r="BA118" s="2">
        <f t="shared" si="246"/>
        <v>144031.71560411746</v>
      </c>
      <c r="BB118" s="2">
        <f t="shared" si="279"/>
        <v>0</v>
      </c>
      <c r="BC118" s="2">
        <f t="shared" si="211"/>
        <v>1120.6876723137564</v>
      </c>
      <c r="BD118" s="2">
        <f t="shared" si="184"/>
        <v>142911.02793180369</v>
      </c>
      <c r="BE118" s="2">
        <f t="shared" si="212"/>
        <v>1295</v>
      </c>
      <c r="BF118" s="2">
        <f t="shared" si="185"/>
        <v>8119.9759647823175</v>
      </c>
      <c r="BG118" s="2">
        <f t="shared" si="186"/>
        <v>133496.05196702137</v>
      </c>
      <c r="BI118" s="8">
        <f t="shared" si="238"/>
        <v>2.4E-2</v>
      </c>
      <c r="BJ118" s="5">
        <f t="shared" si="301"/>
        <v>1081</v>
      </c>
      <c r="BK118" s="2">
        <f t="shared" si="302"/>
        <v>107991.90000000001</v>
      </c>
      <c r="BL118" s="2">
        <f t="shared" si="303"/>
        <v>108100</v>
      </c>
      <c r="BM118" s="2">
        <f t="shared" si="280"/>
        <v>108100</v>
      </c>
      <c r="BN118" s="8">
        <f t="shared" si="281"/>
        <v>0.05</v>
      </c>
      <c r="BO118" s="2">
        <f t="shared" si="282"/>
        <v>109901.66666666666</v>
      </c>
      <c r="BP118" s="2" t="str">
        <f t="shared" si="283"/>
        <v>nie</v>
      </c>
      <c r="BQ118" s="2">
        <f t="shared" si="284"/>
        <v>1801.666666666657</v>
      </c>
      <c r="BR118" s="1">
        <f t="shared" si="239"/>
        <v>19</v>
      </c>
      <c r="BS118" s="1">
        <f t="shared" si="269"/>
        <v>94</v>
      </c>
      <c r="BT118" s="1">
        <f t="shared" si="229"/>
        <v>91</v>
      </c>
      <c r="BU118" s="1">
        <f t="shared" si="255"/>
        <v>107</v>
      </c>
      <c r="BV118" s="2">
        <f t="shared" si="247"/>
        <v>1900</v>
      </c>
      <c r="BW118" s="8">
        <f t="shared" si="240"/>
        <v>0.05</v>
      </c>
      <c r="BX118" s="2">
        <f t="shared" si="248"/>
        <v>1931.6666666666665</v>
      </c>
      <c r="BY118" s="2">
        <f t="shared" si="241"/>
        <v>31.666666666666515</v>
      </c>
      <c r="BZ118" s="2">
        <f t="shared" si="273"/>
        <v>29200</v>
      </c>
      <c r="CA118" s="8">
        <f t="shared" si="270"/>
        <v>3.9E-2</v>
      </c>
      <c r="CB118" s="2">
        <f t="shared" si="249"/>
        <v>29579.599999999999</v>
      </c>
      <c r="CC118" s="2">
        <f t="shared" si="271"/>
        <v>584</v>
      </c>
      <c r="CD118" s="2">
        <f t="shared" si="285"/>
        <v>0</v>
      </c>
      <c r="CE118" s="2">
        <f t="shared" si="250"/>
        <v>0</v>
      </c>
      <c r="CF118" s="2">
        <f t="shared" si="251"/>
        <v>81.599999999902593</v>
      </c>
      <c r="CG118" s="1">
        <f t="shared" si="232"/>
        <v>0</v>
      </c>
      <c r="CH118" s="2">
        <f t="shared" si="286"/>
        <v>81.599999999902593</v>
      </c>
      <c r="CI118" s="1">
        <f t="shared" si="242"/>
        <v>0</v>
      </c>
      <c r="CJ118" s="2">
        <f t="shared" si="252"/>
        <v>81.599999999902593</v>
      </c>
      <c r="CK118" s="2">
        <f t="shared" si="253"/>
        <v>141494.53333333321</v>
      </c>
      <c r="CL118" s="2">
        <f t="shared" si="287"/>
        <v>0</v>
      </c>
      <c r="CM118" s="2">
        <f t="shared" si="216"/>
        <v>1111.6851099999994</v>
      </c>
      <c r="CN118" s="2">
        <f t="shared" si="288"/>
        <v>140382.84822333322</v>
      </c>
      <c r="CO118" s="2">
        <f t="shared" si="217"/>
        <v>2417.3333333333235</v>
      </c>
      <c r="CP118" s="2">
        <f t="shared" si="289"/>
        <v>7424.6679999999806</v>
      </c>
      <c r="CQ118" s="2">
        <f t="shared" si="290"/>
        <v>130540.84688999993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142747.13774261731</v>
      </c>
      <c r="CW118" s="8">
        <f t="shared" si="291"/>
        <v>4.3999999999999997E-2</v>
      </c>
      <c r="CX118" s="2">
        <f t="shared" si="292"/>
        <v>144840.76242950902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144840.76242950902</v>
      </c>
      <c r="DC118" s="2">
        <f t="shared" si="294"/>
        <v>0</v>
      </c>
      <c r="DD118" s="2">
        <f t="shared" si="225"/>
        <v>1130.662696112661</v>
      </c>
      <c r="DE118" s="2">
        <f t="shared" si="226"/>
        <v>143710.09973339635</v>
      </c>
      <c r="DF118" s="2">
        <f t="shared" si="295"/>
        <v>3000</v>
      </c>
      <c r="DG118" s="2">
        <f t="shared" si="296"/>
        <v>7949.744861606714</v>
      </c>
      <c r="DH118" s="2">
        <f t="shared" si="227"/>
        <v>132760.35487178963</v>
      </c>
    </row>
    <row r="119" spans="2:112">
      <c r="B119" s="228"/>
      <c r="C119" s="1">
        <f t="shared" si="256"/>
        <v>82</v>
      </c>
      <c r="D119" s="2">
        <f t="shared" si="259"/>
        <v>133698.29544045209</v>
      </c>
      <c r="E119" s="2">
        <f t="shared" si="260"/>
        <v>126089.01312791914</v>
      </c>
      <c r="F119" s="2">
        <f t="shared" si="261"/>
        <v>132168.48615666662</v>
      </c>
      <c r="G119" s="2">
        <f t="shared" si="262"/>
        <v>123814.73048999996</v>
      </c>
      <c r="H119" s="2">
        <f t="shared" si="263"/>
        <v>134933.0286739796</v>
      </c>
      <c r="I119" s="2">
        <f t="shared" si="264"/>
        <v>125706.62604357666</v>
      </c>
      <c r="J119" s="2">
        <f t="shared" si="257"/>
        <v>124745.02235866</v>
      </c>
      <c r="K119" s="2">
        <f t="shared" si="258"/>
        <v>117597.99346989843</v>
      </c>
      <c r="W119" s="1">
        <f t="shared" si="297"/>
        <v>101</v>
      </c>
      <c r="X119" s="2">
        <f t="shared" si="274"/>
        <v>122101.50778107758</v>
      </c>
      <c r="Y119" s="8">
        <f t="shared" si="230"/>
        <v>3.8100000000000002E-2</v>
      </c>
      <c r="Z119" s="5">
        <f t="shared" si="298"/>
        <v>1295</v>
      </c>
      <c r="AA119" s="2">
        <f t="shared" si="299"/>
        <v>129370.50000000001</v>
      </c>
      <c r="AB119" s="2">
        <f t="shared" si="207"/>
        <v>129500</v>
      </c>
      <c r="AC119" s="2">
        <f t="shared" si="300"/>
        <v>141823.511375</v>
      </c>
      <c r="AD119" s="8">
        <f t="shared" si="275"/>
        <v>4.65E-2</v>
      </c>
      <c r="AE119" s="2">
        <f t="shared" si="179"/>
        <v>144571.34190789063</v>
      </c>
      <c r="AF119" s="2" t="str">
        <f t="shared" si="276"/>
        <v>nie</v>
      </c>
      <c r="AG119" s="2">
        <f t="shared" si="277"/>
        <v>1295</v>
      </c>
      <c r="AH119" s="1">
        <f t="shared" si="233"/>
        <v>0</v>
      </c>
      <c r="AI119" s="1">
        <f t="shared" si="265"/>
        <v>0</v>
      </c>
      <c r="AJ119" s="1">
        <f t="shared" ref="AJ119:AJ150" si="308">IF(zapadalnosc_TOS/12&gt;=AJ$18,AI107,0)</f>
        <v>0</v>
      </c>
      <c r="AK119" s="1">
        <f t="shared" si="254"/>
        <v>0</v>
      </c>
      <c r="AL119" s="2">
        <f t="shared" si="243"/>
        <v>0</v>
      </c>
      <c r="AM119" s="8">
        <f t="shared" si="234"/>
        <v>4.65E-2</v>
      </c>
      <c r="AN119" s="2">
        <f t="shared" si="244"/>
        <v>0</v>
      </c>
      <c r="AO119" s="2">
        <f t="shared" si="235"/>
        <v>0</v>
      </c>
      <c r="AP119" s="2">
        <f t="shared" si="272"/>
        <v>0</v>
      </c>
      <c r="AQ119" s="8">
        <f t="shared" si="266"/>
        <v>3.8100000000000002E-2</v>
      </c>
      <c r="AR119" s="2">
        <f t="shared" si="267"/>
        <v>0</v>
      </c>
      <c r="AS119" s="2">
        <f t="shared" si="268"/>
        <v>0</v>
      </c>
      <c r="AT119" s="2">
        <f t="shared" si="209"/>
        <v>0</v>
      </c>
      <c r="AU119" s="2">
        <f t="shared" si="245"/>
        <v>0</v>
      </c>
      <c r="AV119" s="2">
        <f t="shared" si="236"/>
        <v>9.9398028049618006</v>
      </c>
      <c r="AW119" s="1">
        <f t="shared" si="231"/>
        <v>0</v>
      </c>
      <c r="AX119" s="2">
        <f t="shared" si="278"/>
        <v>9.9398028049618006</v>
      </c>
      <c r="AY119" s="1">
        <f t="shared" si="237"/>
        <v>0</v>
      </c>
      <c r="AZ119" s="2">
        <f t="shared" si="210"/>
        <v>9.9398028049618006</v>
      </c>
      <c r="BA119" s="2">
        <f t="shared" si="246"/>
        <v>144581.28171069559</v>
      </c>
      <c r="BB119" s="2">
        <f t="shared" si="279"/>
        <v>0</v>
      </c>
      <c r="BC119" s="2">
        <f t="shared" si="211"/>
        <v>1120.6876723137564</v>
      </c>
      <c r="BD119" s="2">
        <f t="shared" si="184"/>
        <v>143460.59403838182</v>
      </c>
      <c r="BE119" s="2">
        <f t="shared" si="212"/>
        <v>1295</v>
      </c>
      <c r="BF119" s="2">
        <f t="shared" si="185"/>
        <v>8224.3935250321629</v>
      </c>
      <c r="BG119" s="2">
        <f t="shared" si="186"/>
        <v>133941.20051334967</v>
      </c>
      <c r="BI119" s="8">
        <f t="shared" si="238"/>
        <v>2.4E-2</v>
      </c>
      <c r="BJ119" s="5">
        <f t="shared" si="301"/>
        <v>1081</v>
      </c>
      <c r="BK119" s="2">
        <f t="shared" si="302"/>
        <v>107991.90000000001</v>
      </c>
      <c r="BL119" s="2">
        <f t="shared" si="303"/>
        <v>108100</v>
      </c>
      <c r="BM119" s="2">
        <f t="shared" si="280"/>
        <v>108100</v>
      </c>
      <c r="BN119" s="8">
        <f t="shared" si="281"/>
        <v>0.05</v>
      </c>
      <c r="BO119" s="2">
        <f t="shared" si="282"/>
        <v>110352.08333333333</v>
      </c>
      <c r="BP119" s="2" t="str">
        <f t="shared" si="283"/>
        <v>nie</v>
      </c>
      <c r="BQ119" s="2">
        <f t="shared" si="284"/>
        <v>2162</v>
      </c>
      <c r="BR119" s="1">
        <f t="shared" si="239"/>
        <v>19</v>
      </c>
      <c r="BS119" s="1">
        <f t="shared" si="269"/>
        <v>94</v>
      </c>
      <c r="BT119" s="1">
        <f t="shared" ref="BT119:BT150" si="309">IF(zapadalnosc_COI/12&gt;=BT$18,BS107,0)</f>
        <v>91</v>
      </c>
      <c r="BU119" s="1">
        <f t="shared" si="255"/>
        <v>107</v>
      </c>
      <c r="BV119" s="2">
        <f t="shared" si="247"/>
        <v>1900</v>
      </c>
      <c r="BW119" s="8">
        <f t="shared" si="240"/>
        <v>0.05</v>
      </c>
      <c r="BX119" s="2">
        <f t="shared" si="248"/>
        <v>1939.5833333333333</v>
      </c>
      <c r="BY119" s="2">
        <f t="shared" si="241"/>
        <v>38</v>
      </c>
      <c r="BZ119" s="2">
        <f t="shared" si="273"/>
        <v>29200</v>
      </c>
      <c r="CA119" s="8">
        <f t="shared" si="270"/>
        <v>3.9E-2</v>
      </c>
      <c r="CB119" s="2">
        <f t="shared" si="249"/>
        <v>29674.500000000004</v>
      </c>
      <c r="CC119" s="2">
        <f t="shared" si="271"/>
        <v>584</v>
      </c>
      <c r="CD119" s="2">
        <f t="shared" si="285"/>
        <v>0</v>
      </c>
      <c r="CE119" s="2">
        <f t="shared" si="250"/>
        <v>0</v>
      </c>
      <c r="CF119" s="2">
        <f t="shared" si="251"/>
        <v>81.599999999902593</v>
      </c>
      <c r="CG119" s="1">
        <f t="shared" si="232"/>
        <v>0</v>
      </c>
      <c r="CH119" s="2">
        <f t="shared" si="286"/>
        <v>81.599999999902593</v>
      </c>
      <c r="CI119" s="1">
        <f t="shared" si="242"/>
        <v>0</v>
      </c>
      <c r="CJ119" s="2">
        <f t="shared" si="252"/>
        <v>81.599999999902593</v>
      </c>
      <c r="CK119" s="2">
        <f t="shared" si="253"/>
        <v>142047.76666666655</v>
      </c>
      <c r="CL119" s="2">
        <f t="shared" si="287"/>
        <v>0</v>
      </c>
      <c r="CM119" s="2">
        <f t="shared" si="216"/>
        <v>1111.6851099999994</v>
      </c>
      <c r="CN119" s="2">
        <f t="shared" si="288"/>
        <v>140936.08155666656</v>
      </c>
      <c r="CO119" s="2">
        <f t="shared" si="217"/>
        <v>2784</v>
      </c>
      <c r="CP119" s="2">
        <f t="shared" si="289"/>
        <v>7460.1156666666438</v>
      </c>
      <c r="CQ119" s="2">
        <f t="shared" si="290"/>
        <v>130691.9658899999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142747.13774261731</v>
      </c>
      <c r="CW119" s="8">
        <f t="shared" si="291"/>
        <v>4.3999999999999997E-2</v>
      </c>
      <c r="CX119" s="2">
        <f t="shared" si="292"/>
        <v>145364.16860123197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145364.16860123197</v>
      </c>
      <c r="DC119" s="2">
        <f t="shared" si="294"/>
        <v>0</v>
      </c>
      <c r="DD119" s="2">
        <f t="shared" si="225"/>
        <v>1130.662696112661</v>
      </c>
      <c r="DE119" s="2">
        <f t="shared" si="226"/>
        <v>144233.50590511929</v>
      </c>
      <c r="DF119" s="2">
        <f t="shared" si="295"/>
        <v>3000</v>
      </c>
      <c r="DG119" s="2">
        <f t="shared" si="296"/>
        <v>8049.1920342340745</v>
      </c>
      <c r="DH119" s="2">
        <f t="shared" si="227"/>
        <v>133184.31387088523</v>
      </c>
    </row>
    <row r="120" spans="2:112">
      <c r="B120" s="229"/>
      <c r="C120" s="1">
        <f t="shared" si="256"/>
        <v>83</v>
      </c>
      <c r="D120" s="2">
        <f t="shared" si="259"/>
        <v>134200.10794045209</v>
      </c>
      <c r="E120" s="2">
        <f t="shared" si="260"/>
        <v>126495.48125291914</v>
      </c>
      <c r="F120" s="2">
        <f t="shared" si="261"/>
        <v>132595.10282333326</v>
      </c>
      <c r="G120" s="2">
        <f t="shared" si="262"/>
        <v>124160.28998999995</v>
      </c>
      <c r="H120" s="2">
        <f t="shared" si="263"/>
        <v>135413.24601859701</v>
      </c>
      <c r="I120" s="2">
        <f t="shared" si="264"/>
        <v>126095.60209271677</v>
      </c>
      <c r="J120" s="2">
        <f t="shared" si="257"/>
        <v>125081.83391902837</v>
      </c>
      <c r="K120" s="2">
        <f t="shared" si="258"/>
        <v>117828.5777708198</v>
      </c>
      <c r="W120" s="1">
        <f t="shared" si="297"/>
        <v>102</v>
      </c>
      <c r="X120" s="2">
        <f t="shared" si="274"/>
        <v>122343.29294500052</v>
      </c>
      <c r="Y120" s="8">
        <f t="shared" si="230"/>
        <v>3.8100000000000002E-2</v>
      </c>
      <c r="Z120" s="5">
        <f t="shared" si="298"/>
        <v>1295</v>
      </c>
      <c r="AA120" s="2">
        <f t="shared" si="299"/>
        <v>129370.50000000001</v>
      </c>
      <c r="AB120" s="2">
        <f t="shared" si="207"/>
        <v>129500</v>
      </c>
      <c r="AC120" s="2">
        <f t="shared" si="300"/>
        <v>141823.511375</v>
      </c>
      <c r="AD120" s="8">
        <f t="shared" si="275"/>
        <v>4.65E-2</v>
      </c>
      <c r="AE120" s="2">
        <f t="shared" si="179"/>
        <v>145120.90801446876</v>
      </c>
      <c r="AF120" s="2" t="str">
        <f t="shared" si="276"/>
        <v>nie</v>
      </c>
      <c r="AG120" s="2">
        <f t="shared" si="277"/>
        <v>1295</v>
      </c>
      <c r="AH120" s="1">
        <f t="shared" si="233"/>
        <v>0</v>
      </c>
      <c r="AI120" s="1">
        <f t="shared" si="265"/>
        <v>0</v>
      </c>
      <c r="AJ120" s="1">
        <f t="shared" si="308"/>
        <v>0</v>
      </c>
      <c r="AK120" s="1">
        <f t="shared" si="254"/>
        <v>0</v>
      </c>
      <c r="AL120" s="2">
        <f t="shared" si="243"/>
        <v>0</v>
      </c>
      <c r="AM120" s="8">
        <f t="shared" si="234"/>
        <v>4.65E-2</v>
      </c>
      <c r="AN120" s="2">
        <f t="shared" si="244"/>
        <v>0</v>
      </c>
      <c r="AO120" s="2">
        <f t="shared" si="235"/>
        <v>0</v>
      </c>
      <c r="AP120" s="2">
        <f t="shared" si="272"/>
        <v>0</v>
      </c>
      <c r="AQ120" s="8">
        <f t="shared" si="266"/>
        <v>3.8100000000000002E-2</v>
      </c>
      <c r="AR120" s="2">
        <f t="shared" si="267"/>
        <v>0</v>
      </c>
      <c r="AS120" s="2">
        <f t="shared" si="268"/>
        <v>0</v>
      </c>
      <c r="AT120" s="2">
        <f t="shared" si="209"/>
        <v>0</v>
      </c>
      <c r="AU120" s="2">
        <f t="shared" si="245"/>
        <v>0</v>
      </c>
      <c r="AV120" s="2">
        <f t="shared" si="236"/>
        <v>9.9398028049618006</v>
      </c>
      <c r="AW120" s="1">
        <f t="shared" si="231"/>
        <v>0</v>
      </c>
      <c r="AX120" s="2">
        <f t="shared" si="278"/>
        <v>9.9398028049618006</v>
      </c>
      <c r="AY120" s="1">
        <f t="shared" si="237"/>
        <v>0</v>
      </c>
      <c r="AZ120" s="2">
        <f t="shared" si="210"/>
        <v>9.9398028049618006</v>
      </c>
      <c r="BA120" s="2">
        <f t="shared" si="246"/>
        <v>145130.84781727372</v>
      </c>
      <c r="BB120" s="2">
        <f t="shared" si="279"/>
        <v>0</v>
      </c>
      <c r="BC120" s="2">
        <f t="shared" si="211"/>
        <v>1120.6876723137564</v>
      </c>
      <c r="BD120" s="2">
        <f t="shared" si="184"/>
        <v>144010.16014495995</v>
      </c>
      <c r="BE120" s="2">
        <f t="shared" si="212"/>
        <v>1295</v>
      </c>
      <c r="BF120" s="2">
        <f t="shared" si="185"/>
        <v>8328.8110852820082</v>
      </c>
      <c r="BG120" s="2">
        <f t="shared" si="186"/>
        <v>134386.34905967794</v>
      </c>
      <c r="BI120" s="8">
        <f t="shared" si="238"/>
        <v>2.4E-2</v>
      </c>
      <c r="BJ120" s="5">
        <f t="shared" si="301"/>
        <v>1081</v>
      </c>
      <c r="BK120" s="2">
        <f t="shared" si="302"/>
        <v>107991.90000000001</v>
      </c>
      <c r="BL120" s="2">
        <f t="shared" si="303"/>
        <v>108100</v>
      </c>
      <c r="BM120" s="2">
        <f t="shared" si="280"/>
        <v>108100</v>
      </c>
      <c r="BN120" s="8">
        <f t="shared" si="281"/>
        <v>0.05</v>
      </c>
      <c r="BO120" s="2">
        <f t="shared" si="282"/>
        <v>110802.49999999999</v>
      </c>
      <c r="BP120" s="2" t="str">
        <f t="shared" si="283"/>
        <v>nie</v>
      </c>
      <c r="BQ120" s="2">
        <f t="shared" si="284"/>
        <v>2162</v>
      </c>
      <c r="BR120" s="1">
        <f t="shared" si="239"/>
        <v>19</v>
      </c>
      <c r="BS120" s="1">
        <f t="shared" si="269"/>
        <v>94</v>
      </c>
      <c r="BT120" s="1">
        <f t="shared" si="309"/>
        <v>91</v>
      </c>
      <c r="BU120" s="1">
        <f t="shared" si="255"/>
        <v>107</v>
      </c>
      <c r="BV120" s="2">
        <f t="shared" si="247"/>
        <v>1900</v>
      </c>
      <c r="BW120" s="8">
        <f t="shared" si="240"/>
        <v>0.05</v>
      </c>
      <c r="BX120" s="2">
        <f t="shared" si="248"/>
        <v>1947.4999999999998</v>
      </c>
      <c r="BY120" s="2">
        <f t="shared" si="241"/>
        <v>38</v>
      </c>
      <c r="BZ120" s="2">
        <f t="shared" si="273"/>
        <v>29200</v>
      </c>
      <c r="CA120" s="8">
        <f t="shared" si="270"/>
        <v>3.9E-2</v>
      </c>
      <c r="CB120" s="2">
        <f t="shared" si="249"/>
        <v>29769.4</v>
      </c>
      <c r="CC120" s="2">
        <f t="shared" si="271"/>
        <v>584</v>
      </c>
      <c r="CD120" s="2">
        <f t="shared" si="285"/>
        <v>0</v>
      </c>
      <c r="CE120" s="2">
        <f t="shared" si="250"/>
        <v>0</v>
      </c>
      <c r="CF120" s="2">
        <f t="shared" si="251"/>
        <v>81.599999999902593</v>
      </c>
      <c r="CG120" s="1">
        <f t="shared" si="232"/>
        <v>0</v>
      </c>
      <c r="CH120" s="2">
        <f t="shared" si="286"/>
        <v>81.599999999902593</v>
      </c>
      <c r="CI120" s="1">
        <f t="shared" si="242"/>
        <v>0</v>
      </c>
      <c r="CJ120" s="2">
        <f t="shared" si="252"/>
        <v>81.599999999902593</v>
      </c>
      <c r="CK120" s="2">
        <f t="shared" si="253"/>
        <v>142600.99999999988</v>
      </c>
      <c r="CL120" s="2">
        <f t="shared" si="287"/>
        <v>0</v>
      </c>
      <c r="CM120" s="2">
        <f t="shared" si="216"/>
        <v>1111.6851099999994</v>
      </c>
      <c r="CN120" s="2">
        <f t="shared" si="288"/>
        <v>141489.31488999989</v>
      </c>
      <c r="CO120" s="2">
        <f t="shared" si="217"/>
        <v>2784</v>
      </c>
      <c r="CP120" s="2">
        <f t="shared" si="289"/>
        <v>7565.2299999999777</v>
      </c>
      <c r="CQ120" s="2">
        <f t="shared" si="290"/>
        <v>131140.08488999991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142747.13774261731</v>
      </c>
      <c r="CW120" s="8">
        <f t="shared" si="291"/>
        <v>4.3999999999999997E-2</v>
      </c>
      <c r="CX120" s="2">
        <f t="shared" si="292"/>
        <v>145887.57477295489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145887.57477295489</v>
      </c>
      <c r="DC120" s="2">
        <f t="shared" si="294"/>
        <v>0</v>
      </c>
      <c r="DD120" s="2">
        <f t="shared" si="225"/>
        <v>1130.662696112661</v>
      </c>
      <c r="DE120" s="2">
        <f t="shared" si="226"/>
        <v>144756.91207684221</v>
      </c>
      <c r="DF120" s="2">
        <f t="shared" si="295"/>
        <v>3000</v>
      </c>
      <c r="DG120" s="2">
        <f t="shared" si="296"/>
        <v>8148.6392068614286</v>
      </c>
      <c r="DH120" s="2">
        <f t="shared" si="227"/>
        <v>133608.27286998078</v>
      </c>
    </row>
    <row r="121" spans="2:112">
      <c r="B121" s="227">
        <f>ROUNDUP(C122/12,0)</f>
        <v>8</v>
      </c>
      <c r="C121" s="3">
        <f t="shared" si="256"/>
        <v>84</v>
      </c>
      <c r="D121" s="10">
        <f t="shared" si="259"/>
        <v>134552.835581669</v>
      </c>
      <c r="E121" s="10">
        <f t="shared" si="260"/>
        <v>126752.86451913606</v>
      </c>
      <c r="F121" s="10">
        <f t="shared" si="261"/>
        <v>132874.48778999996</v>
      </c>
      <c r="G121" s="10">
        <f t="shared" si="262"/>
        <v>124358.61778999996</v>
      </c>
      <c r="H121" s="10">
        <f t="shared" si="263"/>
        <v>135743.05929088025</v>
      </c>
      <c r="I121" s="10">
        <f t="shared" si="264"/>
        <v>126334.17406952269</v>
      </c>
      <c r="J121" s="10">
        <f t="shared" si="257"/>
        <v>125419.55487060975</v>
      </c>
      <c r="K121" s="10">
        <f t="shared" si="258"/>
        <v>118059.16207174116</v>
      </c>
      <c r="W121" s="1">
        <f t="shared" si="297"/>
        <v>103</v>
      </c>
      <c r="X121" s="2">
        <f t="shared" si="274"/>
        <v>122585.07810892344</v>
      </c>
      <c r="Y121" s="8">
        <f t="shared" ref="Y121:Y152" si="310">MAX(INDEX(scenariusz_I_WIBOR6M,MATCH(ROUNDUP(W121/12,0),scenariusz_I_rok,0)),0)</f>
        <v>3.8100000000000002E-2</v>
      </c>
      <c r="Z121" s="5">
        <f t="shared" si="298"/>
        <v>1295</v>
      </c>
      <c r="AA121" s="2">
        <f t="shared" si="299"/>
        <v>129370.50000000001</v>
      </c>
      <c r="AB121" s="2">
        <f t="shared" si="207"/>
        <v>129500</v>
      </c>
      <c r="AC121" s="2">
        <f t="shared" si="300"/>
        <v>141823.511375</v>
      </c>
      <c r="AD121" s="8">
        <f t="shared" si="275"/>
        <v>4.65E-2</v>
      </c>
      <c r="AE121" s="2">
        <f t="shared" si="179"/>
        <v>145670.47412104689</v>
      </c>
      <c r="AF121" s="2" t="str">
        <f t="shared" si="276"/>
        <v>nie</v>
      </c>
      <c r="AG121" s="2">
        <f t="shared" si="277"/>
        <v>1295</v>
      </c>
      <c r="AH121" s="1">
        <f t="shared" si="233"/>
        <v>0</v>
      </c>
      <c r="AI121" s="1">
        <f t="shared" si="265"/>
        <v>0</v>
      </c>
      <c r="AJ121" s="1">
        <f t="shared" si="308"/>
        <v>0</v>
      </c>
      <c r="AK121" s="1">
        <f t="shared" si="254"/>
        <v>0</v>
      </c>
      <c r="AL121" s="2">
        <f t="shared" si="243"/>
        <v>0</v>
      </c>
      <c r="AM121" s="8">
        <f t="shared" si="234"/>
        <v>4.65E-2</v>
      </c>
      <c r="AN121" s="2">
        <f t="shared" si="244"/>
        <v>0</v>
      </c>
      <c r="AO121" s="2">
        <f t="shared" si="235"/>
        <v>0</v>
      </c>
      <c r="AP121" s="2">
        <f t="shared" si="272"/>
        <v>0</v>
      </c>
      <c r="AQ121" s="8">
        <f t="shared" si="266"/>
        <v>3.8100000000000002E-2</v>
      </c>
      <c r="AR121" s="2">
        <f t="shared" si="267"/>
        <v>0</v>
      </c>
      <c r="AS121" s="2">
        <f t="shared" si="268"/>
        <v>0</v>
      </c>
      <c r="AT121" s="2">
        <f t="shared" si="209"/>
        <v>0</v>
      </c>
      <c r="AU121" s="2">
        <f t="shared" si="245"/>
        <v>0</v>
      </c>
      <c r="AV121" s="2">
        <f t="shared" si="236"/>
        <v>9.9398028049618006</v>
      </c>
      <c r="AW121" s="1">
        <f t="shared" si="231"/>
        <v>0</v>
      </c>
      <c r="AX121" s="2">
        <f t="shared" si="278"/>
        <v>9.9398028049618006</v>
      </c>
      <c r="AY121" s="1">
        <f t="shared" si="237"/>
        <v>0</v>
      </c>
      <c r="AZ121" s="2">
        <f t="shared" si="210"/>
        <v>9.9398028049618006</v>
      </c>
      <c r="BA121" s="2">
        <f t="shared" si="246"/>
        <v>145680.41392385185</v>
      </c>
      <c r="BB121" s="2">
        <f t="shared" si="279"/>
        <v>0</v>
      </c>
      <c r="BC121" s="2">
        <f t="shared" si="211"/>
        <v>1120.6876723137564</v>
      </c>
      <c r="BD121" s="2">
        <f t="shared" si="184"/>
        <v>144559.72625153809</v>
      </c>
      <c r="BE121" s="2">
        <f t="shared" si="212"/>
        <v>1295</v>
      </c>
      <c r="BF121" s="2">
        <f t="shared" si="185"/>
        <v>8433.2286455318517</v>
      </c>
      <c r="BG121" s="2">
        <f t="shared" si="186"/>
        <v>134831.49760600625</v>
      </c>
      <c r="BI121" s="8">
        <f t="shared" si="238"/>
        <v>2.4E-2</v>
      </c>
      <c r="BJ121" s="5">
        <f t="shared" si="301"/>
        <v>1081</v>
      </c>
      <c r="BK121" s="2">
        <f t="shared" si="302"/>
        <v>107991.90000000001</v>
      </c>
      <c r="BL121" s="2">
        <f t="shared" si="303"/>
        <v>108100</v>
      </c>
      <c r="BM121" s="2">
        <f t="shared" si="280"/>
        <v>108100</v>
      </c>
      <c r="BN121" s="8">
        <f t="shared" si="281"/>
        <v>0.05</v>
      </c>
      <c r="BO121" s="2">
        <f t="shared" si="282"/>
        <v>111252.91666666666</v>
      </c>
      <c r="BP121" s="2" t="str">
        <f t="shared" si="283"/>
        <v>nie</v>
      </c>
      <c r="BQ121" s="2">
        <f t="shared" si="284"/>
        <v>2162</v>
      </c>
      <c r="BR121" s="1">
        <f t="shared" si="239"/>
        <v>19</v>
      </c>
      <c r="BS121" s="1">
        <f t="shared" si="269"/>
        <v>94</v>
      </c>
      <c r="BT121" s="1">
        <f t="shared" si="309"/>
        <v>91</v>
      </c>
      <c r="BU121" s="1">
        <f t="shared" si="255"/>
        <v>107</v>
      </c>
      <c r="BV121" s="2">
        <f t="shared" si="247"/>
        <v>1900</v>
      </c>
      <c r="BW121" s="8">
        <f t="shared" si="240"/>
        <v>0.05</v>
      </c>
      <c r="BX121" s="2">
        <f t="shared" si="248"/>
        <v>1955.4166666666665</v>
      </c>
      <c r="BY121" s="2">
        <f t="shared" si="241"/>
        <v>38</v>
      </c>
      <c r="BZ121" s="2">
        <f t="shared" si="273"/>
        <v>29200</v>
      </c>
      <c r="CA121" s="8">
        <f t="shared" si="270"/>
        <v>3.9E-2</v>
      </c>
      <c r="CB121" s="2">
        <f t="shared" si="249"/>
        <v>29864.300000000003</v>
      </c>
      <c r="CC121" s="2">
        <f t="shared" si="271"/>
        <v>584</v>
      </c>
      <c r="CD121" s="2">
        <f t="shared" si="285"/>
        <v>0</v>
      </c>
      <c r="CE121" s="2">
        <f t="shared" si="250"/>
        <v>0</v>
      </c>
      <c r="CF121" s="2">
        <f t="shared" si="251"/>
        <v>81.599999999902593</v>
      </c>
      <c r="CG121" s="1">
        <f t="shared" si="232"/>
        <v>0</v>
      </c>
      <c r="CH121" s="2">
        <f t="shared" si="286"/>
        <v>81.599999999902593</v>
      </c>
      <c r="CI121" s="1">
        <f t="shared" si="242"/>
        <v>0</v>
      </c>
      <c r="CJ121" s="2">
        <f t="shared" si="252"/>
        <v>81.599999999902593</v>
      </c>
      <c r="CK121" s="2">
        <f t="shared" si="253"/>
        <v>143154.23333333322</v>
      </c>
      <c r="CL121" s="2">
        <f t="shared" si="287"/>
        <v>0</v>
      </c>
      <c r="CM121" s="2">
        <f t="shared" si="216"/>
        <v>1111.6851099999994</v>
      </c>
      <c r="CN121" s="2">
        <f t="shared" si="288"/>
        <v>142042.54822333323</v>
      </c>
      <c r="CO121" s="2">
        <f t="shared" si="217"/>
        <v>2784</v>
      </c>
      <c r="CP121" s="2">
        <f t="shared" si="289"/>
        <v>7670.3443333333116</v>
      </c>
      <c r="CQ121" s="2">
        <f t="shared" si="290"/>
        <v>131588.20388999992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142747.13774261731</v>
      </c>
      <c r="CW121" s="8">
        <f t="shared" si="291"/>
        <v>4.3999999999999997E-2</v>
      </c>
      <c r="CX121" s="2">
        <f t="shared" si="292"/>
        <v>146410.98094467784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146410.98094467784</v>
      </c>
      <c r="DC121" s="2">
        <f t="shared" si="294"/>
        <v>0</v>
      </c>
      <c r="DD121" s="2">
        <f t="shared" si="225"/>
        <v>1130.662696112661</v>
      </c>
      <c r="DE121" s="2">
        <f t="shared" si="226"/>
        <v>145280.31824856516</v>
      </c>
      <c r="DF121" s="2">
        <f t="shared" si="295"/>
        <v>3000</v>
      </c>
      <c r="DG121" s="2">
        <f t="shared" si="296"/>
        <v>8248.08637948879</v>
      </c>
      <c r="DH121" s="2">
        <f t="shared" si="227"/>
        <v>134032.23186907638</v>
      </c>
    </row>
    <row r="122" spans="2:112">
      <c r="B122" s="228"/>
      <c r="C122" s="1">
        <f t="shared" si="256"/>
        <v>85</v>
      </c>
      <c r="D122" s="2">
        <f t="shared" si="259"/>
        <v>135077.98236291902</v>
      </c>
      <c r="E122" s="2">
        <f t="shared" si="260"/>
        <v>127178.23341194857</v>
      </c>
      <c r="F122" s="2">
        <f t="shared" si="261"/>
        <v>133322.25445666662</v>
      </c>
      <c r="G122" s="2">
        <f t="shared" si="262"/>
        <v>124759.24378999995</v>
      </c>
      <c r="H122" s="2">
        <f t="shared" si="263"/>
        <v>136244.40619866084</v>
      </c>
      <c r="I122" s="2">
        <f t="shared" si="264"/>
        <v>126740.26506482498</v>
      </c>
      <c r="J122" s="2">
        <f t="shared" si="257"/>
        <v>125758.18766876038</v>
      </c>
      <c r="K122" s="2">
        <f t="shared" si="258"/>
        <v>118295.28039588463</v>
      </c>
      <c r="W122" s="1">
        <f t="shared" si="297"/>
        <v>104</v>
      </c>
      <c r="X122" s="2">
        <f t="shared" si="274"/>
        <v>122826.86327284637</v>
      </c>
      <c r="Y122" s="8">
        <f t="shared" si="310"/>
        <v>3.8100000000000002E-2</v>
      </c>
      <c r="Z122" s="5">
        <f t="shared" si="298"/>
        <v>1295</v>
      </c>
      <c r="AA122" s="2">
        <f t="shared" si="299"/>
        <v>129370.50000000001</v>
      </c>
      <c r="AB122" s="2">
        <f t="shared" si="207"/>
        <v>129500</v>
      </c>
      <c r="AC122" s="2">
        <f t="shared" si="300"/>
        <v>141823.511375</v>
      </c>
      <c r="AD122" s="8">
        <f t="shared" si="275"/>
        <v>4.65E-2</v>
      </c>
      <c r="AE122" s="2">
        <f t="shared" si="179"/>
        <v>146220.040227625</v>
      </c>
      <c r="AF122" s="2" t="str">
        <f t="shared" si="276"/>
        <v>nie</v>
      </c>
      <c r="AG122" s="2">
        <f t="shared" si="277"/>
        <v>1295</v>
      </c>
      <c r="AH122" s="1">
        <f t="shared" si="233"/>
        <v>0</v>
      </c>
      <c r="AI122" s="1">
        <f t="shared" si="265"/>
        <v>0</v>
      </c>
      <c r="AJ122" s="1">
        <f t="shared" si="308"/>
        <v>0</v>
      </c>
      <c r="AK122" s="1">
        <f t="shared" si="254"/>
        <v>0</v>
      </c>
      <c r="AL122" s="2">
        <f t="shared" si="243"/>
        <v>0</v>
      </c>
      <c r="AM122" s="8">
        <f t="shared" si="234"/>
        <v>4.65E-2</v>
      </c>
      <c r="AN122" s="2">
        <f t="shared" si="244"/>
        <v>0</v>
      </c>
      <c r="AO122" s="2">
        <f t="shared" si="235"/>
        <v>0</v>
      </c>
      <c r="AP122" s="2">
        <f t="shared" si="272"/>
        <v>0</v>
      </c>
      <c r="AQ122" s="8">
        <f t="shared" si="266"/>
        <v>3.8100000000000002E-2</v>
      </c>
      <c r="AR122" s="2">
        <f t="shared" si="267"/>
        <v>0</v>
      </c>
      <c r="AS122" s="2">
        <f t="shared" si="268"/>
        <v>0</v>
      </c>
      <c r="AT122" s="2">
        <f t="shared" si="209"/>
        <v>0</v>
      </c>
      <c r="AU122" s="2">
        <f t="shared" si="245"/>
        <v>0</v>
      </c>
      <c r="AV122" s="2">
        <f t="shared" si="236"/>
        <v>9.9398028049618006</v>
      </c>
      <c r="AW122" s="1">
        <f t="shared" si="231"/>
        <v>0</v>
      </c>
      <c r="AX122" s="2">
        <f t="shared" si="278"/>
        <v>9.9398028049618006</v>
      </c>
      <c r="AY122" s="1">
        <f t="shared" si="237"/>
        <v>0</v>
      </c>
      <c r="AZ122" s="2">
        <f t="shared" si="210"/>
        <v>9.9398028049618006</v>
      </c>
      <c r="BA122" s="2">
        <f t="shared" si="246"/>
        <v>146229.98003042996</v>
      </c>
      <c r="BB122" s="2">
        <f t="shared" si="279"/>
        <v>0</v>
      </c>
      <c r="BC122" s="2">
        <f t="shared" si="211"/>
        <v>1120.6876723137564</v>
      </c>
      <c r="BD122" s="2">
        <f t="shared" si="184"/>
        <v>145109.29235811619</v>
      </c>
      <c r="BE122" s="2">
        <f t="shared" si="212"/>
        <v>1295</v>
      </c>
      <c r="BF122" s="2">
        <f t="shared" si="185"/>
        <v>8537.6462057816916</v>
      </c>
      <c r="BG122" s="2">
        <f t="shared" si="186"/>
        <v>135276.64615233449</v>
      </c>
      <c r="BI122" s="8">
        <f t="shared" si="238"/>
        <v>2.4E-2</v>
      </c>
      <c r="BJ122" s="5">
        <f t="shared" si="301"/>
        <v>1081</v>
      </c>
      <c r="BK122" s="2">
        <f t="shared" si="302"/>
        <v>107991.90000000001</v>
      </c>
      <c r="BL122" s="2">
        <f t="shared" si="303"/>
        <v>108100</v>
      </c>
      <c r="BM122" s="2">
        <f t="shared" si="280"/>
        <v>108100</v>
      </c>
      <c r="BN122" s="8">
        <f t="shared" si="281"/>
        <v>0.05</v>
      </c>
      <c r="BO122" s="2">
        <f t="shared" si="282"/>
        <v>111703.33333333334</v>
      </c>
      <c r="BP122" s="2" t="str">
        <f t="shared" si="283"/>
        <v>nie</v>
      </c>
      <c r="BQ122" s="2">
        <f t="shared" si="284"/>
        <v>2162</v>
      </c>
      <c r="BR122" s="1">
        <f t="shared" si="239"/>
        <v>19</v>
      </c>
      <c r="BS122" s="1">
        <f t="shared" si="269"/>
        <v>94</v>
      </c>
      <c r="BT122" s="1">
        <f t="shared" si="309"/>
        <v>91</v>
      </c>
      <c r="BU122" s="1">
        <f t="shared" si="255"/>
        <v>107</v>
      </c>
      <c r="BV122" s="2">
        <f t="shared" si="247"/>
        <v>1900</v>
      </c>
      <c r="BW122" s="8">
        <f t="shared" si="240"/>
        <v>0.05</v>
      </c>
      <c r="BX122" s="2">
        <f t="shared" si="248"/>
        <v>1963.3333333333335</v>
      </c>
      <c r="BY122" s="2">
        <f t="shared" si="241"/>
        <v>38</v>
      </c>
      <c r="BZ122" s="2">
        <f t="shared" si="273"/>
        <v>29200</v>
      </c>
      <c r="CA122" s="8">
        <f t="shared" si="270"/>
        <v>3.9E-2</v>
      </c>
      <c r="CB122" s="2">
        <f t="shared" si="249"/>
        <v>29959.200000000001</v>
      </c>
      <c r="CC122" s="2">
        <f t="shared" si="271"/>
        <v>584</v>
      </c>
      <c r="CD122" s="2">
        <f t="shared" si="285"/>
        <v>0</v>
      </c>
      <c r="CE122" s="2">
        <f t="shared" si="250"/>
        <v>0</v>
      </c>
      <c r="CF122" s="2">
        <f t="shared" si="251"/>
        <v>81.599999999902593</v>
      </c>
      <c r="CG122" s="1">
        <f t="shared" si="232"/>
        <v>0</v>
      </c>
      <c r="CH122" s="2">
        <f t="shared" si="286"/>
        <v>81.599999999902593</v>
      </c>
      <c r="CI122" s="1">
        <f t="shared" si="242"/>
        <v>0</v>
      </c>
      <c r="CJ122" s="2">
        <f t="shared" si="252"/>
        <v>81.599999999902593</v>
      </c>
      <c r="CK122" s="2">
        <f t="shared" si="253"/>
        <v>143707.46666666656</v>
      </c>
      <c r="CL122" s="2">
        <f t="shared" si="287"/>
        <v>0</v>
      </c>
      <c r="CM122" s="2">
        <f t="shared" si="216"/>
        <v>1111.6851099999994</v>
      </c>
      <c r="CN122" s="2">
        <f t="shared" si="288"/>
        <v>142595.78155666657</v>
      </c>
      <c r="CO122" s="2">
        <f t="shared" si="217"/>
        <v>2784</v>
      </c>
      <c r="CP122" s="2">
        <f t="shared" si="289"/>
        <v>7775.4586666666464</v>
      </c>
      <c r="CQ122" s="2">
        <f t="shared" si="290"/>
        <v>132036.32288999992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142747.13774261731</v>
      </c>
      <c r="CW122" s="8">
        <f t="shared" si="291"/>
        <v>4.3999999999999997E-2</v>
      </c>
      <c r="CX122" s="2">
        <f t="shared" si="292"/>
        <v>146934.38711640076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146934.38711640076</v>
      </c>
      <c r="DC122" s="2">
        <f t="shared" si="294"/>
        <v>0</v>
      </c>
      <c r="DD122" s="2">
        <f t="shared" si="225"/>
        <v>1130.662696112661</v>
      </c>
      <c r="DE122" s="2">
        <f t="shared" si="226"/>
        <v>145803.72442028808</v>
      </c>
      <c r="DF122" s="2">
        <f t="shared" si="295"/>
        <v>3000</v>
      </c>
      <c r="DG122" s="2">
        <f t="shared" si="296"/>
        <v>8347.5335521161433</v>
      </c>
      <c r="DH122" s="2">
        <f t="shared" si="227"/>
        <v>134456.19086817195</v>
      </c>
    </row>
    <row r="123" spans="2:112">
      <c r="B123" s="228"/>
      <c r="C123" s="1">
        <f t="shared" si="256"/>
        <v>86</v>
      </c>
      <c r="D123" s="2">
        <f t="shared" si="259"/>
        <v>135603.12914416898</v>
      </c>
      <c r="E123" s="2">
        <f t="shared" si="260"/>
        <v>127603.60230476104</v>
      </c>
      <c r="F123" s="2">
        <f t="shared" si="261"/>
        <v>133765.72112333326</v>
      </c>
      <c r="G123" s="2">
        <f t="shared" si="262"/>
        <v>125086.72678999994</v>
      </c>
      <c r="H123" s="2">
        <f t="shared" si="263"/>
        <v>136745.75310644144</v>
      </c>
      <c r="I123" s="2">
        <f t="shared" si="264"/>
        <v>127146.35606012726</v>
      </c>
      <c r="J123" s="2">
        <f t="shared" si="257"/>
        <v>126097.73477546603</v>
      </c>
      <c r="K123" s="2">
        <f t="shared" si="258"/>
        <v>118531.39872002813</v>
      </c>
      <c r="W123" s="1">
        <f t="shared" si="297"/>
        <v>105</v>
      </c>
      <c r="X123" s="2">
        <f t="shared" si="274"/>
        <v>123068.64843676929</v>
      </c>
      <c r="Y123" s="8">
        <f t="shared" si="310"/>
        <v>3.8100000000000002E-2</v>
      </c>
      <c r="Z123" s="5">
        <f t="shared" si="298"/>
        <v>1295</v>
      </c>
      <c r="AA123" s="2">
        <f t="shared" si="299"/>
        <v>129370.50000000001</v>
      </c>
      <c r="AB123" s="2">
        <f t="shared" si="207"/>
        <v>129500</v>
      </c>
      <c r="AC123" s="2">
        <f t="shared" si="300"/>
        <v>141823.511375</v>
      </c>
      <c r="AD123" s="8">
        <f t="shared" si="275"/>
        <v>4.65E-2</v>
      </c>
      <c r="AE123" s="2">
        <f t="shared" si="179"/>
        <v>146769.60633420313</v>
      </c>
      <c r="AF123" s="2" t="str">
        <f t="shared" si="276"/>
        <v>nie</v>
      </c>
      <c r="AG123" s="2">
        <f t="shared" si="277"/>
        <v>1295</v>
      </c>
      <c r="AH123" s="1">
        <f t="shared" si="233"/>
        <v>0</v>
      </c>
      <c r="AI123" s="1">
        <f t="shared" si="265"/>
        <v>0</v>
      </c>
      <c r="AJ123" s="1">
        <f t="shared" si="308"/>
        <v>0</v>
      </c>
      <c r="AK123" s="1">
        <f t="shared" si="254"/>
        <v>0</v>
      </c>
      <c r="AL123" s="2">
        <f t="shared" si="243"/>
        <v>0</v>
      </c>
      <c r="AM123" s="8">
        <f t="shared" si="234"/>
        <v>4.65E-2</v>
      </c>
      <c r="AN123" s="2">
        <f t="shared" si="244"/>
        <v>0</v>
      </c>
      <c r="AO123" s="2">
        <f t="shared" si="235"/>
        <v>0</v>
      </c>
      <c r="AP123" s="2">
        <f t="shared" si="272"/>
        <v>0</v>
      </c>
      <c r="AQ123" s="8">
        <f t="shared" si="266"/>
        <v>3.8100000000000002E-2</v>
      </c>
      <c r="AR123" s="2">
        <f t="shared" si="267"/>
        <v>0</v>
      </c>
      <c r="AS123" s="2">
        <f t="shared" si="268"/>
        <v>0</v>
      </c>
      <c r="AT123" s="2">
        <f t="shared" si="209"/>
        <v>0</v>
      </c>
      <c r="AU123" s="2">
        <f t="shared" si="245"/>
        <v>0</v>
      </c>
      <c r="AV123" s="2">
        <f t="shared" si="236"/>
        <v>9.9398028049618006</v>
      </c>
      <c r="AW123" s="1">
        <f t="shared" si="231"/>
        <v>0</v>
      </c>
      <c r="AX123" s="2">
        <f t="shared" si="278"/>
        <v>9.9398028049618006</v>
      </c>
      <c r="AY123" s="1">
        <f t="shared" si="237"/>
        <v>0</v>
      </c>
      <c r="AZ123" s="2">
        <f t="shared" si="210"/>
        <v>9.9398028049618006</v>
      </c>
      <c r="BA123" s="2">
        <f t="shared" si="246"/>
        <v>146779.54613700809</v>
      </c>
      <c r="BB123" s="2">
        <f t="shared" si="279"/>
        <v>0</v>
      </c>
      <c r="BC123" s="2">
        <f t="shared" si="211"/>
        <v>1120.6876723137564</v>
      </c>
      <c r="BD123" s="2">
        <f t="shared" si="184"/>
        <v>145658.85846469432</v>
      </c>
      <c r="BE123" s="2">
        <f t="shared" si="212"/>
        <v>1295</v>
      </c>
      <c r="BF123" s="2">
        <f t="shared" si="185"/>
        <v>8642.0637660315369</v>
      </c>
      <c r="BG123" s="2">
        <f t="shared" si="186"/>
        <v>135721.79469866279</v>
      </c>
      <c r="BI123" s="8">
        <f t="shared" si="238"/>
        <v>2.4E-2</v>
      </c>
      <c r="BJ123" s="5">
        <f t="shared" si="301"/>
        <v>1081</v>
      </c>
      <c r="BK123" s="2">
        <f t="shared" si="302"/>
        <v>107991.90000000001</v>
      </c>
      <c r="BL123" s="2">
        <f t="shared" si="303"/>
        <v>108100</v>
      </c>
      <c r="BM123" s="2">
        <f t="shared" si="280"/>
        <v>108100</v>
      </c>
      <c r="BN123" s="8">
        <f t="shared" si="281"/>
        <v>0.05</v>
      </c>
      <c r="BO123" s="2">
        <f t="shared" si="282"/>
        <v>112153.75000000001</v>
      </c>
      <c r="BP123" s="2" t="str">
        <f t="shared" si="283"/>
        <v>nie</v>
      </c>
      <c r="BQ123" s="2">
        <f t="shared" si="284"/>
        <v>2162</v>
      </c>
      <c r="BR123" s="1">
        <f t="shared" si="239"/>
        <v>19</v>
      </c>
      <c r="BS123" s="1">
        <f t="shared" si="269"/>
        <v>94</v>
      </c>
      <c r="BT123" s="1">
        <f t="shared" si="309"/>
        <v>91</v>
      </c>
      <c r="BU123" s="1">
        <f t="shared" si="255"/>
        <v>107</v>
      </c>
      <c r="BV123" s="2">
        <f t="shared" si="247"/>
        <v>1900</v>
      </c>
      <c r="BW123" s="8">
        <f t="shared" si="240"/>
        <v>0.05</v>
      </c>
      <c r="BX123" s="2">
        <f t="shared" si="248"/>
        <v>1971.2500000000002</v>
      </c>
      <c r="BY123" s="2">
        <f t="shared" si="241"/>
        <v>38</v>
      </c>
      <c r="BZ123" s="2">
        <f t="shared" si="273"/>
        <v>29200</v>
      </c>
      <c r="CA123" s="8">
        <f t="shared" si="270"/>
        <v>3.9E-2</v>
      </c>
      <c r="CB123" s="2">
        <f t="shared" si="249"/>
        <v>30054.1</v>
      </c>
      <c r="CC123" s="2">
        <f t="shared" si="271"/>
        <v>584</v>
      </c>
      <c r="CD123" s="2">
        <f t="shared" si="285"/>
        <v>0</v>
      </c>
      <c r="CE123" s="2">
        <f t="shared" si="250"/>
        <v>0</v>
      </c>
      <c r="CF123" s="2">
        <f t="shared" si="251"/>
        <v>81.599999999902593</v>
      </c>
      <c r="CG123" s="1">
        <f t="shared" si="232"/>
        <v>0</v>
      </c>
      <c r="CH123" s="2">
        <f t="shared" si="286"/>
        <v>81.599999999902593</v>
      </c>
      <c r="CI123" s="1">
        <f t="shared" si="242"/>
        <v>0</v>
      </c>
      <c r="CJ123" s="2">
        <f t="shared" si="252"/>
        <v>81.599999999902593</v>
      </c>
      <c r="CK123" s="2">
        <f t="shared" si="253"/>
        <v>144260.6999999999</v>
      </c>
      <c r="CL123" s="2">
        <f t="shared" si="287"/>
        <v>0</v>
      </c>
      <c r="CM123" s="2">
        <f t="shared" si="216"/>
        <v>1111.6851099999994</v>
      </c>
      <c r="CN123" s="2">
        <f t="shared" si="288"/>
        <v>143149.0148899999</v>
      </c>
      <c r="CO123" s="2">
        <f t="shared" si="217"/>
        <v>2784</v>
      </c>
      <c r="CP123" s="2">
        <f t="shared" si="289"/>
        <v>7880.5729999999803</v>
      </c>
      <c r="CQ123" s="2">
        <f t="shared" si="290"/>
        <v>132484.44188999993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142747.13774261731</v>
      </c>
      <c r="CW123" s="8">
        <f t="shared" si="291"/>
        <v>4.3999999999999997E-2</v>
      </c>
      <c r="CX123" s="2">
        <f t="shared" si="292"/>
        <v>147457.79328812368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147457.79328812368</v>
      </c>
      <c r="DC123" s="2">
        <f t="shared" si="294"/>
        <v>0</v>
      </c>
      <c r="DD123" s="2">
        <f t="shared" si="225"/>
        <v>1130.662696112661</v>
      </c>
      <c r="DE123" s="2">
        <f t="shared" si="226"/>
        <v>146327.130592011</v>
      </c>
      <c r="DF123" s="2">
        <f t="shared" si="295"/>
        <v>3000</v>
      </c>
      <c r="DG123" s="2">
        <f t="shared" si="296"/>
        <v>8446.9807247434983</v>
      </c>
      <c r="DH123" s="2">
        <f t="shared" si="227"/>
        <v>134880.14986726749</v>
      </c>
    </row>
    <row r="124" spans="2:112">
      <c r="B124" s="228"/>
      <c r="C124" s="1">
        <f t="shared" si="256"/>
        <v>87</v>
      </c>
      <c r="D124" s="2">
        <f t="shared" si="259"/>
        <v>136128.275925419</v>
      </c>
      <c r="E124" s="2">
        <f t="shared" si="260"/>
        <v>128028.97119757356</v>
      </c>
      <c r="F124" s="2">
        <f t="shared" si="261"/>
        <v>134209.18778999994</v>
      </c>
      <c r="G124" s="2">
        <f t="shared" si="262"/>
        <v>125414.20978999995</v>
      </c>
      <c r="H124" s="2">
        <f t="shared" si="263"/>
        <v>137247.100014222</v>
      </c>
      <c r="I124" s="2">
        <f t="shared" si="264"/>
        <v>127552.44705542951</v>
      </c>
      <c r="J124" s="2">
        <f t="shared" si="257"/>
        <v>126438.19865935978</v>
      </c>
      <c r="K124" s="2">
        <f t="shared" si="258"/>
        <v>118767.5170441716</v>
      </c>
      <c r="W124" s="1">
        <f t="shared" si="297"/>
        <v>106</v>
      </c>
      <c r="X124" s="2">
        <f t="shared" si="274"/>
        <v>123310.43360069222</v>
      </c>
      <c r="Y124" s="8">
        <f t="shared" si="310"/>
        <v>3.8100000000000002E-2</v>
      </c>
      <c r="Z124" s="5">
        <f t="shared" si="298"/>
        <v>1295</v>
      </c>
      <c r="AA124" s="2">
        <f t="shared" si="299"/>
        <v>129370.50000000001</v>
      </c>
      <c r="AB124" s="2">
        <f t="shared" si="207"/>
        <v>129500</v>
      </c>
      <c r="AC124" s="2">
        <f t="shared" si="300"/>
        <v>141823.511375</v>
      </c>
      <c r="AD124" s="8">
        <f t="shared" si="275"/>
        <v>4.65E-2</v>
      </c>
      <c r="AE124" s="2">
        <f t="shared" si="179"/>
        <v>147319.17244078126</v>
      </c>
      <c r="AF124" s="2" t="str">
        <f t="shared" si="276"/>
        <v>nie</v>
      </c>
      <c r="AG124" s="2">
        <f t="shared" si="277"/>
        <v>1295</v>
      </c>
      <c r="AH124" s="1">
        <f t="shared" si="233"/>
        <v>0</v>
      </c>
      <c r="AI124" s="1">
        <f t="shared" si="265"/>
        <v>0</v>
      </c>
      <c r="AJ124" s="1">
        <f t="shared" si="308"/>
        <v>0</v>
      </c>
      <c r="AK124" s="1">
        <f t="shared" si="254"/>
        <v>0</v>
      </c>
      <c r="AL124" s="2">
        <f t="shared" si="243"/>
        <v>0</v>
      </c>
      <c r="AM124" s="8">
        <f t="shared" si="234"/>
        <v>4.65E-2</v>
      </c>
      <c r="AN124" s="2">
        <f t="shared" si="244"/>
        <v>0</v>
      </c>
      <c r="AO124" s="2">
        <f t="shared" si="235"/>
        <v>0</v>
      </c>
      <c r="AP124" s="2">
        <f t="shared" si="272"/>
        <v>0</v>
      </c>
      <c r="AQ124" s="8">
        <f t="shared" si="266"/>
        <v>3.8100000000000002E-2</v>
      </c>
      <c r="AR124" s="2">
        <f t="shared" si="267"/>
        <v>0</v>
      </c>
      <c r="AS124" s="2">
        <f t="shared" si="268"/>
        <v>0</v>
      </c>
      <c r="AT124" s="2">
        <f t="shared" si="209"/>
        <v>0</v>
      </c>
      <c r="AU124" s="2">
        <f t="shared" si="245"/>
        <v>0</v>
      </c>
      <c r="AV124" s="2">
        <f t="shared" si="236"/>
        <v>9.9398028049618006</v>
      </c>
      <c r="AW124" s="1">
        <f t="shared" si="231"/>
        <v>0</v>
      </c>
      <c r="AX124" s="2">
        <f t="shared" si="278"/>
        <v>9.9398028049618006</v>
      </c>
      <c r="AY124" s="1">
        <f t="shared" si="237"/>
        <v>0</v>
      </c>
      <c r="AZ124" s="2">
        <f t="shared" si="210"/>
        <v>9.9398028049618006</v>
      </c>
      <c r="BA124" s="2">
        <f t="shared" si="246"/>
        <v>147329.11224358622</v>
      </c>
      <c r="BB124" s="2">
        <f t="shared" si="279"/>
        <v>0</v>
      </c>
      <c r="BC124" s="2">
        <f t="shared" si="211"/>
        <v>1120.6876723137564</v>
      </c>
      <c r="BD124" s="2">
        <f t="shared" si="184"/>
        <v>146208.42457127245</v>
      </c>
      <c r="BE124" s="2">
        <f t="shared" si="212"/>
        <v>1295</v>
      </c>
      <c r="BF124" s="2">
        <f t="shared" si="185"/>
        <v>8746.4813262813823</v>
      </c>
      <c r="BG124" s="2">
        <f t="shared" si="186"/>
        <v>136166.94324499107</v>
      </c>
      <c r="BI124" s="8">
        <f t="shared" si="238"/>
        <v>2.4E-2</v>
      </c>
      <c r="BJ124" s="5">
        <f t="shared" si="301"/>
        <v>1081</v>
      </c>
      <c r="BK124" s="2">
        <f t="shared" si="302"/>
        <v>107991.90000000001</v>
      </c>
      <c r="BL124" s="2">
        <f t="shared" si="303"/>
        <v>108100</v>
      </c>
      <c r="BM124" s="2">
        <f t="shared" si="280"/>
        <v>108100</v>
      </c>
      <c r="BN124" s="8">
        <f t="shared" si="281"/>
        <v>0.05</v>
      </c>
      <c r="BO124" s="2">
        <f t="shared" si="282"/>
        <v>112604.16666666667</v>
      </c>
      <c r="BP124" s="2" t="str">
        <f t="shared" si="283"/>
        <v>nie</v>
      </c>
      <c r="BQ124" s="2">
        <f t="shared" si="284"/>
        <v>2162</v>
      </c>
      <c r="BR124" s="1">
        <f t="shared" si="239"/>
        <v>19</v>
      </c>
      <c r="BS124" s="1">
        <f t="shared" si="269"/>
        <v>94</v>
      </c>
      <c r="BT124" s="1">
        <f t="shared" si="309"/>
        <v>91</v>
      </c>
      <c r="BU124" s="1">
        <f t="shared" si="255"/>
        <v>107</v>
      </c>
      <c r="BV124" s="2">
        <f t="shared" si="247"/>
        <v>1900</v>
      </c>
      <c r="BW124" s="8">
        <f t="shared" si="240"/>
        <v>0.05</v>
      </c>
      <c r="BX124" s="2">
        <f t="shared" si="248"/>
        <v>1979.1666666666667</v>
      </c>
      <c r="BY124" s="2">
        <f t="shared" si="241"/>
        <v>38</v>
      </c>
      <c r="BZ124" s="2">
        <f t="shared" si="273"/>
        <v>29200</v>
      </c>
      <c r="CA124" s="8">
        <f t="shared" si="270"/>
        <v>3.9E-2</v>
      </c>
      <c r="CB124" s="2">
        <f t="shared" si="249"/>
        <v>30149</v>
      </c>
      <c r="CC124" s="2">
        <f t="shared" si="271"/>
        <v>584</v>
      </c>
      <c r="CD124" s="2">
        <f t="shared" si="285"/>
        <v>0</v>
      </c>
      <c r="CE124" s="2">
        <f t="shared" si="250"/>
        <v>0</v>
      </c>
      <c r="CF124" s="2">
        <f t="shared" si="251"/>
        <v>81.599999999902593</v>
      </c>
      <c r="CG124" s="1">
        <f t="shared" si="232"/>
        <v>0</v>
      </c>
      <c r="CH124" s="2">
        <f t="shared" si="286"/>
        <v>81.599999999902593</v>
      </c>
      <c r="CI124" s="1">
        <f t="shared" si="242"/>
        <v>0</v>
      </c>
      <c r="CJ124" s="2">
        <f t="shared" si="252"/>
        <v>81.599999999902593</v>
      </c>
      <c r="CK124" s="2">
        <f t="shared" si="253"/>
        <v>144813.93333333323</v>
      </c>
      <c r="CL124" s="2">
        <f t="shared" si="287"/>
        <v>0</v>
      </c>
      <c r="CM124" s="2">
        <f t="shared" si="216"/>
        <v>1111.6851099999994</v>
      </c>
      <c r="CN124" s="2">
        <f t="shared" si="288"/>
        <v>143702.24822333324</v>
      </c>
      <c r="CO124" s="2">
        <f t="shared" si="217"/>
        <v>2784</v>
      </c>
      <c r="CP124" s="2">
        <f t="shared" si="289"/>
        <v>7985.6873333333142</v>
      </c>
      <c r="CQ124" s="2">
        <f t="shared" si="290"/>
        <v>132932.56088999994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142747.13774261731</v>
      </c>
      <c r="CW124" s="8">
        <f t="shared" si="291"/>
        <v>4.3999999999999997E-2</v>
      </c>
      <c r="CX124" s="2">
        <f t="shared" si="292"/>
        <v>147981.1994598466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147981.1994598466</v>
      </c>
      <c r="DC124" s="2">
        <f t="shared" si="294"/>
        <v>0</v>
      </c>
      <c r="DD124" s="2">
        <f t="shared" si="225"/>
        <v>1130.662696112661</v>
      </c>
      <c r="DE124" s="2">
        <f t="shared" si="226"/>
        <v>146850.53676373392</v>
      </c>
      <c r="DF124" s="2">
        <f t="shared" si="295"/>
        <v>3000</v>
      </c>
      <c r="DG124" s="2">
        <f t="shared" si="296"/>
        <v>8546.4278973708533</v>
      </c>
      <c r="DH124" s="2">
        <f t="shared" si="227"/>
        <v>135304.10886636307</v>
      </c>
    </row>
    <row r="125" spans="2:112">
      <c r="B125" s="228"/>
      <c r="C125" s="1">
        <f t="shared" si="256"/>
        <v>88</v>
      </c>
      <c r="D125" s="2">
        <f t="shared" si="259"/>
        <v>136653.42270666902</v>
      </c>
      <c r="E125" s="2">
        <f t="shared" si="260"/>
        <v>128454.34009038607</v>
      </c>
      <c r="F125" s="2">
        <f t="shared" si="261"/>
        <v>134652.65445666658</v>
      </c>
      <c r="G125" s="2">
        <f t="shared" si="262"/>
        <v>125741.69278999994</v>
      </c>
      <c r="H125" s="2">
        <f t="shared" si="263"/>
        <v>137748.44692200259</v>
      </c>
      <c r="I125" s="2">
        <f t="shared" si="264"/>
        <v>127958.53805073179</v>
      </c>
      <c r="J125" s="2">
        <f t="shared" si="257"/>
        <v>126779.58179574004</v>
      </c>
      <c r="K125" s="2">
        <f t="shared" si="258"/>
        <v>119003.63536831508</v>
      </c>
      <c r="W125" s="1">
        <f t="shared" si="297"/>
        <v>107</v>
      </c>
      <c r="X125" s="2">
        <f t="shared" si="274"/>
        <v>123552.21876461514</v>
      </c>
      <c r="Y125" s="8">
        <f t="shared" si="310"/>
        <v>3.8100000000000002E-2</v>
      </c>
      <c r="Z125" s="5">
        <f t="shared" si="298"/>
        <v>1295</v>
      </c>
      <c r="AA125" s="2">
        <f t="shared" si="299"/>
        <v>129370.50000000001</v>
      </c>
      <c r="AB125" s="2">
        <f t="shared" si="207"/>
        <v>129500</v>
      </c>
      <c r="AC125" s="2">
        <f t="shared" si="300"/>
        <v>141823.511375</v>
      </c>
      <c r="AD125" s="8">
        <f t="shared" si="275"/>
        <v>4.65E-2</v>
      </c>
      <c r="AE125" s="2">
        <f t="shared" si="179"/>
        <v>147868.73854735936</v>
      </c>
      <c r="AF125" s="2" t="str">
        <f t="shared" si="276"/>
        <v>nie</v>
      </c>
      <c r="AG125" s="2">
        <f t="shared" si="277"/>
        <v>1295</v>
      </c>
      <c r="AH125" s="1">
        <f t="shared" si="233"/>
        <v>0</v>
      </c>
      <c r="AI125" s="1">
        <f t="shared" si="265"/>
        <v>0</v>
      </c>
      <c r="AJ125" s="1">
        <f t="shared" si="308"/>
        <v>0</v>
      </c>
      <c r="AK125" s="1">
        <f t="shared" si="254"/>
        <v>0</v>
      </c>
      <c r="AL125" s="2">
        <f t="shared" si="243"/>
        <v>0</v>
      </c>
      <c r="AM125" s="8">
        <f t="shared" si="234"/>
        <v>4.65E-2</v>
      </c>
      <c r="AN125" s="2">
        <f t="shared" si="244"/>
        <v>0</v>
      </c>
      <c r="AO125" s="2">
        <f t="shared" si="235"/>
        <v>0</v>
      </c>
      <c r="AP125" s="2">
        <f t="shared" si="272"/>
        <v>0</v>
      </c>
      <c r="AQ125" s="8">
        <f t="shared" si="266"/>
        <v>3.8100000000000002E-2</v>
      </c>
      <c r="AR125" s="2">
        <f t="shared" si="267"/>
        <v>0</v>
      </c>
      <c r="AS125" s="2">
        <f t="shared" si="268"/>
        <v>0</v>
      </c>
      <c r="AT125" s="2">
        <f t="shared" si="209"/>
        <v>0</v>
      </c>
      <c r="AU125" s="2">
        <f t="shared" si="245"/>
        <v>0</v>
      </c>
      <c r="AV125" s="2">
        <f t="shared" si="236"/>
        <v>9.9398028049618006</v>
      </c>
      <c r="AW125" s="1">
        <f t="shared" si="231"/>
        <v>0</v>
      </c>
      <c r="AX125" s="2">
        <f t="shared" si="278"/>
        <v>9.9398028049618006</v>
      </c>
      <c r="AY125" s="1">
        <f t="shared" si="237"/>
        <v>0</v>
      </c>
      <c r="AZ125" s="2">
        <f t="shared" si="210"/>
        <v>9.9398028049618006</v>
      </c>
      <c r="BA125" s="2">
        <f t="shared" si="246"/>
        <v>147878.67835016432</v>
      </c>
      <c r="BB125" s="2">
        <f t="shared" si="279"/>
        <v>0</v>
      </c>
      <c r="BC125" s="2">
        <f t="shared" si="211"/>
        <v>1120.6876723137564</v>
      </c>
      <c r="BD125" s="2">
        <f t="shared" si="184"/>
        <v>146757.99067785055</v>
      </c>
      <c r="BE125" s="2">
        <f t="shared" si="212"/>
        <v>1295</v>
      </c>
      <c r="BF125" s="2">
        <f t="shared" si="185"/>
        <v>8850.8988865312222</v>
      </c>
      <c r="BG125" s="2">
        <f t="shared" si="186"/>
        <v>136612.09179131934</v>
      </c>
      <c r="BI125" s="8">
        <f t="shared" si="238"/>
        <v>2.4E-2</v>
      </c>
      <c r="BJ125" s="5">
        <f t="shared" si="301"/>
        <v>1081</v>
      </c>
      <c r="BK125" s="2">
        <f t="shared" si="302"/>
        <v>107991.90000000001</v>
      </c>
      <c r="BL125" s="2">
        <f t="shared" si="303"/>
        <v>108100</v>
      </c>
      <c r="BM125" s="2">
        <f t="shared" si="280"/>
        <v>108100</v>
      </c>
      <c r="BN125" s="8">
        <f t="shared" si="281"/>
        <v>0.05</v>
      </c>
      <c r="BO125" s="2">
        <f t="shared" si="282"/>
        <v>113054.58333333334</v>
      </c>
      <c r="BP125" s="2" t="str">
        <f t="shared" si="283"/>
        <v>nie</v>
      </c>
      <c r="BQ125" s="2">
        <f t="shared" si="284"/>
        <v>2162</v>
      </c>
      <c r="BR125" s="1">
        <f t="shared" si="239"/>
        <v>19</v>
      </c>
      <c r="BS125" s="1">
        <f t="shared" si="269"/>
        <v>94</v>
      </c>
      <c r="BT125" s="1">
        <f t="shared" si="309"/>
        <v>91</v>
      </c>
      <c r="BU125" s="1">
        <f t="shared" si="255"/>
        <v>107</v>
      </c>
      <c r="BV125" s="2">
        <f t="shared" si="247"/>
        <v>1900</v>
      </c>
      <c r="BW125" s="8">
        <f t="shared" si="240"/>
        <v>0.05</v>
      </c>
      <c r="BX125" s="2">
        <f t="shared" si="248"/>
        <v>1987.0833333333335</v>
      </c>
      <c r="BY125" s="2">
        <f t="shared" si="241"/>
        <v>38</v>
      </c>
      <c r="BZ125" s="2">
        <f t="shared" si="273"/>
        <v>29200</v>
      </c>
      <c r="CA125" s="8">
        <f t="shared" si="270"/>
        <v>3.9E-2</v>
      </c>
      <c r="CB125" s="2">
        <f t="shared" si="249"/>
        <v>30243.899999999998</v>
      </c>
      <c r="CC125" s="2">
        <f t="shared" si="271"/>
        <v>584</v>
      </c>
      <c r="CD125" s="2">
        <f t="shared" si="285"/>
        <v>0</v>
      </c>
      <c r="CE125" s="2">
        <f t="shared" si="250"/>
        <v>0</v>
      </c>
      <c r="CF125" s="2">
        <f t="shared" si="251"/>
        <v>81.599999999902593</v>
      </c>
      <c r="CG125" s="1">
        <f t="shared" si="232"/>
        <v>0</v>
      </c>
      <c r="CH125" s="2">
        <f t="shared" si="286"/>
        <v>81.599999999902593</v>
      </c>
      <c r="CI125" s="1">
        <f t="shared" si="242"/>
        <v>0</v>
      </c>
      <c r="CJ125" s="2">
        <f t="shared" si="252"/>
        <v>81.599999999902593</v>
      </c>
      <c r="CK125" s="2">
        <f t="shared" si="253"/>
        <v>145367.16666666657</v>
      </c>
      <c r="CL125" s="2">
        <f t="shared" si="287"/>
        <v>0</v>
      </c>
      <c r="CM125" s="2">
        <f t="shared" si="216"/>
        <v>1111.6851099999994</v>
      </c>
      <c r="CN125" s="2">
        <f t="shared" si="288"/>
        <v>144255.48155666658</v>
      </c>
      <c r="CO125" s="2">
        <f t="shared" si="217"/>
        <v>2784</v>
      </c>
      <c r="CP125" s="2">
        <f t="shared" si="289"/>
        <v>8090.8016666666481</v>
      </c>
      <c r="CQ125" s="2">
        <f t="shared" si="290"/>
        <v>133380.67988999994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142747.13774261731</v>
      </c>
      <c r="CW125" s="8">
        <f t="shared" si="291"/>
        <v>4.3999999999999997E-2</v>
      </c>
      <c r="CX125" s="2">
        <f t="shared" si="292"/>
        <v>148504.60563156955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148504.60563156955</v>
      </c>
      <c r="DC125" s="2">
        <f t="shared" si="294"/>
        <v>0</v>
      </c>
      <c r="DD125" s="2">
        <f t="shared" si="225"/>
        <v>1130.662696112661</v>
      </c>
      <c r="DE125" s="2">
        <f t="shared" si="226"/>
        <v>147373.94293545687</v>
      </c>
      <c r="DF125" s="2">
        <f t="shared" si="295"/>
        <v>3000</v>
      </c>
      <c r="DG125" s="2">
        <f t="shared" si="296"/>
        <v>8645.8750699982138</v>
      </c>
      <c r="DH125" s="2">
        <f t="shared" si="227"/>
        <v>135728.06786545867</v>
      </c>
    </row>
    <row r="126" spans="2:112">
      <c r="B126" s="228"/>
      <c r="C126" s="1">
        <f t="shared" si="256"/>
        <v>89</v>
      </c>
      <c r="D126" s="2">
        <f t="shared" si="259"/>
        <v>137178.56948791898</v>
      </c>
      <c r="E126" s="2">
        <f t="shared" si="260"/>
        <v>128879.70898319855</v>
      </c>
      <c r="F126" s="2">
        <f t="shared" si="261"/>
        <v>135096.12112333329</v>
      </c>
      <c r="G126" s="2">
        <f t="shared" si="262"/>
        <v>126075.52078999997</v>
      </c>
      <c r="H126" s="2">
        <f t="shared" si="263"/>
        <v>138249.79382978316</v>
      </c>
      <c r="I126" s="2">
        <f t="shared" si="264"/>
        <v>128364.62904603405</v>
      </c>
      <c r="J126" s="2">
        <f t="shared" si="257"/>
        <v>127121.88666658853</v>
      </c>
      <c r="K126" s="2">
        <f t="shared" si="258"/>
        <v>119239.75369245857</v>
      </c>
      <c r="W126" s="1">
        <f t="shared" si="297"/>
        <v>108</v>
      </c>
      <c r="X126" s="2">
        <f t="shared" si="274"/>
        <v>123794.00392853808</v>
      </c>
      <c r="Y126" s="8">
        <f t="shared" si="310"/>
        <v>3.8100000000000002E-2</v>
      </c>
      <c r="Z126" s="5">
        <f t="shared" si="298"/>
        <v>1295</v>
      </c>
      <c r="AA126" s="2">
        <f t="shared" si="299"/>
        <v>129370.50000000001</v>
      </c>
      <c r="AB126" s="2">
        <f t="shared" si="207"/>
        <v>129500</v>
      </c>
      <c r="AC126" s="2">
        <f t="shared" si="300"/>
        <v>141823.511375</v>
      </c>
      <c r="AD126" s="8">
        <f t="shared" si="275"/>
        <v>3.8100000000000002E-2</v>
      </c>
      <c r="AE126" s="2">
        <f t="shared" si="179"/>
        <v>147226.98715838749</v>
      </c>
      <c r="AF126" s="2" t="str">
        <f t="shared" si="276"/>
        <v>tak</v>
      </c>
      <c r="AG126" s="2">
        <f t="shared" si="277"/>
        <v>0</v>
      </c>
      <c r="AH126" s="1">
        <f t="shared" si="233"/>
        <v>0</v>
      </c>
      <c r="AI126" s="1">
        <f t="shared" si="265"/>
        <v>0</v>
      </c>
      <c r="AJ126" s="1">
        <f t="shared" si="308"/>
        <v>0</v>
      </c>
      <c r="AK126" s="1">
        <f t="shared" si="254"/>
        <v>0</v>
      </c>
      <c r="AL126" s="2">
        <f t="shared" si="243"/>
        <v>0</v>
      </c>
      <c r="AM126" s="8">
        <f t="shared" si="234"/>
        <v>4.65E-2</v>
      </c>
      <c r="AN126" s="2">
        <f t="shared" si="244"/>
        <v>0</v>
      </c>
      <c r="AO126" s="2">
        <f t="shared" si="235"/>
        <v>0</v>
      </c>
      <c r="AP126" s="2">
        <f t="shared" si="272"/>
        <v>0</v>
      </c>
      <c r="AQ126" s="8">
        <f t="shared" si="266"/>
        <v>3.8100000000000002E-2</v>
      </c>
      <c r="AR126" s="2">
        <f t="shared" si="267"/>
        <v>0</v>
      </c>
      <c r="AS126" s="2">
        <f t="shared" si="268"/>
        <v>0</v>
      </c>
      <c r="AT126" s="2">
        <f t="shared" si="209"/>
        <v>74.287158387480304</v>
      </c>
      <c r="AU126" s="2">
        <f t="shared" si="245"/>
        <v>0</v>
      </c>
      <c r="AV126" s="2">
        <f t="shared" si="236"/>
        <v>84.226961192442104</v>
      </c>
      <c r="AW126" s="1">
        <f t="shared" ref="AW126:AW157" si="311">IF(AT126&lt;&gt;0,MIN(IF(AK126&lt;&gt;"",AK126,0),ROUNDDOWN(AV126/zamiana_TOS,0)),0)</f>
        <v>0</v>
      </c>
      <c r="AX126" s="2">
        <f t="shared" si="278"/>
        <v>84.226961192442104</v>
      </c>
      <c r="AY126" s="1">
        <f t="shared" si="237"/>
        <v>0</v>
      </c>
      <c r="AZ126" s="2">
        <f t="shared" si="210"/>
        <v>84.226961192442104</v>
      </c>
      <c r="BA126" s="2">
        <f t="shared" si="246"/>
        <v>147236.92696119245</v>
      </c>
      <c r="BB126" s="2">
        <f t="shared" si="279"/>
        <v>147.23692696119247</v>
      </c>
      <c r="BC126" s="2">
        <f t="shared" si="211"/>
        <v>1267.9245992749488</v>
      </c>
      <c r="BD126" s="2">
        <f t="shared" si="184"/>
        <v>145969.00236191752</v>
      </c>
      <c r="BE126" s="2">
        <f t="shared" si="212"/>
        <v>0</v>
      </c>
      <c r="BF126" s="2">
        <f t="shared" si="185"/>
        <v>8975.0161226265664</v>
      </c>
      <c r="BG126" s="2">
        <f t="shared" si="186"/>
        <v>136993.98623929094</v>
      </c>
      <c r="BI126" s="8">
        <f t="shared" si="238"/>
        <v>2.4E-2</v>
      </c>
      <c r="BJ126" s="5">
        <f t="shared" si="301"/>
        <v>1081</v>
      </c>
      <c r="BK126" s="2">
        <f t="shared" si="302"/>
        <v>107991.90000000001</v>
      </c>
      <c r="BL126" s="2">
        <f t="shared" si="303"/>
        <v>108100</v>
      </c>
      <c r="BM126" s="2">
        <f t="shared" si="280"/>
        <v>108100</v>
      </c>
      <c r="BN126" s="8">
        <f t="shared" si="281"/>
        <v>0.05</v>
      </c>
      <c r="BO126" s="2">
        <f t="shared" si="282"/>
        <v>113505</v>
      </c>
      <c r="BP126" s="2" t="str">
        <f t="shared" si="283"/>
        <v>nie</v>
      </c>
      <c r="BQ126" s="2">
        <f t="shared" si="284"/>
        <v>2162</v>
      </c>
      <c r="BR126" s="1">
        <f t="shared" si="239"/>
        <v>19</v>
      </c>
      <c r="BS126" s="1">
        <f t="shared" si="269"/>
        <v>94</v>
      </c>
      <c r="BT126" s="1">
        <f t="shared" si="309"/>
        <v>91</v>
      </c>
      <c r="BU126" s="1">
        <f t="shared" si="255"/>
        <v>107</v>
      </c>
      <c r="BV126" s="2">
        <f t="shared" si="247"/>
        <v>1900</v>
      </c>
      <c r="BW126" s="8">
        <f t="shared" si="240"/>
        <v>0.05</v>
      </c>
      <c r="BX126" s="2">
        <f t="shared" si="248"/>
        <v>1995</v>
      </c>
      <c r="BY126" s="2">
        <f t="shared" si="241"/>
        <v>38</v>
      </c>
      <c r="BZ126" s="2">
        <f t="shared" si="273"/>
        <v>29200</v>
      </c>
      <c r="CA126" s="8">
        <f t="shared" si="270"/>
        <v>3.9E-2</v>
      </c>
      <c r="CB126" s="2">
        <f t="shared" si="249"/>
        <v>30338.799999999999</v>
      </c>
      <c r="CC126" s="2">
        <f t="shared" si="271"/>
        <v>584</v>
      </c>
      <c r="CD126" s="2">
        <f t="shared" si="285"/>
        <v>5405</v>
      </c>
      <c r="CE126" s="2">
        <f t="shared" si="250"/>
        <v>11933.8</v>
      </c>
      <c r="CF126" s="2">
        <f t="shared" si="251"/>
        <v>17420.3999999999</v>
      </c>
      <c r="CG126" s="1">
        <f t="shared" ref="CG126:CG157" si="312">IF(CD126&lt;&gt;0,MIN(IF(BU126&lt;&gt;"",BU126,0),ROUNDDOWN(CF126/zamiana_COI,0)),0)</f>
        <v>107</v>
      </c>
      <c r="CH126" s="2">
        <f t="shared" si="286"/>
        <v>6731.0999999998985</v>
      </c>
      <c r="CI126" s="1">
        <f t="shared" si="242"/>
        <v>67</v>
      </c>
      <c r="CJ126" s="2">
        <f t="shared" si="252"/>
        <v>31.0999999998985</v>
      </c>
      <c r="CK126" s="2">
        <f t="shared" si="253"/>
        <v>145920.39999999988</v>
      </c>
      <c r="CL126" s="2">
        <f t="shared" si="287"/>
        <v>145.92039999999989</v>
      </c>
      <c r="CM126" s="2">
        <f t="shared" si="216"/>
        <v>1257.6055099999994</v>
      </c>
      <c r="CN126" s="2">
        <f t="shared" si="288"/>
        <v>144662.79448999988</v>
      </c>
      <c r="CO126" s="2">
        <f t="shared" si="217"/>
        <v>2784</v>
      </c>
      <c r="CP126" s="2">
        <f t="shared" si="289"/>
        <v>8195.9159999999774</v>
      </c>
      <c r="CQ126" s="2">
        <f t="shared" si="290"/>
        <v>133682.87848999992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142747.13774261731</v>
      </c>
      <c r="CW126" s="8">
        <f t="shared" si="291"/>
        <v>4.3999999999999997E-2</v>
      </c>
      <c r="CX126" s="2">
        <f t="shared" si="292"/>
        <v>149028.01180329249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149028.01180329249</v>
      </c>
      <c r="DC126" s="2">
        <f t="shared" si="294"/>
        <v>149.02801180329249</v>
      </c>
      <c r="DD126" s="2">
        <f t="shared" si="225"/>
        <v>1279.6907079159535</v>
      </c>
      <c r="DE126" s="2">
        <f t="shared" si="226"/>
        <v>147748.32109537654</v>
      </c>
      <c r="DF126" s="2">
        <f t="shared" si="295"/>
        <v>3000</v>
      </c>
      <c r="DG126" s="2">
        <f t="shared" si="296"/>
        <v>8745.3222426255743</v>
      </c>
      <c r="DH126" s="2">
        <f t="shared" si="227"/>
        <v>136002.99885275096</v>
      </c>
    </row>
    <row r="127" spans="2:112">
      <c r="B127" s="228"/>
      <c r="C127" s="1">
        <f t="shared" si="256"/>
        <v>90</v>
      </c>
      <c r="D127" s="2">
        <f t="shared" si="259"/>
        <v>137703.716269169</v>
      </c>
      <c r="E127" s="2">
        <f t="shared" si="260"/>
        <v>129305.07787601106</v>
      </c>
      <c r="F127" s="2">
        <f t="shared" si="261"/>
        <v>135539.58778999996</v>
      </c>
      <c r="G127" s="2">
        <f t="shared" si="262"/>
        <v>126434.72878999996</v>
      </c>
      <c r="H127" s="2">
        <f t="shared" si="263"/>
        <v>138751.14073756375</v>
      </c>
      <c r="I127" s="2">
        <f t="shared" si="264"/>
        <v>128770.72004133633</v>
      </c>
      <c r="J127" s="2">
        <f t="shared" si="257"/>
        <v>127465.11576058831</v>
      </c>
      <c r="K127" s="2">
        <f t="shared" si="258"/>
        <v>119475.87201660205</v>
      </c>
      <c r="W127" s="1">
        <f t="shared" si="297"/>
        <v>109</v>
      </c>
      <c r="X127" s="2">
        <f t="shared" si="274"/>
        <v>124041.59193639515</v>
      </c>
      <c r="Y127" s="8">
        <f t="shared" si="310"/>
        <v>3.8100000000000002E-2</v>
      </c>
      <c r="Z127" s="5">
        <f t="shared" si="298"/>
        <v>1473</v>
      </c>
      <c r="AA127" s="2">
        <f t="shared" si="299"/>
        <v>147152.70000000001</v>
      </c>
      <c r="AB127" s="2">
        <f t="shared" si="207"/>
        <v>147300</v>
      </c>
      <c r="AC127" s="2">
        <f t="shared" si="300"/>
        <v>147300</v>
      </c>
      <c r="AD127" s="8">
        <f t="shared" si="275"/>
        <v>4.65E-2</v>
      </c>
      <c r="AE127" s="2">
        <f t="shared" si="179"/>
        <v>147870.78750000001</v>
      </c>
      <c r="AF127" s="2" t="str">
        <f t="shared" si="276"/>
        <v>nie</v>
      </c>
      <c r="AG127" s="2">
        <f t="shared" si="277"/>
        <v>570.78750000000582</v>
      </c>
      <c r="AH127" s="1">
        <f t="shared" si="233"/>
        <v>0</v>
      </c>
      <c r="AI127" s="1">
        <f t="shared" si="265"/>
        <v>0</v>
      </c>
      <c r="AJ127" s="1">
        <f t="shared" si="308"/>
        <v>0</v>
      </c>
      <c r="AK127" s="1">
        <f t="shared" si="254"/>
        <v>0</v>
      </c>
      <c r="AL127" s="2">
        <f t="shared" si="243"/>
        <v>0</v>
      </c>
      <c r="AM127" s="8">
        <f t="shared" ref="AM127:AM162" si="313">proc_I_okres_TOS</f>
        <v>4.65E-2</v>
      </c>
      <c r="AN127" s="2">
        <f t="shared" si="244"/>
        <v>0</v>
      </c>
      <c r="AO127" s="2">
        <f t="shared" ref="AO127:AO158" si="314">MIN(AH127*koszt_wczesniejszy_wykup_TOS,AN127-AL127)</f>
        <v>0</v>
      </c>
      <c r="AP127" s="2">
        <f t="shared" si="272"/>
        <v>0</v>
      </c>
      <c r="AQ127" s="8">
        <f t="shared" si="266"/>
        <v>3.8100000000000002E-2</v>
      </c>
      <c r="AR127" s="2">
        <f t="shared" si="267"/>
        <v>0</v>
      </c>
      <c r="AS127" s="2">
        <f t="shared" si="268"/>
        <v>0</v>
      </c>
      <c r="AT127" s="2">
        <f t="shared" si="209"/>
        <v>0</v>
      </c>
      <c r="AU127" s="2">
        <f t="shared" si="245"/>
        <v>0</v>
      </c>
      <c r="AV127" s="2">
        <f t="shared" si="236"/>
        <v>84.226961192442104</v>
      </c>
      <c r="AW127" s="1">
        <f t="shared" si="311"/>
        <v>0</v>
      </c>
      <c r="AX127" s="2">
        <f t="shared" si="278"/>
        <v>84.226961192442104</v>
      </c>
      <c r="AY127" s="1">
        <f t="shared" si="237"/>
        <v>0</v>
      </c>
      <c r="AZ127" s="2">
        <f t="shared" si="210"/>
        <v>84.226961192442104</v>
      </c>
      <c r="BA127" s="2">
        <f t="shared" si="246"/>
        <v>147955.01446119245</v>
      </c>
      <c r="BB127" s="2">
        <f t="shared" si="279"/>
        <v>0</v>
      </c>
      <c r="BC127" s="2">
        <f t="shared" si="211"/>
        <v>1267.9245992749488</v>
      </c>
      <c r="BD127" s="2">
        <f t="shared" si="184"/>
        <v>146687.08986191751</v>
      </c>
      <c r="BE127" s="2">
        <f t="shared" si="212"/>
        <v>570.78750000000582</v>
      </c>
      <c r="BF127" s="2">
        <f t="shared" si="185"/>
        <v>9003.0031226265637</v>
      </c>
      <c r="BG127" s="2">
        <f t="shared" si="186"/>
        <v>137113.29923929094</v>
      </c>
      <c r="BI127" s="8">
        <f t="shared" ref="BI127:BI162" si="315">MAX(INDEX(scenariusz_I_inflacja,MATCH(ROUNDUP(W127/12,0)-1,scenariusz_I_rok,0)),0)</f>
        <v>2.4E-2</v>
      </c>
      <c r="BJ127" s="5">
        <f t="shared" si="301"/>
        <v>1081</v>
      </c>
      <c r="BK127" s="2">
        <f t="shared" si="302"/>
        <v>107991.90000000001</v>
      </c>
      <c r="BL127" s="2">
        <f t="shared" si="303"/>
        <v>108100</v>
      </c>
      <c r="BM127" s="2">
        <f t="shared" si="280"/>
        <v>108100</v>
      </c>
      <c r="BN127" s="8">
        <f t="shared" si="281"/>
        <v>3.9E-2</v>
      </c>
      <c r="BO127" s="2">
        <f t="shared" si="282"/>
        <v>108451.325</v>
      </c>
      <c r="BP127" s="2" t="str">
        <f t="shared" si="283"/>
        <v>nie</v>
      </c>
      <c r="BQ127" s="2">
        <f t="shared" si="284"/>
        <v>2162</v>
      </c>
      <c r="BR127" s="1">
        <f t="shared" ref="BR127:BR162" si="316">IF(CD126&lt;&gt;0,CG126+CI126,BR126)</f>
        <v>174</v>
      </c>
      <c r="BS127" s="1">
        <f t="shared" si="269"/>
        <v>19</v>
      </c>
      <c r="BT127" s="1">
        <f t="shared" si="309"/>
        <v>94</v>
      </c>
      <c r="BU127" s="1">
        <f t="shared" si="255"/>
        <v>91</v>
      </c>
      <c r="BV127" s="2">
        <f t="shared" si="247"/>
        <v>17400</v>
      </c>
      <c r="BW127" s="8">
        <f t="shared" ref="BW127:BW162" si="317">proc_I_okres_COI</f>
        <v>0.05</v>
      </c>
      <c r="BX127" s="2">
        <f t="shared" si="248"/>
        <v>17472.5</v>
      </c>
      <c r="BY127" s="2">
        <f t="shared" ref="BY127:BY158" si="318">MIN(BR127*koszt_wczesniejszy_wykup_COI,BX127-BV127)</f>
        <v>72.5</v>
      </c>
      <c r="BZ127" s="2">
        <f t="shared" si="273"/>
        <v>20400</v>
      </c>
      <c r="CA127" s="8">
        <f t="shared" si="270"/>
        <v>3.9E-2</v>
      </c>
      <c r="CB127" s="2">
        <f t="shared" si="249"/>
        <v>20466.3</v>
      </c>
      <c r="CC127" s="2">
        <f t="shared" si="271"/>
        <v>408</v>
      </c>
      <c r="CD127" s="2">
        <f t="shared" si="285"/>
        <v>0</v>
      </c>
      <c r="CE127" s="2">
        <f t="shared" si="250"/>
        <v>0</v>
      </c>
      <c r="CF127" s="2">
        <f t="shared" si="251"/>
        <v>31.0999999998985</v>
      </c>
      <c r="CG127" s="1">
        <f t="shared" si="312"/>
        <v>0</v>
      </c>
      <c r="CH127" s="2">
        <f t="shared" si="286"/>
        <v>31.0999999998985</v>
      </c>
      <c r="CI127" s="1">
        <f t="shared" si="242"/>
        <v>0</v>
      </c>
      <c r="CJ127" s="2">
        <f t="shared" si="252"/>
        <v>31.0999999998985</v>
      </c>
      <c r="CK127" s="2">
        <f t="shared" si="253"/>
        <v>146421.22499999989</v>
      </c>
      <c r="CL127" s="2">
        <f t="shared" si="287"/>
        <v>0</v>
      </c>
      <c r="CM127" s="2">
        <f t="shared" si="216"/>
        <v>1257.6055099999994</v>
      </c>
      <c r="CN127" s="2">
        <f t="shared" si="288"/>
        <v>145163.6194899999</v>
      </c>
      <c r="CO127" s="2">
        <f t="shared" si="217"/>
        <v>2642.5</v>
      </c>
      <c r="CP127" s="2">
        <f t="shared" si="289"/>
        <v>8317.9577499999796</v>
      </c>
      <c r="CQ127" s="2">
        <f t="shared" si="290"/>
        <v>134203.16173999992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149028.01180329249</v>
      </c>
      <c r="CW127" s="8">
        <f t="shared" si="291"/>
        <v>4.3999999999999997E-2</v>
      </c>
      <c r="CX127" s="2">
        <f t="shared" si="292"/>
        <v>149574.44784657125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149574.44784657125</v>
      </c>
      <c r="DC127" s="2">
        <f t="shared" si="294"/>
        <v>0</v>
      </c>
      <c r="DD127" s="2">
        <f t="shared" si="225"/>
        <v>1279.6907079159535</v>
      </c>
      <c r="DE127" s="2">
        <f t="shared" si="226"/>
        <v>148294.75713865529</v>
      </c>
      <c r="DF127" s="2">
        <f t="shared" si="295"/>
        <v>3000</v>
      </c>
      <c r="DG127" s="2">
        <f t="shared" si="296"/>
        <v>8849.1450908485367</v>
      </c>
      <c r="DH127" s="2">
        <f t="shared" si="227"/>
        <v>136445.61204780676</v>
      </c>
    </row>
    <row r="128" spans="2:112">
      <c r="B128" s="228"/>
      <c r="C128" s="1">
        <f t="shared" si="256"/>
        <v>91</v>
      </c>
      <c r="D128" s="2">
        <f t="shared" si="259"/>
        <v>138228.86305041902</v>
      </c>
      <c r="E128" s="2">
        <f t="shared" si="260"/>
        <v>129730.44676882357</v>
      </c>
      <c r="F128" s="2">
        <f t="shared" si="261"/>
        <v>135983.05445666661</v>
      </c>
      <c r="G128" s="2">
        <f t="shared" si="262"/>
        <v>126793.93678999995</v>
      </c>
      <c r="H128" s="2">
        <f t="shared" si="263"/>
        <v>139252.48764534434</v>
      </c>
      <c r="I128" s="2">
        <f t="shared" si="264"/>
        <v>129176.81103663861</v>
      </c>
      <c r="J128" s="2">
        <f t="shared" si="257"/>
        <v>127809.27157314189</v>
      </c>
      <c r="K128" s="2">
        <f t="shared" si="258"/>
        <v>119711.99034074553</v>
      </c>
      <c r="W128" s="1">
        <f t="shared" si="297"/>
        <v>110</v>
      </c>
      <c r="X128" s="2">
        <f t="shared" si="274"/>
        <v>124289.17994425223</v>
      </c>
      <c r="Y128" s="8">
        <f t="shared" si="310"/>
        <v>3.8100000000000002E-2</v>
      </c>
      <c r="Z128" s="5">
        <f t="shared" si="298"/>
        <v>1473</v>
      </c>
      <c r="AA128" s="2">
        <f t="shared" si="299"/>
        <v>147152.70000000001</v>
      </c>
      <c r="AB128" s="2">
        <f t="shared" si="207"/>
        <v>147300</v>
      </c>
      <c r="AC128" s="2">
        <f t="shared" si="300"/>
        <v>147300</v>
      </c>
      <c r="AD128" s="8">
        <f t="shared" si="275"/>
        <v>4.65E-2</v>
      </c>
      <c r="AE128" s="2">
        <f t="shared" si="179"/>
        <v>148441.57499999998</v>
      </c>
      <c r="AF128" s="2" t="str">
        <f t="shared" si="276"/>
        <v>nie</v>
      </c>
      <c r="AG128" s="2">
        <f t="shared" si="277"/>
        <v>1141.5749999999825</v>
      </c>
      <c r="AH128" s="1">
        <f t="shared" si="233"/>
        <v>0</v>
      </c>
      <c r="AI128" s="1">
        <f t="shared" si="265"/>
        <v>0</v>
      </c>
      <c r="AJ128" s="1">
        <f t="shared" si="308"/>
        <v>0</v>
      </c>
      <c r="AK128" s="1">
        <f t="shared" si="254"/>
        <v>0</v>
      </c>
      <c r="AL128" s="2">
        <f t="shared" si="243"/>
        <v>0</v>
      </c>
      <c r="AM128" s="8">
        <f t="shared" si="313"/>
        <v>4.65E-2</v>
      </c>
      <c r="AN128" s="2">
        <f t="shared" si="244"/>
        <v>0</v>
      </c>
      <c r="AO128" s="2">
        <f t="shared" si="314"/>
        <v>0</v>
      </c>
      <c r="AP128" s="2">
        <f t="shared" si="272"/>
        <v>0</v>
      </c>
      <c r="AQ128" s="8">
        <f t="shared" si="266"/>
        <v>3.8100000000000002E-2</v>
      </c>
      <c r="AR128" s="2">
        <f t="shared" si="267"/>
        <v>0</v>
      </c>
      <c r="AS128" s="2">
        <f t="shared" si="268"/>
        <v>0</v>
      </c>
      <c r="AT128" s="2">
        <f t="shared" si="209"/>
        <v>0</v>
      </c>
      <c r="AU128" s="2">
        <f t="shared" si="245"/>
        <v>0</v>
      </c>
      <c r="AV128" s="2">
        <f t="shared" si="236"/>
        <v>84.226961192442104</v>
      </c>
      <c r="AW128" s="1">
        <f t="shared" si="311"/>
        <v>0</v>
      </c>
      <c r="AX128" s="2">
        <f t="shared" si="278"/>
        <v>84.226961192442104</v>
      </c>
      <c r="AY128" s="1">
        <f t="shared" si="237"/>
        <v>0</v>
      </c>
      <c r="AZ128" s="2">
        <f t="shared" si="210"/>
        <v>84.226961192442104</v>
      </c>
      <c r="BA128" s="2">
        <f t="shared" si="246"/>
        <v>148525.80196119242</v>
      </c>
      <c r="BB128" s="2">
        <f t="shared" si="279"/>
        <v>0</v>
      </c>
      <c r="BC128" s="2">
        <f t="shared" si="211"/>
        <v>1267.9245992749488</v>
      </c>
      <c r="BD128" s="2">
        <f t="shared" si="184"/>
        <v>147257.87736191749</v>
      </c>
      <c r="BE128" s="2">
        <f t="shared" si="212"/>
        <v>1141.5749999999825</v>
      </c>
      <c r="BF128" s="2">
        <f t="shared" si="185"/>
        <v>9003.0031226265637</v>
      </c>
      <c r="BG128" s="2">
        <f t="shared" si="186"/>
        <v>137113.29923929094</v>
      </c>
      <c r="BI128" s="8">
        <f t="shared" si="315"/>
        <v>2.4E-2</v>
      </c>
      <c r="BJ128" s="5">
        <f t="shared" si="301"/>
        <v>1081</v>
      </c>
      <c r="BK128" s="2">
        <f t="shared" si="302"/>
        <v>107991.90000000001</v>
      </c>
      <c r="BL128" s="2">
        <f t="shared" si="303"/>
        <v>108100</v>
      </c>
      <c r="BM128" s="2">
        <f t="shared" si="280"/>
        <v>108100</v>
      </c>
      <c r="BN128" s="8">
        <f t="shared" si="281"/>
        <v>3.9E-2</v>
      </c>
      <c r="BO128" s="2">
        <f t="shared" si="282"/>
        <v>108802.65</v>
      </c>
      <c r="BP128" s="2" t="str">
        <f t="shared" si="283"/>
        <v>nie</v>
      </c>
      <c r="BQ128" s="2">
        <f t="shared" si="284"/>
        <v>2162</v>
      </c>
      <c r="BR128" s="1">
        <f t="shared" si="316"/>
        <v>174</v>
      </c>
      <c r="BS128" s="1">
        <f t="shared" si="269"/>
        <v>19</v>
      </c>
      <c r="BT128" s="1">
        <f t="shared" si="309"/>
        <v>94</v>
      </c>
      <c r="BU128" s="1">
        <f t="shared" si="255"/>
        <v>91</v>
      </c>
      <c r="BV128" s="2">
        <f t="shared" si="247"/>
        <v>17400</v>
      </c>
      <c r="BW128" s="8">
        <f t="shared" si="317"/>
        <v>0.05</v>
      </c>
      <c r="BX128" s="2">
        <f t="shared" si="248"/>
        <v>17545</v>
      </c>
      <c r="BY128" s="2">
        <f t="shared" si="318"/>
        <v>145</v>
      </c>
      <c r="BZ128" s="2">
        <f t="shared" si="273"/>
        <v>20400</v>
      </c>
      <c r="CA128" s="8">
        <f t="shared" si="270"/>
        <v>3.9E-2</v>
      </c>
      <c r="CB128" s="2">
        <f t="shared" si="249"/>
        <v>20532.599999999999</v>
      </c>
      <c r="CC128" s="2">
        <f t="shared" si="271"/>
        <v>408</v>
      </c>
      <c r="CD128" s="2">
        <f t="shared" si="285"/>
        <v>0</v>
      </c>
      <c r="CE128" s="2">
        <f t="shared" si="250"/>
        <v>0</v>
      </c>
      <c r="CF128" s="2">
        <f t="shared" si="251"/>
        <v>31.0999999998985</v>
      </c>
      <c r="CG128" s="1">
        <f t="shared" si="312"/>
        <v>0</v>
      </c>
      <c r="CH128" s="2">
        <f t="shared" si="286"/>
        <v>31.0999999998985</v>
      </c>
      <c r="CI128" s="1">
        <f t="shared" si="242"/>
        <v>0</v>
      </c>
      <c r="CJ128" s="2">
        <f t="shared" si="252"/>
        <v>31.0999999998985</v>
      </c>
      <c r="CK128" s="2">
        <f t="shared" si="253"/>
        <v>146911.34999999989</v>
      </c>
      <c r="CL128" s="2">
        <f t="shared" si="287"/>
        <v>0</v>
      </c>
      <c r="CM128" s="2">
        <f t="shared" si="216"/>
        <v>1257.6055099999994</v>
      </c>
      <c r="CN128" s="2">
        <f t="shared" si="288"/>
        <v>145653.7444899999</v>
      </c>
      <c r="CO128" s="2">
        <f t="shared" si="217"/>
        <v>2715</v>
      </c>
      <c r="CP128" s="2">
        <f t="shared" si="289"/>
        <v>8397.3064999999788</v>
      </c>
      <c r="CQ128" s="2">
        <f t="shared" si="290"/>
        <v>134541.43798999992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149028.01180329249</v>
      </c>
      <c r="CW128" s="8">
        <f t="shared" si="291"/>
        <v>4.3999999999999997E-2</v>
      </c>
      <c r="CX128" s="2">
        <f t="shared" si="292"/>
        <v>150120.88388985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150120.88388985</v>
      </c>
      <c r="DC128" s="2">
        <f t="shared" si="294"/>
        <v>0</v>
      </c>
      <c r="DD128" s="2">
        <f t="shared" si="225"/>
        <v>1279.6907079159535</v>
      </c>
      <c r="DE128" s="2">
        <f t="shared" si="226"/>
        <v>148841.19318193404</v>
      </c>
      <c r="DF128" s="2">
        <f t="shared" si="295"/>
        <v>3000</v>
      </c>
      <c r="DG128" s="2">
        <f t="shared" si="296"/>
        <v>8952.9679390714991</v>
      </c>
      <c r="DH128" s="2">
        <f t="shared" si="227"/>
        <v>136888.22524286254</v>
      </c>
    </row>
    <row r="129" spans="2:112">
      <c r="B129" s="228"/>
      <c r="C129" s="1">
        <f t="shared" si="256"/>
        <v>92</v>
      </c>
      <c r="D129" s="2">
        <f t="shared" si="259"/>
        <v>138754.00983166898</v>
      </c>
      <c r="E129" s="2">
        <f t="shared" si="260"/>
        <v>130155.81566163605</v>
      </c>
      <c r="F129" s="2">
        <f t="shared" si="261"/>
        <v>136426.52112333328</v>
      </c>
      <c r="G129" s="2">
        <f t="shared" si="262"/>
        <v>127153.14478999996</v>
      </c>
      <c r="H129" s="2">
        <f t="shared" si="263"/>
        <v>139753.83455312494</v>
      </c>
      <c r="I129" s="2">
        <f t="shared" si="264"/>
        <v>129582.90203194089</v>
      </c>
      <c r="J129" s="2">
        <f t="shared" si="257"/>
        <v>128154.35660638937</v>
      </c>
      <c r="K129" s="2">
        <f t="shared" si="258"/>
        <v>119948.10866488902</v>
      </c>
      <c r="W129" s="1">
        <f t="shared" si="297"/>
        <v>111</v>
      </c>
      <c r="X129" s="2">
        <f t="shared" si="274"/>
        <v>124536.76795210931</v>
      </c>
      <c r="Y129" s="8">
        <f t="shared" si="310"/>
        <v>3.8100000000000002E-2</v>
      </c>
      <c r="Z129" s="5">
        <f t="shared" si="298"/>
        <v>1473</v>
      </c>
      <c r="AA129" s="2">
        <f t="shared" si="299"/>
        <v>147152.70000000001</v>
      </c>
      <c r="AB129" s="2">
        <f t="shared" si="207"/>
        <v>147300</v>
      </c>
      <c r="AC129" s="2">
        <f t="shared" si="300"/>
        <v>147300</v>
      </c>
      <c r="AD129" s="8">
        <f t="shared" si="275"/>
        <v>4.65E-2</v>
      </c>
      <c r="AE129" s="2">
        <f t="shared" si="179"/>
        <v>149012.36249999999</v>
      </c>
      <c r="AF129" s="2" t="str">
        <f t="shared" si="276"/>
        <v>nie</v>
      </c>
      <c r="AG129" s="2">
        <f t="shared" si="277"/>
        <v>1473</v>
      </c>
      <c r="AH129" s="1">
        <f t="shared" si="233"/>
        <v>0</v>
      </c>
      <c r="AI129" s="1">
        <f t="shared" si="265"/>
        <v>0</v>
      </c>
      <c r="AJ129" s="1">
        <f t="shared" si="308"/>
        <v>0</v>
      </c>
      <c r="AK129" s="1">
        <f t="shared" si="254"/>
        <v>0</v>
      </c>
      <c r="AL129" s="2">
        <f t="shared" si="243"/>
        <v>0</v>
      </c>
      <c r="AM129" s="8">
        <f t="shared" si="313"/>
        <v>4.65E-2</v>
      </c>
      <c r="AN129" s="2">
        <f t="shared" si="244"/>
        <v>0</v>
      </c>
      <c r="AO129" s="2">
        <f t="shared" si="314"/>
        <v>0</v>
      </c>
      <c r="AP129" s="2">
        <f t="shared" si="272"/>
        <v>0</v>
      </c>
      <c r="AQ129" s="8">
        <f t="shared" si="266"/>
        <v>3.8100000000000002E-2</v>
      </c>
      <c r="AR129" s="2">
        <f t="shared" si="267"/>
        <v>0</v>
      </c>
      <c r="AS129" s="2">
        <f t="shared" si="268"/>
        <v>0</v>
      </c>
      <c r="AT129" s="2">
        <f t="shared" si="209"/>
        <v>0</v>
      </c>
      <c r="AU129" s="2">
        <f t="shared" si="245"/>
        <v>0</v>
      </c>
      <c r="AV129" s="2">
        <f t="shared" si="236"/>
        <v>84.226961192442104</v>
      </c>
      <c r="AW129" s="1">
        <f t="shared" si="311"/>
        <v>0</v>
      </c>
      <c r="AX129" s="2">
        <f t="shared" si="278"/>
        <v>84.226961192442104</v>
      </c>
      <c r="AY129" s="1">
        <f t="shared" si="237"/>
        <v>0</v>
      </c>
      <c r="AZ129" s="2">
        <f t="shared" si="210"/>
        <v>84.226961192442104</v>
      </c>
      <c r="BA129" s="2">
        <f t="shared" si="246"/>
        <v>149096.58946119243</v>
      </c>
      <c r="BB129" s="2">
        <f t="shared" si="279"/>
        <v>0</v>
      </c>
      <c r="BC129" s="2">
        <f t="shared" si="211"/>
        <v>1267.9245992749488</v>
      </c>
      <c r="BD129" s="2">
        <f t="shared" si="184"/>
        <v>147828.6648619175</v>
      </c>
      <c r="BE129" s="2">
        <f t="shared" si="212"/>
        <v>1473</v>
      </c>
      <c r="BF129" s="2">
        <f t="shared" si="185"/>
        <v>9048.4819976265626</v>
      </c>
      <c r="BG129" s="2">
        <f t="shared" si="186"/>
        <v>137307.18286429092</v>
      </c>
      <c r="BI129" s="8">
        <f t="shared" si="315"/>
        <v>2.4E-2</v>
      </c>
      <c r="BJ129" s="5">
        <f t="shared" si="301"/>
        <v>1081</v>
      </c>
      <c r="BK129" s="2">
        <f t="shared" si="302"/>
        <v>107991.90000000001</v>
      </c>
      <c r="BL129" s="2">
        <f t="shared" si="303"/>
        <v>108100</v>
      </c>
      <c r="BM129" s="2">
        <f t="shared" si="280"/>
        <v>108100</v>
      </c>
      <c r="BN129" s="8">
        <f t="shared" si="281"/>
        <v>3.9E-2</v>
      </c>
      <c r="BO129" s="2">
        <f t="shared" si="282"/>
        <v>109153.97499999999</v>
      </c>
      <c r="BP129" s="2" t="str">
        <f t="shared" si="283"/>
        <v>nie</v>
      </c>
      <c r="BQ129" s="2">
        <f t="shared" si="284"/>
        <v>2162</v>
      </c>
      <c r="BR129" s="1">
        <f t="shared" si="316"/>
        <v>174</v>
      </c>
      <c r="BS129" s="1">
        <f t="shared" si="269"/>
        <v>19</v>
      </c>
      <c r="BT129" s="1">
        <f t="shared" si="309"/>
        <v>94</v>
      </c>
      <c r="BU129" s="1">
        <f t="shared" si="255"/>
        <v>91</v>
      </c>
      <c r="BV129" s="2">
        <f t="shared" si="247"/>
        <v>17400</v>
      </c>
      <c r="BW129" s="8">
        <f t="shared" si="317"/>
        <v>0.05</v>
      </c>
      <c r="BX129" s="2">
        <f t="shared" si="248"/>
        <v>17617.5</v>
      </c>
      <c r="BY129" s="2">
        <f t="shared" si="318"/>
        <v>217.5</v>
      </c>
      <c r="BZ129" s="2">
        <f t="shared" si="273"/>
        <v>20400</v>
      </c>
      <c r="CA129" s="8">
        <f t="shared" si="270"/>
        <v>3.9E-2</v>
      </c>
      <c r="CB129" s="2">
        <f t="shared" si="249"/>
        <v>20598.899999999998</v>
      </c>
      <c r="CC129" s="2">
        <f t="shared" si="271"/>
        <v>408</v>
      </c>
      <c r="CD129" s="2">
        <f t="shared" si="285"/>
        <v>0</v>
      </c>
      <c r="CE129" s="2">
        <f t="shared" si="250"/>
        <v>0</v>
      </c>
      <c r="CF129" s="2">
        <f t="shared" si="251"/>
        <v>31.0999999998985</v>
      </c>
      <c r="CG129" s="1">
        <f t="shared" si="312"/>
        <v>0</v>
      </c>
      <c r="CH129" s="2">
        <f t="shared" si="286"/>
        <v>31.0999999998985</v>
      </c>
      <c r="CI129" s="1">
        <f t="shared" si="242"/>
        <v>0</v>
      </c>
      <c r="CJ129" s="2">
        <f t="shared" si="252"/>
        <v>31.0999999998985</v>
      </c>
      <c r="CK129" s="2">
        <f t="shared" si="253"/>
        <v>147401.47499999989</v>
      </c>
      <c r="CL129" s="2">
        <f t="shared" si="287"/>
        <v>0</v>
      </c>
      <c r="CM129" s="2">
        <f t="shared" si="216"/>
        <v>1257.6055099999994</v>
      </c>
      <c r="CN129" s="2">
        <f t="shared" si="288"/>
        <v>146143.8694899999</v>
      </c>
      <c r="CO129" s="2">
        <f t="shared" si="217"/>
        <v>2787.5</v>
      </c>
      <c r="CP129" s="2">
        <f t="shared" si="289"/>
        <v>8476.6552499999798</v>
      </c>
      <c r="CQ129" s="2">
        <f t="shared" si="290"/>
        <v>134879.71423999991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149028.01180329249</v>
      </c>
      <c r="CW129" s="8">
        <f t="shared" si="291"/>
        <v>4.3999999999999997E-2</v>
      </c>
      <c r="CX129" s="2">
        <f t="shared" si="292"/>
        <v>150667.31993312869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150667.31993312869</v>
      </c>
      <c r="DC129" s="2">
        <f t="shared" si="294"/>
        <v>0</v>
      </c>
      <c r="DD129" s="2">
        <f t="shared" si="225"/>
        <v>1279.6907079159535</v>
      </c>
      <c r="DE129" s="2">
        <f t="shared" si="226"/>
        <v>149387.62922521273</v>
      </c>
      <c r="DF129" s="2">
        <f t="shared" si="295"/>
        <v>3000</v>
      </c>
      <c r="DG129" s="2">
        <f t="shared" si="296"/>
        <v>9056.7907872944506</v>
      </c>
      <c r="DH129" s="2">
        <f t="shared" si="227"/>
        <v>137330.83843791828</v>
      </c>
    </row>
    <row r="130" spans="2:112">
      <c r="B130" s="228"/>
      <c r="C130" s="1">
        <f t="shared" si="256"/>
        <v>93</v>
      </c>
      <c r="D130" s="2">
        <f t="shared" si="259"/>
        <v>139279.156612919</v>
      </c>
      <c r="E130" s="2">
        <f t="shared" si="260"/>
        <v>130581.18455444855</v>
      </c>
      <c r="F130" s="2">
        <f t="shared" si="261"/>
        <v>136869.98778999996</v>
      </c>
      <c r="G130" s="2">
        <f t="shared" si="262"/>
        <v>127512.35278999996</v>
      </c>
      <c r="H130" s="2">
        <f t="shared" si="263"/>
        <v>140255.1814609055</v>
      </c>
      <c r="I130" s="2">
        <f t="shared" si="264"/>
        <v>129988.99302724315</v>
      </c>
      <c r="J130" s="2">
        <f t="shared" si="257"/>
        <v>128500.37336922661</v>
      </c>
      <c r="K130" s="2">
        <f t="shared" si="258"/>
        <v>120184.2269890325</v>
      </c>
      <c r="W130" s="1">
        <f t="shared" si="297"/>
        <v>112</v>
      </c>
      <c r="X130" s="2">
        <f t="shared" si="274"/>
        <v>124784.35595996639</v>
      </c>
      <c r="Y130" s="8">
        <f t="shared" si="310"/>
        <v>3.8100000000000002E-2</v>
      </c>
      <c r="Z130" s="5">
        <f t="shared" si="298"/>
        <v>1473</v>
      </c>
      <c r="AA130" s="2">
        <f t="shared" si="299"/>
        <v>147152.70000000001</v>
      </c>
      <c r="AB130" s="2">
        <f t="shared" si="207"/>
        <v>147300</v>
      </c>
      <c r="AC130" s="2">
        <f t="shared" si="300"/>
        <v>147300</v>
      </c>
      <c r="AD130" s="8">
        <f t="shared" si="275"/>
        <v>4.65E-2</v>
      </c>
      <c r="AE130" s="2">
        <f t="shared" si="179"/>
        <v>149583.15000000002</v>
      </c>
      <c r="AF130" s="2" t="str">
        <f t="shared" si="276"/>
        <v>nie</v>
      </c>
      <c r="AG130" s="2">
        <f t="shared" si="277"/>
        <v>1473</v>
      </c>
      <c r="AH130" s="1">
        <f t="shared" si="233"/>
        <v>0</v>
      </c>
      <c r="AI130" s="1">
        <f t="shared" si="265"/>
        <v>0</v>
      </c>
      <c r="AJ130" s="1">
        <f t="shared" si="308"/>
        <v>0</v>
      </c>
      <c r="AK130" s="1">
        <f t="shared" si="254"/>
        <v>0</v>
      </c>
      <c r="AL130" s="2">
        <f t="shared" si="243"/>
        <v>0</v>
      </c>
      <c r="AM130" s="8">
        <f t="shared" si="313"/>
        <v>4.65E-2</v>
      </c>
      <c r="AN130" s="2">
        <f t="shared" si="244"/>
        <v>0</v>
      </c>
      <c r="AO130" s="2">
        <f t="shared" si="314"/>
        <v>0</v>
      </c>
      <c r="AP130" s="2">
        <f t="shared" si="272"/>
        <v>0</v>
      </c>
      <c r="AQ130" s="8">
        <f t="shared" si="266"/>
        <v>3.8100000000000002E-2</v>
      </c>
      <c r="AR130" s="2">
        <f t="shared" si="267"/>
        <v>0</v>
      </c>
      <c r="AS130" s="2">
        <f t="shared" si="268"/>
        <v>0</v>
      </c>
      <c r="AT130" s="2">
        <f t="shared" si="209"/>
        <v>0</v>
      </c>
      <c r="AU130" s="2">
        <f t="shared" si="245"/>
        <v>0</v>
      </c>
      <c r="AV130" s="2">
        <f t="shared" si="236"/>
        <v>84.226961192442104</v>
      </c>
      <c r="AW130" s="1">
        <f t="shared" si="311"/>
        <v>0</v>
      </c>
      <c r="AX130" s="2">
        <f t="shared" si="278"/>
        <v>84.226961192442104</v>
      </c>
      <c r="AY130" s="1">
        <f t="shared" si="237"/>
        <v>0</v>
      </c>
      <c r="AZ130" s="2">
        <f t="shared" si="210"/>
        <v>84.226961192442104</v>
      </c>
      <c r="BA130" s="2">
        <f t="shared" si="246"/>
        <v>149667.37696119247</v>
      </c>
      <c r="BB130" s="2">
        <f t="shared" si="279"/>
        <v>0</v>
      </c>
      <c r="BC130" s="2">
        <f t="shared" si="211"/>
        <v>1267.9245992749488</v>
      </c>
      <c r="BD130" s="2">
        <f t="shared" si="184"/>
        <v>148399.45236191753</v>
      </c>
      <c r="BE130" s="2">
        <f t="shared" si="212"/>
        <v>1473</v>
      </c>
      <c r="BF130" s="2">
        <f t="shared" si="185"/>
        <v>9156.9316226265692</v>
      </c>
      <c r="BG130" s="2">
        <f t="shared" si="186"/>
        <v>137769.52073929095</v>
      </c>
      <c r="BI130" s="8">
        <f t="shared" si="315"/>
        <v>2.4E-2</v>
      </c>
      <c r="BJ130" s="5">
        <f t="shared" si="301"/>
        <v>1081</v>
      </c>
      <c r="BK130" s="2">
        <f t="shared" si="302"/>
        <v>107991.90000000001</v>
      </c>
      <c r="BL130" s="2">
        <f t="shared" si="303"/>
        <v>108100</v>
      </c>
      <c r="BM130" s="2">
        <f t="shared" si="280"/>
        <v>108100</v>
      </c>
      <c r="BN130" s="8">
        <f t="shared" si="281"/>
        <v>3.9E-2</v>
      </c>
      <c r="BO130" s="2">
        <f t="shared" si="282"/>
        <v>109505.29999999999</v>
      </c>
      <c r="BP130" s="2" t="str">
        <f t="shared" si="283"/>
        <v>nie</v>
      </c>
      <c r="BQ130" s="2">
        <f t="shared" si="284"/>
        <v>2162</v>
      </c>
      <c r="BR130" s="1">
        <f t="shared" si="316"/>
        <v>174</v>
      </c>
      <c r="BS130" s="1">
        <f t="shared" si="269"/>
        <v>19</v>
      </c>
      <c r="BT130" s="1">
        <f t="shared" si="309"/>
        <v>94</v>
      </c>
      <c r="BU130" s="1">
        <f t="shared" si="255"/>
        <v>91</v>
      </c>
      <c r="BV130" s="2">
        <f t="shared" si="247"/>
        <v>17400</v>
      </c>
      <c r="BW130" s="8">
        <f t="shared" si="317"/>
        <v>0.05</v>
      </c>
      <c r="BX130" s="2">
        <f t="shared" si="248"/>
        <v>17690</v>
      </c>
      <c r="BY130" s="2">
        <f t="shared" si="318"/>
        <v>290</v>
      </c>
      <c r="BZ130" s="2">
        <f t="shared" si="273"/>
        <v>20400</v>
      </c>
      <c r="CA130" s="8">
        <f t="shared" si="270"/>
        <v>3.9E-2</v>
      </c>
      <c r="CB130" s="2">
        <f t="shared" si="249"/>
        <v>20665.199999999997</v>
      </c>
      <c r="CC130" s="2">
        <f t="shared" si="271"/>
        <v>408</v>
      </c>
      <c r="CD130" s="2">
        <f t="shared" si="285"/>
        <v>0</v>
      </c>
      <c r="CE130" s="2">
        <f t="shared" si="250"/>
        <v>0</v>
      </c>
      <c r="CF130" s="2">
        <f t="shared" si="251"/>
        <v>31.0999999998985</v>
      </c>
      <c r="CG130" s="1">
        <f t="shared" si="312"/>
        <v>0</v>
      </c>
      <c r="CH130" s="2">
        <f t="shared" si="286"/>
        <v>31.0999999998985</v>
      </c>
      <c r="CI130" s="1">
        <f t="shared" si="242"/>
        <v>0</v>
      </c>
      <c r="CJ130" s="2">
        <f t="shared" si="252"/>
        <v>31.0999999998985</v>
      </c>
      <c r="CK130" s="2">
        <f t="shared" si="253"/>
        <v>147891.59999999989</v>
      </c>
      <c r="CL130" s="2">
        <f t="shared" si="287"/>
        <v>0</v>
      </c>
      <c r="CM130" s="2">
        <f t="shared" si="216"/>
        <v>1257.6055099999994</v>
      </c>
      <c r="CN130" s="2">
        <f t="shared" si="288"/>
        <v>146633.9944899999</v>
      </c>
      <c r="CO130" s="2">
        <f t="shared" si="217"/>
        <v>2860</v>
      </c>
      <c r="CP130" s="2">
        <f t="shared" si="289"/>
        <v>8556.003999999979</v>
      </c>
      <c r="CQ130" s="2">
        <f t="shared" si="290"/>
        <v>135217.99048999991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149028.01180329249</v>
      </c>
      <c r="CW130" s="8">
        <f t="shared" si="291"/>
        <v>4.3999999999999997E-2</v>
      </c>
      <c r="CX130" s="2">
        <f t="shared" si="292"/>
        <v>151213.75597640744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151213.75597640744</v>
      </c>
      <c r="DC130" s="2">
        <f t="shared" si="294"/>
        <v>0</v>
      </c>
      <c r="DD130" s="2">
        <f t="shared" si="225"/>
        <v>1279.6907079159535</v>
      </c>
      <c r="DE130" s="2">
        <f t="shared" si="226"/>
        <v>149934.06526849148</v>
      </c>
      <c r="DF130" s="2">
        <f t="shared" si="295"/>
        <v>3000</v>
      </c>
      <c r="DG130" s="2">
        <f t="shared" si="296"/>
        <v>9160.6136355174131</v>
      </c>
      <c r="DH130" s="2">
        <f t="shared" si="227"/>
        <v>137773.45163297406</v>
      </c>
    </row>
    <row r="131" spans="2:112">
      <c r="B131" s="228"/>
      <c r="C131" s="1">
        <f t="shared" si="256"/>
        <v>94</v>
      </c>
      <c r="D131" s="2">
        <f t="shared" si="259"/>
        <v>139804.30339416902</v>
      </c>
      <c r="E131" s="2">
        <f t="shared" si="260"/>
        <v>131006.55344726107</v>
      </c>
      <c r="F131" s="2">
        <f t="shared" si="261"/>
        <v>137313.45445666663</v>
      </c>
      <c r="G131" s="2">
        <f t="shared" si="262"/>
        <v>127871.56078999997</v>
      </c>
      <c r="H131" s="2">
        <f t="shared" si="263"/>
        <v>140756.52836868609</v>
      </c>
      <c r="I131" s="2">
        <f t="shared" si="264"/>
        <v>130395.08402254543</v>
      </c>
      <c r="J131" s="2">
        <f t="shared" si="257"/>
        <v>128847.32437732352</v>
      </c>
      <c r="K131" s="2">
        <f t="shared" si="258"/>
        <v>120420.34531317599</v>
      </c>
      <c r="W131" s="1">
        <f t="shared" si="297"/>
        <v>113</v>
      </c>
      <c r="X131" s="2">
        <f t="shared" si="274"/>
        <v>125031.94396782346</v>
      </c>
      <c r="Y131" s="8">
        <f t="shared" si="310"/>
        <v>3.8100000000000002E-2</v>
      </c>
      <c r="Z131" s="5">
        <f t="shared" si="298"/>
        <v>1473</v>
      </c>
      <c r="AA131" s="2">
        <f t="shared" si="299"/>
        <v>147152.70000000001</v>
      </c>
      <c r="AB131" s="2">
        <f t="shared" si="207"/>
        <v>147300</v>
      </c>
      <c r="AC131" s="2">
        <f t="shared" si="300"/>
        <v>147300</v>
      </c>
      <c r="AD131" s="8">
        <f t="shared" si="275"/>
        <v>4.65E-2</v>
      </c>
      <c r="AE131" s="2">
        <f t="shared" si="179"/>
        <v>150153.9375</v>
      </c>
      <c r="AF131" s="2" t="str">
        <f t="shared" si="276"/>
        <v>nie</v>
      </c>
      <c r="AG131" s="2">
        <f t="shared" si="277"/>
        <v>1473</v>
      </c>
      <c r="AH131" s="1">
        <f t="shared" si="233"/>
        <v>0</v>
      </c>
      <c r="AI131" s="1">
        <f t="shared" si="265"/>
        <v>0</v>
      </c>
      <c r="AJ131" s="1">
        <f t="shared" si="308"/>
        <v>0</v>
      </c>
      <c r="AK131" s="1">
        <f t="shared" ref="AK131:AK162" si="319">IF(zapadalnosc_TOS/12&gt;=AK$18,AJ119,0)</f>
        <v>0</v>
      </c>
      <c r="AL131" s="2">
        <f t="shared" si="243"/>
        <v>0</v>
      </c>
      <c r="AM131" s="8">
        <f t="shared" si="313"/>
        <v>4.65E-2</v>
      </c>
      <c r="AN131" s="2">
        <f t="shared" si="244"/>
        <v>0</v>
      </c>
      <c r="AO131" s="2">
        <f t="shared" si="314"/>
        <v>0</v>
      </c>
      <c r="AP131" s="2">
        <f t="shared" si="272"/>
        <v>0</v>
      </c>
      <c r="AQ131" s="8">
        <f t="shared" si="266"/>
        <v>3.8100000000000002E-2</v>
      </c>
      <c r="AR131" s="2">
        <f t="shared" si="267"/>
        <v>0</v>
      </c>
      <c r="AS131" s="2">
        <f t="shared" si="268"/>
        <v>0</v>
      </c>
      <c r="AT131" s="2">
        <f t="shared" si="209"/>
        <v>0</v>
      </c>
      <c r="AU131" s="2">
        <f t="shared" si="245"/>
        <v>0</v>
      </c>
      <c r="AV131" s="2">
        <f t="shared" si="236"/>
        <v>84.226961192442104</v>
      </c>
      <c r="AW131" s="1">
        <f t="shared" si="311"/>
        <v>0</v>
      </c>
      <c r="AX131" s="2">
        <f t="shared" si="278"/>
        <v>84.226961192442104</v>
      </c>
      <c r="AY131" s="1">
        <f t="shared" si="237"/>
        <v>0</v>
      </c>
      <c r="AZ131" s="2">
        <f t="shared" si="210"/>
        <v>84.226961192442104</v>
      </c>
      <c r="BA131" s="2">
        <f t="shared" si="246"/>
        <v>150238.16446119244</v>
      </c>
      <c r="BB131" s="2">
        <f t="shared" si="279"/>
        <v>0</v>
      </c>
      <c r="BC131" s="2">
        <f t="shared" si="211"/>
        <v>1267.9245992749488</v>
      </c>
      <c r="BD131" s="2">
        <f t="shared" si="184"/>
        <v>148970.23986191751</v>
      </c>
      <c r="BE131" s="2">
        <f t="shared" si="212"/>
        <v>1473</v>
      </c>
      <c r="BF131" s="2">
        <f t="shared" si="185"/>
        <v>9265.3812476265648</v>
      </c>
      <c r="BG131" s="2">
        <f t="shared" si="186"/>
        <v>138231.85861429095</v>
      </c>
      <c r="BI131" s="8">
        <f t="shared" si="315"/>
        <v>2.4E-2</v>
      </c>
      <c r="BJ131" s="5">
        <f t="shared" si="301"/>
        <v>1081</v>
      </c>
      <c r="BK131" s="2">
        <f t="shared" si="302"/>
        <v>107991.90000000001</v>
      </c>
      <c r="BL131" s="2">
        <f t="shared" si="303"/>
        <v>108100</v>
      </c>
      <c r="BM131" s="2">
        <f t="shared" si="280"/>
        <v>108100</v>
      </c>
      <c r="BN131" s="8">
        <f t="shared" si="281"/>
        <v>3.9E-2</v>
      </c>
      <c r="BO131" s="2">
        <f t="shared" si="282"/>
        <v>109856.62500000001</v>
      </c>
      <c r="BP131" s="2" t="str">
        <f t="shared" si="283"/>
        <v>nie</v>
      </c>
      <c r="BQ131" s="2">
        <f t="shared" si="284"/>
        <v>2162</v>
      </c>
      <c r="BR131" s="1">
        <f t="shared" si="316"/>
        <v>174</v>
      </c>
      <c r="BS131" s="1">
        <f t="shared" si="269"/>
        <v>19</v>
      </c>
      <c r="BT131" s="1">
        <f t="shared" si="309"/>
        <v>94</v>
      </c>
      <c r="BU131" s="1">
        <f t="shared" ref="BU131:BU162" si="320">IF(zapadalnosc_COI/12&gt;=BU$18,BT119,0)</f>
        <v>91</v>
      </c>
      <c r="BV131" s="2">
        <f t="shared" si="247"/>
        <v>17400</v>
      </c>
      <c r="BW131" s="8">
        <f t="shared" si="317"/>
        <v>0.05</v>
      </c>
      <c r="BX131" s="2">
        <f t="shared" si="248"/>
        <v>17762.5</v>
      </c>
      <c r="BY131" s="2">
        <f t="shared" si="318"/>
        <v>348</v>
      </c>
      <c r="BZ131" s="2">
        <f t="shared" si="273"/>
        <v>20400</v>
      </c>
      <c r="CA131" s="8">
        <f t="shared" si="270"/>
        <v>3.9E-2</v>
      </c>
      <c r="CB131" s="2">
        <f t="shared" si="249"/>
        <v>20731.500000000004</v>
      </c>
      <c r="CC131" s="2">
        <f t="shared" si="271"/>
        <v>408</v>
      </c>
      <c r="CD131" s="2">
        <f t="shared" si="285"/>
        <v>0</v>
      </c>
      <c r="CE131" s="2">
        <f t="shared" si="250"/>
        <v>0</v>
      </c>
      <c r="CF131" s="2">
        <f t="shared" si="251"/>
        <v>31.0999999998985</v>
      </c>
      <c r="CG131" s="1">
        <f t="shared" si="312"/>
        <v>0</v>
      </c>
      <c r="CH131" s="2">
        <f t="shared" si="286"/>
        <v>31.0999999998985</v>
      </c>
      <c r="CI131" s="1">
        <f t="shared" si="242"/>
        <v>0</v>
      </c>
      <c r="CJ131" s="2">
        <f t="shared" si="252"/>
        <v>31.0999999998985</v>
      </c>
      <c r="CK131" s="2">
        <f t="shared" si="253"/>
        <v>148381.72499999992</v>
      </c>
      <c r="CL131" s="2">
        <f t="shared" si="287"/>
        <v>0</v>
      </c>
      <c r="CM131" s="2">
        <f t="shared" si="216"/>
        <v>1257.6055099999994</v>
      </c>
      <c r="CN131" s="2">
        <f t="shared" si="288"/>
        <v>147124.11948999992</v>
      </c>
      <c r="CO131" s="2">
        <f t="shared" si="217"/>
        <v>2918</v>
      </c>
      <c r="CP131" s="2">
        <f t="shared" si="289"/>
        <v>8638.1077499999847</v>
      </c>
      <c r="CQ131" s="2">
        <f t="shared" si="290"/>
        <v>135568.01173999993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149028.01180329249</v>
      </c>
      <c r="CW131" s="8">
        <f t="shared" si="291"/>
        <v>4.3999999999999997E-2</v>
      </c>
      <c r="CX131" s="2">
        <f t="shared" si="292"/>
        <v>151760.19201968619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151760.19201968619</v>
      </c>
      <c r="DC131" s="2">
        <f t="shared" si="294"/>
        <v>0</v>
      </c>
      <c r="DD131" s="2">
        <f t="shared" si="225"/>
        <v>1279.6907079159535</v>
      </c>
      <c r="DE131" s="2">
        <f t="shared" si="226"/>
        <v>150480.50131177023</v>
      </c>
      <c r="DF131" s="2">
        <f t="shared" si="295"/>
        <v>3000</v>
      </c>
      <c r="DG131" s="2">
        <f t="shared" si="296"/>
        <v>9264.4364837403755</v>
      </c>
      <c r="DH131" s="2">
        <f t="shared" si="227"/>
        <v>138216.06482802986</v>
      </c>
    </row>
    <row r="132" spans="2:112">
      <c r="B132" s="229"/>
      <c r="C132" s="1">
        <f t="shared" si="256"/>
        <v>95</v>
      </c>
      <c r="D132" s="2">
        <f t="shared" si="259"/>
        <v>140329.45017541898</v>
      </c>
      <c r="E132" s="2">
        <f t="shared" si="260"/>
        <v>131431.92234007354</v>
      </c>
      <c r="F132" s="2">
        <f t="shared" si="261"/>
        <v>137756.92112333328</v>
      </c>
      <c r="G132" s="2">
        <f t="shared" si="262"/>
        <v>128230.76878999996</v>
      </c>
      <c r="H132" s="2">
        <f t="shared" si="263"/>
        <v>141257.87527646669</v>
      </c>
      <c r="I132" s="2">
        <f t="shared" si="264"/>
        <v>130801.17501784771</v>
      </c>
      <c r="J132" s="2">
        <f t="shared" si="257"/>
        <v>129195.21215314227</v>
      </c>
      <c r="K132" s="2">
        <f t="shared" si="258"/>
        <v>120656.46363731947</v>
      </c>
      <c r="W132" s="1">
        <f t="shared" si="297"/>
        <v>114</v>
      </c>
      <c r="X132" s="2">
        <f t="shared" si="274"/>
        <v>125279.53197568054</v>
      </c>
      <c r="Y132" s="8">
        <f t="shared" si="310"/>
        <v>3.8100000000000002E-2</v>
      </c>
      <c r="Z132" s="5">
        <f t="shared" si="298"/>
        <v>1473</v>
      </c>
      <c r="AA132" s="2">
        <f t="shared" si="299"/>
        <v>147152.70000000001</v>
      </c>
      <c r="AB132" s="2">
        <f t="shared" si="207"/>
        <v>147300</v>
      </c>
      <c r="AC132" s="2">
        <f t="shared" si="300"/>
        <v>147300</v>
      </c>
      <c r="AD132" s="8">
        <f t="shared" si="275"/>
        <v>4.65E-2</v>
      </c>
      <c r="AE132" s="2">
        <f t="shared" si="179"/>
        <v>150724.72500000001</v>
      </c>
      <c r="AF132" s="2" t="str">
        <f t="shared" si="276"/>
        <v>nie</v>
      </c>
      <c r="AG132" s="2">
        <f t="shared" si="277"/>
        <v>1473</v>
      </c>
      <c r="AH132" s="1">
        <f t="shared" si="233"/>
        <v>0</v>
      </c>
      <c r="AI132" s="1">
        <f t="shared" si="265"/>
        <v>0</v>
      </c>
      <c r="AJ132" s="1">
        <f t="shared" si="308"/>
        <v>0</v>
      </c>
      <c r="AK132" s="1">
        <f t="shared" si="319"/>
        <v>0</v>
      </c>
      <c r="AL132" s="2">
        <f t="shared" si="243"/>
        <v>0</v>
      </c>
      <c r="AM132" s="8">
        <f t="shared" si="313"/>
        <v>4.65E-2</v>
      </c>
      <c r="AN132" s="2">
        <f t="shared" si="244"/>
        <v>0</v>
      </c>
      <c r="AO132" s="2">
        <f t="shared" si="314"/>
        <v>0</v>
      </c>
      <c r="AP132" s="2">
        <f t="shared" si="272"/>
        <v>0</v>
      </c>
      <c r="AQ132" s="8">
        <f t="shared" si="266"/>
        <v>3.8100000000000002E-2</v>
      </c>
      <c r="AR132" s="2">
        <f t="shared" si="267"/>
        <v>0</v>
      </c>
      <c r="AS132" s="2">
        <f t="shared" si="268"/>
        <v>0</v>
      </c>
      <c r="AT132" s="2">
        <f t="shared" si="209"/>
        <v>0</v>
      </c>
      <c r="AU132" s="2">
        <f t="shared" si="245"/>
        <v>0</v>
      </c>
      <c r="AV132" s="2">
        <f t="shared" si="236"/>
        <v>84.226961192442104</v>
      </c>
      <c r="AW132" s="1">
        <f t="shared" si="311"/>
        <v>0</v>
      </c>
      <c r="AX132" s="2">
        <f t="shared" si="278"/>
        <v>84.226961192442104</v>
      </c>
      <c r="AY132" s="1">
        <f t="shared" si="237"/>
        <v>0</v>
      </c>
      <c r="AZ132" s="2">
        <f t="shared" si="210"/>
        <v>84.226961192442104</v>
      </c>
      <c r="BA132" s="2">
        <f t="shared" si="246"/>
        <v>150808.95196119245</v>
      </c>
      <c r="BB132" s="2">
        <f t="shared" si="279"/>
        <v>0</v>
      </c>
      <c r="BC132" s="2">
        <f t="shared" si="211"/>
        <v>1267.9245992749488</v>
      </c>
      <c r="BD132" s="2">
        <f t="shared" si="184"/>
        <v>149541.02736191751</v>
      </c>
      <c r="BE132" s="2">
        <f t="shared" si="212"/>
        <v>1473</v>
      </c>
      <c r="BF132" s="2">
        <f t="shared" si="185"/>
        <v>9373.8308726265659</v>
      </c>
      <c r="BG132" s="2">
        <f t="shared" si="186"/>
        <v>138694.19648929095</v>
      </c>
      <c r="BI132" s="8">
        <f t="shared" si="315"/>
        <v>2.4E-2</v>
      </c>
      <c r="BJ132" s="5">
        <f t="shared" si="301"/>
        <v>1081</v>
      </c>
      <c r="BK132" s="2">
        <f t="shared" si="302"/>
        <v>107991.90000000001</v>
      </c>
      <c r="BL132" s="2">
        <f t="shared" si="303"/>
        <v>108100</v>
      </c>
      <c r="BM132" s="2">
        <f t="shared" si="280"/>
        <v>108100</v>
      </c>
      <c r="BN132" s="8">
        <f t="shared" si="281"/>
        <v>3.9E-2</v>
      </c>
      <c r="BO132" s="2">
        <f t="shared" si="282"/>
        <v>110207.95000000001</v>
      </c>
      <c r="BP132" s="2" t="str">
        <f t="shared" si="283"/>
        <v>nie</v>
      </c>
      <c r="BQ132" s="2">
        <f t="shared" si="284"/>
        <v>2162</v>
      </c>
      <c r="BR132" s="1">
        <f t="shared" si="316"/>
        <v>174</v>
      </c>
      <c r="BS132" s="1">
        <f t="shared" si="269"/>
        <v>19</v>
      </c>
      <c r="BT132" s="1">
        <f t="shared" si="309"/>
        <v>94</v>
      </c>
      <c r="BU132" s="1">
        <f t="shared" si="320"/>
        <v>91</v>
      </c>
      <c r="BV132" s="2">
        <f t="shared" si="247"/>
        <v>17400</v>
      </c>
      <c r="BW132" s="8">
        <f t="shared" si="317"/>
        <v>0.05</v>
      </c>
      <c r="BX132" s="2">
        <f t="shared" si="248"/>
        <v>17835</v>
      </c>
      <c r="BY132" s="2">
        <f t="shared" si="318"/>
        <v>348</v>
      </c>
      <c r="BZ132" s="2">
        <f t="shared" si="273"/>
        <v>20400</v>
      </c>
      <c r="CA132" s="8">
        <f t="shared" si="270"/>
        <v>3.9E-2</v>
      </c>
      <c r="CB132" s="2">
        <f t="shared" si="249"/>
        <v>20797.800000000003</v>
      </c>
      <c r="CC132" s="2">
        <f t="shared" si="271"/>
        <v>408</v>
      </c>
      <c r="CD132" s="2">
        <f t="shared" si="285"/>
        <v>0</v>
      </c>
      <c r="CE132" s="2">
        <f t="shared" si="250"/>
        <v>0</v>
      </c>
      <c r="CF132" s="2">
        <f t="shared" si="251"/>
        <v>31.0999999998985</v>
      </c>
      <c r="CG132" s="1">
        <f t="shared" si="312"/>
        <v>0</v>
      </c>
      <c r="CH132" s="2">
        <f t="shared" si="286"/>
        <v>31.0999999998985</v>
      </c>
      <c r="CI132" s="1">
        <f t="shared" si="242"/>
        <v>0</v>
      </c>
      <c r="CJ132" s="2">
        <f t="shared" si="252"/>
        <v>31.0999999998985</v>
      </c>
      <c r="CK132" s="2">
        <f t="shared" si="253"/>
        <v>148871.84999999989</v>
      </c>
      <c r="CL132" s="2">
        <f t="shared" si="287"/>
        <v>0</v>
      </c>
      <c r="CM132" s="2">
        <f t="shared" si="216"/>
        <v>1257.6055099999994</v>
      </c>
      <c r="CN132" s="2">
        <f t="shared" si="288"/>
        <v>147614.2444899999</v>
      </c>
      <c r="CO132" s="2">
        <f t="shared" si="217"/>
        <v>2918</v>
      </c>
      <c r="CP132" s="2">
        <f t="shared" si="289"/>
        <v>8731.2314999999799</v>
      </c>
      <c r="CQ132" s="2">
        <f t="shared" si="290"/>
        <v>135965.0129899999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149028.01180329249</v>
      </c>
      <c r="CW132" s="8">
        <f t="shared" si="291"/>
        <v>4.3999999999999997E-2</v>
      </c>
      <c r="CX132" s="2">
        <f t="shared" si="292"/>
        <v>152306.62806296494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152306.62806296494</v>
      </c>
      <c r="DC132" s="2">
        <f t="shared" si="294"/>
        <v>0</v>
      </c>
      <c r="DD132" s="2">
        <f t="shared" si="225"/>
        <v>1279.6907079159535</v>
      </c>
      <c r="DE132" s="2">
        <f t="shared" si="226"/>
        <v>151026.93735504898</v>
      </c>
      <c r="DF132" s="2">
        <f t="shared" si="295"/>
        <v>3000</v>
      </c>
      <c r="DG132" s="2">
        <f t="shared" si="296"/>
        <v>9368.2593319633397</v>
      </c>
      <c r="DH132" s="2">
        <f t="shared" si="227"/>
        <v>138658.67802308564</v>
      </c>
    </row>
    <row r="133" spans="2:112">
      <c r="B133" s="227">
        <f>ROUNDUP(C134/12,0)</f>
        <v>9</v>
      </c>
      <c r="C133" s="3">
        <f t="shared" si="256"/>
        <v>96</v>
      </c>
      <c r="D133" s="10">
        <f t="shared" si="259"/>
        <v>140712.7635054912</v>
      </c>
      <c r="E133" s="10">
        <f t="shared" si="260"/>
        <v>131715.45778170825</v>
      </c>
      <c r="F133" s="10">
        <f t="shared" si="261"/>
        <v>138061.21488999992</v>
      </c>
      <c r="G133" s="10">
        <f t="shared" si="262"/>
        <v>130135.60388999994</v>
      </c>
      <c r="H133" s="10">
        <f t="shared" si="263"/>
        <v>141616.47504650464</v>
      </c>
      <c r="I133" s="10">
        <f t="shared" si="264"/>
        <v>131064.51887540735</v>
      </c>
      <c r="J133" s="10">
        <f t="shared" si="257"/>
        <v>129544.03922595576</v>
      </c>
      <c r="K133" s="10">
        <f t="shared" si="258"/>
        <v>120892.58196146296</v>
      </c>
      <c r="W133" s="1">
        <f t="shared" si="297"/>
        <v>115</v>
      </c>
      <c r="X133" s="2">
        <f t="shared" si="274"/>
        <v>125527.11998353762</v>
      </c>
      <c r="Y133" s="8">
        <f t="shared" si="310"/>
        <v>3.8100000000000002E-2</v>
      </c>
      <c r="Z133" s="5">
        <f t="shared" si="298"/>
        <v>1473</v>
      </c>
      <c r="AA133" s="2">
        <f t="shared" si="299"/>
        <v>147152.70000000001</v>
      </c>
      <c r="AB133" s="2">
        <f t="shared" si="207"/>
        <v>147300</v>
      </c>
      <c r="AC133" s="2">
        <f t="shared" si="300"/>
        <v>147300</v>
      </c>
      <c r="AD133" s="8">
        <f t="shared" si="275"/>
        <v>4.65E-2</v>
      </c>
      <c r="AE133" s="2">
        <f t="shared" si="179"/>
        <v>151295.51250000001</v>
      </c>
      <c r="AF133" s="2" t="str">
        <f t="shared" si="276"/>
        <v>nie</v>
      </c>
      <c r="AG133" s="2">
        <f t="shared" si="277"/>
        <v>1473</v>
      </c>
      <c r="AH133" s="1">
        <f t="shared" si="233"/>
        <v>0</v>
      </c>
      <c r="AI133" s="1">
        <f t="shared" si="265"/>
        <v>0</v>
      </c>
      <c r="AJ133" s="1">
        <f t="shared" si="308"/>
        <v>0</v>
      </c>
      <c r="AK133" s="1">
        <f t="shared" si="319"/>
        <v>0</v>
      </c>
      <c r="AL133" s="2">
        <f t="shared" si="243"/>
        <v>0</v>
      </c>
      <c r="AM133" s="8">
        <f t="shared" si="313"/>
        <v>4.65E-2</v>
      </c>
      <c r="AN133" s="2">
        <f t="shared" si="244"/>
        <v>0</v>
      </c>
      <c r="AO133" s="2">
        <f t="shared" si="314"/>
        <v>0</v>
      </c>
      <c r="AP133" s="2">
        <f t="shared" si="272"/>
        <v>0</v>
      </c>
      <c r="AQ133" s="8">
        <f t="shared" si="266"/>
        <v>3.8100000000000002E-2</v>
      </c>
      <c r="AR133" s="2">
        <f t="shared" si="267"/>
        <v>0</v>
      </c>
      <c r="AS133" s="2">
        <f t="shared" si="268"/>
        <v>0</v>
      </c>
      <c r="AT133" s="2">
        <f t="shared" si="209"/>
        <v>0</v>
      </c>
      <c r="AU133" s="2">
        <f t="shared" si="245"/>
        <v>0</v>
      </c>
      <c r="AV133" s="2">
        <f t="shared" si="236"/>
        <v>84.226961192442104</v>
      </c>
      <c r="AW133" s="1">
        <f t="shared" si="311"/>
        <v>0</v>
      </c>
      <c r="AX133" s="2">
        <f t="shared" si="278"/>
        <v>84.226961192442104</v>
      </c>
      <c r="AY133" s="1">
        <f t="shared" si="237"/>
        <v>0</v>
      </c>
      <c r="AZ133" s="2">
        <f t="shared" si="210"/>
        <v>84.226961192442104</v>
      </c>
      <c r="BA133" s="2">
        <f t="shared" si="246"/>
        <v>151379.73946119245</v>
      </c>
      <c r="BB133" s="2">
        <f t="shared" si="279"/>
        <v>0</v>
      </c>
      <c r="BC133" s="2">
        <f t="shared" si="211"/>
        <v>1267.9245992749488</v>
      </c>
      <c r="BD133" s="2">
        <f t="shared" si="184"/>
        <v>150111.81486191752</v>
      </c>
      <c r="BE133" s="2">
        <f t="shared" si="212"/>
        <v>1473</v>
      </c>
      <c r="BF133" s="2">
        <f t="shared" si="185"/>
        <v>9482.280497626567</v>
      </c>
      <c r="BG133" s="2">
        <f t="shared" si="186"/>
        <v>139156.53436429094</v>
      </c>
      <c r="BI133" s="8">
        <f t="shared" si="315"/>
        <v>2.4E-2</v>
      </c>
      <c r="BJ133" s="5">
        <f t="shared" si="301"/>
        <v>1081</v>
      </c>
      <c r="BK133" s="2">
        <f t="shared" si="302"/>
        <v>107991.90000000001</v>
      </c>
      <c r="BL133" s="2">
        <f t="shared" si="303"/>
        <v>108100</v>
      </c>
      <c r="BM133" s="2">
        <f t="shared" si="280"/>
        <v>108100</v>
      </c>
      <c r="BN133" s="8">
        <f t="shared" si="281"/>
        <v>3.9E-2</v>
      </c>
      <c r="BO133" s="2">
        <f t="shared" si="282"/>
        <v>110559.27500000001</v>
      </c>
      <c r="BP133" s="2" t="str">
        <f t="shared" si="283"/>
        <v>nie</v>
      </c>
      <c r="BQ133" s="2">
        <f t="shared" si="284"/>
        <v>2162</v>
      </c>
      <c r="BR133" s="1">
        <f t="shared" si="316"/>
        <v>174</v>
      </c>
      <c r="BS133" s="1">
        <f t="shared" si="269"/>
        <v>19</v>
      </c>
      <c r="BT133" s="1">
        <f t="shared" si="309"/>
        <v>94</v>
      </c>
      <c r="BU133" s="1">
        <f t="shared" si="320"/>
        <v>91</v>
      </c>
      <c r="BV133" s="2">
        <f t="shared" si="247"/>
        <v>17400</v>
      </c>
      <c r="BW133" s="8">
        <f t="shared" si="317"/>
        <v>0.05</v>
      </c>
      <c r="BX133" s="2">
        <f t="shared" si="248"/>
        <v>17907.5</v>
      </c>
      <c r="BY133" s="2">
        <f t="shared" si="318"/>
        <v>348</v>
      </c>
      <c r="BZ133" s="2">
        <f t="shared" si="273"/>
        <v>20400</v>
      </c>
      <c r="CA133" s="8">
        <f t="shared" si="270"/>
        <v>3.9E-2</v>
      </c>
      <c r="CB133" s="2">
        <f t="shared" si="249"/>
        <v>20864.100000000002</v>
      </c>
      <c r="CC133" s="2">
        <f t="shared" si="271"/>
        <v>408</v>
      </c>
      <c r="CD133" s="2">
        <f t="shared" si="285"/>
        <v>0</v>
      </c>
      <c r="CE133" s="2">
        <f t="shared" si="250"/>
        <v>0</v>
      </c>
      <c r="CF133" s="2">
        <f t="shared" si="251"/>
        <v>31.0999999998985</v>
      </c>
      <c r="CG133" s="1">
        <f t="shared" si="312"/>
        <v>0</v>
      </c>
      <c r="CH133" s="2">
        <f t="shared" si="286"/>
        <v>31.0999999998985</v>
      </c>
      <c r="CI133" s="1">
        <f t="shared" si="242"/>
        <v>0</v>
      </c>
      <c r="CJ133" s="2">
        <f t="shared" si="252"/>
        <v>31.0999999998985</v>
      </c>
      <c r="CK133" s="2">
        <f t="shared" si="253"/>
        <v>149361.97499999989</v>
      </c>
      <c r="CL133" s="2">
        <f t="shared" si="287"/>
        <v>0</v>
      </c>
      <c r="CM133" s="2">
        <f t="shared" si="216"/>
        <v>1257.6055099999994</v>
      </c>
      <c r="CN133" s="2">
        <f t="shared" si="288"/>
        <v>148104.3694899999</v>
      </c>
      <c r="CO133" s="2">
        <f t="shared" si="217"/>
        <v>2918</v>
      </c>
      <c r="CP133" s="2">
        <f t="shared" si="289"/>
        <v>8824.3552499999787</v>
      </c>
      <c r="CQ133" s="2">
        <f t="shared" si="290"/>
        <v>136362.01423999993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149028.01180329249</v>
      </c>
      <c r="CW133" s="8">
        <f t="shared" si="291"/>
        <v>4.3999999999999997E-2</v>
      </c>
      <c r="CX133" s="2">
        <f t="shared" si="292"/>
        <v>152853.06410624369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152853.06410624369</v>
      </c>
      <c r="DC133" s="2">
        <f t="shared" si="294"/>
        <v>0</v>
      </c>
      <c r="DD133" s="2">
        <f t="shared" si="225"/>
        <v>1279.6907079159535</v>
      </c>
      <c r="DE133" s="2">
        <f t="shared" si="226"/>
        <v>151573.37339832773</v>
      </c>
      <c r="DF133" s="2">
        <f t="shared" si="295"/>
        <v>3000</v>
      </c>
      <c r="DG133" s="2">
        <f t="shared" si="296"/>
        <v>9472.0821801863021</v>
      </c>
      <c r="DH133" s="2">
        <f t="shared" si="227"/>
        <v>139101.29121814144</v>
      </c>
    </row>
    <row r="134" spans="2:112">
      <c r="B134" s="228"/>
      <c r="C134" s="1">
        <f t="shared" ref="C134:C165" si="321">W115</f>
        <v>97</v>
      </c>
      <c r="D134" s="2">
        <f t="shared" si="259"/>
        <v>141262.32961206933</v>
      </c>
      <c r="E134" s="2">
        <f t="shared" si="260"/>
        <v>132160.60632803655</v>
      </c>
      <c r="F134" s="2">
        <f t="shared" si="261"/>
        <v>138723.14822333324</v>
      </c>
      <c r="G134" s="2">
        <f t="shared" si="262"/>
        <v>130310.23988999991</v>
      </c>
      <c r="H134" s="2">
        <f t="shared" si="263"/>
        <v>142139.88121822759</v>
      </c>
      <c r="I134" s="2">
        <f t="shared" si="264"/>
        <v>131488.47787450295</v>
      </c>
      <c r="J134" s="2">
        <f t="shared" ref="J134:J165" si="322">FV(INDEX(scenariusz_I_konto,MATCH(ROUNDUP(C134/12,0),scenariusz_I_rok,0))/12*(1-podatek_Belki),1,0,-J133,1)</f>
        <v>129893.80813186582</v>
      </c>
      <c r="K134" s="2">
        <f t="shared" ref="K134:K165" si="323">X115</f>
        <v>121134.36712538588</v>
      </c>
      <c r="W134" s="1">
        <f t="shared" si="297"/>
        <v>116</v>
      </c>
      <c r="X134" s="2">
        <f t="shared" si="274"/>
        <v>125774.70799139469</v>
      </c>
      <c r="Y134" s="8">
        <f t="shared" si="310"/>
        <v>3.8100000000000002E-2</v>
      </c>
      <c r="Z134" s="5">
        <f t="shared" si="298"/>
        <v>1473</v>
      </c>
      <c r="AA134" s="2">
        <f t="shared" si="299"/>
        <v>147152.70000000001</v>
      </c>
      <c r="AB134" s="2">
        <f t="shared" si="207"/>
        <v>147300</v>
      </c>
      <c r="AC134" s="2">
        <f t="shared" si="300"/>
        <v>147300</v>
      </c>
      <c r="AD134" s="8">
        <f t="shared" si="275"/>
        <v>4.65E-2</v>
      </c>
      <c r="AE134" s="2">
        <f t="shared" si="179"/>
        <v>151866.29999999999</v>
      </c>
      <c r="AF134" s="2" t="str">
        <f t="shared" si="276"/>
        <v>nie</v>
      </c>
      <c r="AG134" s="2">
        <f t="shared" si="277"/>
        <v>1473</v>
      </c>
      <c r="AH134" s="1">
        <f t="shared" si="233"/>
        <v>0</v>
      </c>
      <c r="AI134" s="1">
        <f t="shared" si="265"/>
        <v>0</v>
      </c>
      <c r="AJ134" s="1">
        <f t="shared" si="308"/>
        <v>0</v>
      </c>
      <c r="AK134" s="1">
        <f t="shared" si="319"/>
        <v>0</v>
      </c>
      <c r="AL134" s="2">
        <f t="shared" si="243"/>
        <v>0</v>
      </c>
      <c r="AM134" s="8">
        <f t="shared" si="313"/>
        <v>4.65E-2</v>
      </c>
      <c r="AN134" s="2">
        <f t="shared" si="244"/>
        <v>0</v>
      </c>
      <c r="AO134" s="2">
        <f t="shared" si="314"/>
        <v>0</v>
      </c>
      <c r="AP134" s="2">
        <f t="shared" si="272"/>
        <v>0</v>
      </c>
      <c r="AQ134" s="8">
        <f t="shared" si="266"/>
        <v>3.8100000000000002E-2</v>
      </c>
      <c r="AR134" s="2">
        <f t="shared" si="267"/>
        <v>0</v>
      </c>
      <c r="AS134" s="2">
        <f t="shared" si="268"/>
        <v>0</v>
      </c>
      <c r="AT134" s="2">
        <f t="shared" si="209"/>
        <v>0</v>
      </c>
      <c r="AU134" s="2">
        <f t="shared" si="245"/>
        <v>0</v>
      </c>
      <c r="AV134" s="2">
        <f t="shared" si="236"/>
        <v>84.226961192442104</v>
      </c>
      <c r="AW134" s="1">
        <f t="shared" si="311"/>
        <v>0</v>
      </c>
      <c r="AX134" s="2">
        <f t="shared" si="278"/>
        <v>84.226961192442104</v>
      </c>
      <c r="AY134" s="1">
        <f t="shared" si="237"/>
        <v>0</v>
      </c>
      <c r="AZ134" s="2">
        <f t="shared" si="210"/>
        <v>84.226961192442104</v>
      </c>
      <c r="BA134" s="2">
        <f t="shared" si="246"/>
        <v>151950.52696119243</v>
      </c>
      <c r="BB134" s="2">
        <f t="shared" si="279"/>
        <v>0</v>
      </c>
      <c r="BC134" s="2">
        <f t="shared" si="211"/>
        <v>1267.9245992749488</v>
      </c>
      <c r="BD134" s="2">
        <f t="shared" si="184"/>
        <v>150682.6023619175</v>
      </c>
      <c r="BE134" s="2">
        <f t="shared" si="212"/>
        <v>1473</v>
      </c>
      <c r="BF134" s="2">
        <f t="shared" si="185"/>
        <v>9590.7301226265627</v>
      </c>
      <c r="BG134" s="2">
        <f t="shared" si="186"/>
        <v>139618.87223929094</v>
      </c>
      <c r="BI134" s="8">
        <f t="shared" si="315"/>
        <v>2.4E-2</v>
      </c>
      <c r="BJ134" s="5">
        <f t="shared" si="301"/>
        <v>1081</v>
      </c>
      <c r="BK134" s="2">
        <f t="shared" si="302"/>
        <v>107991.90000000001</v>
      </c>
      <c r="BL134" s="2">
        <f t="shared" si="303"/>
        <v>108100</v>
      </c>
      <c r="BM134" s="2">
        <f t="shared" si="280"/>
        <v>108100</v>
      </c>
      <c r="BN134" s="8">
        <f t="shared" si="281"/>
        <v>3.9E-2</v>
      </c>
      <c r="BO134" s="2">
        <f t="shared" si="282"/>
        <v>110910.6</v>
      </c>
      <c r="BP134" s="2" t="str">
        <f t="shared" si="283"/>
        <v>nie</v>
      </c>
      <c r="BQ134" s="2">
        <f t="shared" si="284"/>
        <v>2162</v>
      </c>
      <c r="BR134" s="1">
        <f t="shared" si="316"/>
        <v>174</v>
      </c>
      <c r="BS134" s="1">
        <f t="shared" si="269"/>
        <v>19</v>
      </c>
      <c r="BT134" s="1">
        <f t="shared" si="309"/>
        <v>94</v>
      </c>
      <c r="BU134" s="1">
        <f t="shared" si="320"/>
        <v>91</v>
      </c>
      <c r="BV134" s="2">
        <f t="shared" si="247"/>
        <v>17400</v>
      </c>
      <c r="BW134" s="8">
        <f t="shared" si="317"/>
        <v>0.05</v>
      </c>
      <c r="BX134" s="2">
        <f t="shared" si="248"/>
        <v>17980</v>
      </c>
      <c r="BY134" s="2">
        <f t="shared" si="318"/>
        <v>348</v>
      </c>
      <c r="BZ134" s="2">
        <f t="shared" si="273"/>
        <v>20400</v>
      </c>
      <c r="CA134" s="8">
        <f t="shared" si="270"/>
        <v>3.9E-2</v>
      </c>
      <c r="CB134" s="2">
        <f t="shared" si="249"/>
        <v>20930.400000000001</v>
      </c>
      <c r="CC134" s="2">
        <f t="shared" si="271"/>
        <v>408</v>
      </c>
      <c r="CD134" s="2">
        <f t="shared" si="285"/>
        <v>0</v>
      </c>
      <c r="CE134" s="2">
        <f t="shared" si="250"/>
        <v>0</v>
      </c>
      <c r="CF134" s="2">
        <f t="shared" si="251"/>
        <v>31.0999999998985</v>
      </c>
      <c r="CG134" s="1">
        <f t="shared" si="312"/>
        <v>0</v>
      </c>
      <c r="CH134" s="2">
        <f t="shared" si="286"/>
        <v>31.0999999998985</v>
      </c>
      <c r="CI134" s="1">
        <f t="shared" si="242"/>
        <v>0</v>
      </c>
      <c r="CJ134" s="2">
        <f t="shared" si="252"/>
        <v>31.0999999998985</v>
      </c>
      <c r="CK134" s="2">
        <f t="shared" si="253"/>
        <v>149852.09999999989</v>
      </c>
      <c r="CL134" s="2">
        <f t="shared" si="287"/>
        <v>0</v>
      </c>
      <c r="CM134" s="2">
        <f t="shared" si="216"/>
        <v>1257.6055099999994</v>
      </c>
      <c r="CN134" s="2">
        <f t="shared" si="288"/>
        <v>148594.4944899999</v>
      </c>
      <c r="CO134" s="2">
        <f t="shared" si="217"/>
        <v>2918</v>
      </c>
      <c r="CP134" s="2">
        <f t="shared" si="289"/>
        <v>8917.4789999999794</v>
      </c>
      <c r="CQ134" s="2">
        <f t="shared" si="290"/>
        <v>136759.0154899999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149028.01180329249</v>
      </c>
      <c r="CW134" s="8">
        <f t="shared" si="291"/>
        <v>4.3999999999999997E-2</v>
      </c>
      <c r="CX134" s="2">
        <f t="shared" si="292"/>
        <v>153399.50014952241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153399.50014952241</v>
      </c>
      <c r="DC134" s="2">
        <f t="shared" si="294"/>
        <v>0</v>
      </c>
      <c r="DD134" s="2">
        <f t="shared" si="225"/>
        <v>1279.6907079159535</v>
      </c>
      <c r="DE134" s="2">
        <f t="shared" si="226"/>
        <v>152119.80944160646</v>
      </c>
      <c r="DF134" s="2">
        <f t="shared" si="295"/>
        <v>3000</v>
      </c>
      <c r="DG134" s="2">
        <f t="shared" si="296"/>
        <v>9575.9050284092591</v>
      </c>
      <c r="DH134" s="2">
        <f t="shared" si="227"/>
        <v>139543.90441319719</v>
      </c>
    </row>
    <row r="135" spans="2:112">
      <c r="B135" s="228"/>
      <c r="C135" s="1">
        <f t="shared" si="321"/>
        <v>98</v>
      </c>
      <c r="D135" s="2">
        <f t="shared" si="259"/>
        <v>141811.89571864743</v>
      </c>
      <c r="E135" s="2">
        <f t="shared" si="260"/>
        <v>132605.75487436479</v>
      </c>
      <c r="F135" s="2">
        <f t="shared" si="261"/>
        <v>139276.38155666654</v>
      </c>
      <c r="G135" s="2">
        <f t="shared" si="262"/>
        <v>130387.10888999992</v>
      </c>
      <c r="H135" s="2">
        <f t="shared" si="263"/>
        <v>142663.28738995051</v>
      </c>
      <c r="I135" s="2">
        <f t="shared" si="264"/>
        <v>131912.43687359849</v>
      </c>
      <c r="J135" s="2">
        <f t="shared" si="322"/>
        <v>130244.52141382184</v>
      </c>
      <c r="K135" s="2">
        <f t="shared" si="323"/>
        <v>121376.15228930881</v>
      </c>
      <c r="W135" s="1">
        <f t="shared" si="297"/>
        <v>117</v>
      </c>
      <c r="X135" s="2">
        <f t="shared" si="274"/>
        <v>126022.29599925177</v>
      </c>
      <c r="Y135" s="8">
        <f t="shared" si="310"/>
        <v>3.8100000000000002E-2</v>
      </c>
      <c r="Z135" s="5">
        <f t="shared" si="298"/>
        <v>1473</v>
      </c>
      <c r="AA135" s="2">
        <f t="shared" si="299"/>
        <v>147152.70000000001</v>
      </c>
      <c r="AB135" s="2">
        <f t="shared" si="207"/>
        <v>147300</v>
      </c>
      <c r="AC135" s="2">
        <f t="shared" si="300"/>
        <v>147300</v>
      </c>
      <c r="AD135" s="8">
        <f t="shared" si="275"/>
        <v>4.65E-2</v>
      </c>
      <c r="AE135" s="2">
        <f t="shared" si="179"/>
        <v>152437.08749999999</v>
      </c>
      <c r="AF135" s="2" t="str">
        <f t="shared" si="276"/>
        <v>nie</v>
      </c>
      <c r="AG135" s="2">
        <f t="shared" si="277"/>
        <v>1473</v>
      </c>
      <c r="AH135" s="1">
        <f t="shared" si="233"/>
        <v>0</v>
      </c>
      <c r="AI135" s="1">
        <f t="shared" si="265"/>
        <v>0</v>
      </c>
      <c r="AJ135" s="1">
        <f t="shared" si="308"/>
        <v>0</v>
      </c>
      <c r="AK135" s="1">
        <f t="shared" si="319"/>
        <v>0</v>
      </c>
      <c r="AL135" s="2">
        <f t="shared" si="243"/>
        <v>0</v>
      </c>
      <c r="AM135" s="8">
        <f t="shared" si="313"/>
        <v>4.65E-2</v>
      </c>
      <c r="AN135" s="2">
        <f t="shared" si="244"/>
        <v>0</v>
      </c>
      <c r="AO135" s="2">
        <f t="shared" si="314"/>
        <v>0</v>
      </c>
      <c r="AP135" s="2">
        <f t="shared" si="272"/>
        <v>0</v>
      </c>
      <c r="AQ135" s="8">
        <f t="shared" si="266"/>
        <v>3.8100000000000002E-2</v>
      </c>
      <c r="AR135" s="2">
        <f t="shared" si="267"/>
        <v>0</v>
      </c>
      <c r="AS135" s="2">
        <f t="shared" si="268"/>
        <v>0</v>
      </c>
      <c r="AT135" s="2">
        <f t="shared" si="209"/>
        <v>0</v>
      </c>
      <c r="AU135" s="2">
        <f t="shared" si="245"/>
        <v>0</v>
      </c>
      <c r="AV135" s="2">
        <f t="shared" si="236"/>
        <v>84.226961192442104</v>
      </c>
      <c r="AW135" s="1">
        <f t="shared" si="311"/>
        <v>0</v>
      </c>
      <c r="AX135" s="2">
        <f t="shared" si="278"/>
        <v>84.226961192442104</v>
      </c>
      <c r="AY135" s="1">
        <f t="shared" si="237"/>
        <v>0</v>
      </c>
      <c r="AZ135" s="2">
        <f t="shared" si="210"/>
        <v>84.226961192442104</v>
      </c>
      <c r="BA135" s="2">
        <f t="shared" si="246"/>
        <v>152521.31446119244</v>
      </c>
      <c r="BB135" s="2">
        <f t="shared" si="279"/>
        <v>0</v>
      </c>
      <c r="BC135" s="2">
        <f t="shared" si="211"/>
        <v>1267.9245992749488</v>
      </c>
      <c r="BD135" s="2">
        <f t="shared" si="184"/>
        <v>151253.3898619175</v>
      </c>
      <c r="BE135" s="2">
        <f t="shared" si="212"/>
        <v>1473</v>
      </c>
      <c r="BF135" s="2">
        <f t="shared" si="185"/>
        <v>9699.1797476265638</v>
      </c>
      <c r="BG135" s="2">
        <f t="shared" si="186"/>
        <v>140081.21011429094</v>
      </c>
      <c r="BI135" s="8">
        <f t="shared" si="315"/>
        <v>2.4E-2</v>
      </c>
      <c r="BJ135" s="5">
        <f t="shared" si="301"/>
        <v>1081</v>
      </c>
      <c r="BK135" s="2">
        <f t="shared" si="302"/>
        <v>107991.90000000001</v>
      </c>
      <c r="BL135" s="2">
        <f t="shared" si="303"/>
        <v>108100</v>
      </c>
      <c r="BM135" s="2">
        <f t="shared" si="280"/>
        <v>108100</v>
      </c>
      <c r="BN135" s="8">
        <f t="shared" si="281"/>
        <v>3.9E-2</v>
      </c>
      <c r="BO135" s="2">
        <f t="shared" si="282"/>
        <v>111261.925</v>
      </c>
      <c r="BP135" s="2" t="str">
        <f t="shared" si="283"/>
        <v>nie</v>
      </c>
      <c r="BQ135" s="2">
        <f t="shared" si="284"/>
        <v>2162</v>
      </c>
      <c r="BR135" s="1">
        <f t="shared" si="316"/>
        <v>174</v>
      </c>
      <c r="BS135" s="1">
        <f t="shared" si="269"/>
        <v>19</v>
      </c>
      <c r="BT135" s="1">
        <f t="shared" si="309"/>
        <v>94</v>
      </c>
      <c r="BU135" s="1">
        <f t="shared" si="320"/>
        <v>91</v>
      </c>
      <c r="BV135" s="2">
        <f t="shared" si="247"/>
        <v>17400</v>
      </c>
      <c r="BW135" s="8">
        <f t="shared" si="317"/>
        <v>0.05</v>
      </c>
      <c r="BX135" s="2">
        <f t="shared" si="248"/>
        <v>18052.5</v>
      </c>
      <c r="BY135" s="2">
        <f t="shared" si="318"/>
        <v>348</v>
      </c>
      <c r="BZ135" s="2">
        <f t="shared" si="273"/>
        <v>20400</v>
      </c>
      <c r="CA135" s="8">
        <f t="shared" si="270"/>
        <v>3.9E-2</v>
      </c>
      <c r="CB135" s="2">
        <f t="shared" si="249"/>
        <v>20996.7</v>
      </c>
      <c r="CC135" s="2">
        <f t="shared" si="271"/>
        <v>408</v>
      </c>
      <c r="CD135" s="2">
        <f t="shared" si="285"/>
        <v>0</v>
      </c>
      <c r="CE135" s="2">
        <f t="shared" si="250"/>
        <v>0</v>
      </c>
      <c r="CF135" s="2">
        <f t="shared" si="251"/>
        <v>31.0999999998985</v>
      </c>
      <c r="CG135" s="1">
        <f t="shared" si="312"/>
        <v>0</v>
      </c>
      <c r="CH135" s="2">
        <f t="shared" si="286"/>
        <v>31.0999999998985</v>
      </c>
      <c r="CI135" s="1">
        <f t="shared" si="242"/>
        <v>0</v>
      </c>
      <c r="CJ135" s="2">
        <f t="shared" si="252"/>
        <v>31.0999999998985</v>
      </c>
      <c r="CK135" s="2">
        <f t="shared" si="253"/>
        <v>150342.22499999989</v>
      </c>
      <c r="CL135" s="2">
        <f t="shared" si="287"/>
        <v>0</v>
      </c>
      <c r="CM135" s="2">
        <f t="shared" si="216"/>
        <v>1257.6055099999994</v>
      </c>
      <c r="CN135" s="2">
        <f t="shared" si="288"/>
        <v>149084.6194899999</v>
      </c>
      <c r="CO135" s="2">
        <f t="shared" si="217"/>
        <v>2918</v>
      </c>
      <c r="CP135" s="2">
        <f t="shared" si="289"/>
        <v>9010.6027499999782</v>
      </c>
      <c r="CQ135" s="2">
        <f t="shared" si="290"/>
        <v>137156.0167399999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149028.01180329249</v>
      </c>
      <c r="CW135" s="8">
        <f t="shared" si="291"/>
        <v>4.3999999999999997E-2</v>
      </c>
      <c r="CX135" s="2">
        <f t="shared" si="292"/>
        <v>153945.93619280113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153945.93619280113</v>
      </c>
      <c r="DC135" s="2">
        <f t="shared" si="294"/>
        <v>0</v>
      </c>
      <c r="DD135" s="2">
        <f t="shared" si="225"/>
        <v>1279.6907079159535</v>
      </c>
      <c r="DE135" s="2">
        <f t="shared" si="226"/>
        <v>152666.24548488518</v>
      </c>
      <c r="DF135" s="2">
        <f t="shared" si="295"/>
        <v>3000</v>
      </c>
      <c r="DG135" s="2">
        <f t="shared" si="296"/>
        <v>9679.7278766322161</v>
      </c>
      <c r="DH135" s="2">
        <f t="shared" si="227"/>
        <v>139986.51760825297</v>
      </c>
    </row>
    <row r="136" spans="2:112">
      <c r="B136" s="228"/>
      <c r="C136" s="1">
        <f t="shared" si="321"/>
        <v>99</v>
      </c>
      <c r="D136" s="2">
        <f t="shared" si="259"/>
        <v>142361.46182522556</v>
      </c>
      <c r="E136" s="2">
        <f t="shared" si="260"/>
        <v>133050.9034206931</v>
      </c>
      <c r="F136" s="2">
        <f t="shared" si="261"/>
        <v>139829.61488999991</v>
      </c>
      <c r="G136" s="2">
        <f t="shared" si="262"/>
        <v>130463.97788999992</v>
      </c>
      <c r="H136" s="2">
        <f t="shared" si="263"/>
        <v>143186.69356167343</v>
      </c>
      <c r="I136" s="2">
        <f t="shared" si="264"/>
        <v>132336.39587269406</v>
      </c>
      <c r="J136" s="2">
        <f t="shared" si="322"/>
        <v>130596.18162163916</v>
      </c>
      <c r="K136" s="2">
        <f t="shared" si="323"/>
        <v>121617.93745323173</v>
      </c>
      <c r="W136" s="1">
        <f t="shared" si="297"/>
        <v>118</v>
      </c>
      <c r="X136" s="2">
        <f t="shared" si="274"/>
        <v>126269.88400710883</v>
      </c>
      <c r="Y136" s="8">
        <f t="shared" si="310"/>
        <v>3.8100000000000002E-2</v>
      </c>
      <c r="Z136" s="5">
        <f t="shared" si="298"/>
        <v>1473</v>
      </c>
      <c r="AA136" s="2">
        <f t="shared" si="299"/>
        <v>147152.70000000001</v>
      </c>
      <c r="AB136" s="2">
        <f t="shared" si="207"/>
        <v>147300</v>
      </c>
      <c r="AC136" s="2">
        <f t="shared" si="300"/>
        <v>147300</v>
      </c>
      <c r="AD136" s="8">
        <f t="shared" si="275"/>
        <v>4.65E-2</v>
      </c>
      <c r="AE136" s="2">
        <f t="shared" si="179"/>
        <v>153007.875</v>
      </c>
      <c r="AF136" s="2" t="str">
        <f t="shared" si="276"/>
        <v>nie</v>
      </c>
      <c r="AG136" s="2">
        <f t="shared" si="277"/>
        <v>1473</v>
      </c>
      <c r="AH136" s="1">
        <f t="shared" si="233"/>
        <v>0</v>
      </c>
      <c r="AI136" s="1">
        <f t="shared" si="265"/>
        <v>0</v>
      </c>
      <c r="AJ136" s="1">
        <f t="shared" si="308"/>
        <v>0</v>
      </c>
      <c r="AK136" s="1">
        <f t="shared" si="319"/>
        <v>0</v>
      </c>
      <c r="AL136" s="2">
        <f t="shared" si="243"/>
        <v>0</v>
      </c>
      <c r="AM136" s="8">
        <f t="shared" si="313"/>
        <v>4.65E-2</v>
      </c>
      <c r="AN136" s="2">
        <f t="shared" si="244"/>
        <v>0</v>
      </c>
      <c r="AO136" s="2">
        <f t="shared" si="314"/>
        <v>0</v>
      </c>
      <c r="AP136" s="2">
        <f t="shared" si="272"/>
        <v>0</v>
      </c>
      <c r="AQ136" s="8">
        <f t="shared" si="266"/>
        <v>3.8100000000000002E-2</v>
      </c>
      <c r="AR136" s="2">
        <f t="shared" si="267"/>
        <v>0</v>
      </c>
      <c r="AS136" s="2">
        <f t="shared" si="268"/>
        <v>0</v>
      </c>
      <c r="AT136" s="2">
        <f t="shared" si="209"/>
        <v>0</v>
      </c>
      <c r="AU136" s="2">
        <f t="shared" si="245"/>
        <v>0</v>
      </c>
      <c r="AV136" s="2">
        <f t="shared" si="236"/>
        <v>84.226961192442104</v>
      </c>
      <c r="AW136" s="1">
        <f t="shared" si="311"/>
        <v>0</v>
      </c>
      <c r="AX136" s="2">
        <f t="shared" si="278"/>
        <v>84.226961192442104</v>
      </c>
      <c r="AY136" s="1">
        <f t="shared" si="237"/>
        <v>0</v>
      </c>
      <c r="AZ136" s="2">
        <f t="shared" si="210"/>
        <v>84.226961192442104</v>
      </c>
      <c r="BA136" s="2">
        <f t="shared" si="246"/>
        <v>153092.10196119244</v>
      </c>
      <c r="BB136" s="2">
        <f t="shared" si="279"/>
        <v>0</v>
      </c>
      <c r="BC136" s="2">
        <f t="shared" si="211"/>
        <v>1267.9245992749488</v>
      </c>
      <c r="BD136" s="2">
        <f t="shared" si="184"/>
        <v>151824.17736191751</v>
      </c>
      <c r="BE136" s="2">
        <f t="shared" si="212"/>
        <v>1473</v>
      </c>
      <c r="BF136" s="2">
        <f t="shared" si="185"/>
        <v>9807.6293726265649</v>
      </c>
      <c r="BG136" s="2">
        <f t="shared" si="186"/>
        <v>140543.54798929094</v>
      </c>
      <c r="BI136" s="8">
        <f t="shared" si="315"/>
        <v>2.4E-2</v>
      </c>
      <c r="BJ136" s="5">
        <f t="shared" si="301"/>
        <v>1081</v>
      </c>
      <c r="BK136" s="2">
        <f t="shared" si="302"/>
        <v>107991.90000000001</v>
      </c>
      <c r="BL136" s="2">
        <f t="shared" si="303"/>
        <v>108100</v>
      </c>
      <c r="BM136" s="2">
        <f t="shared" si="280"/>
        <v>108100</v>
      </c>
      <c r="BN136" s="8">
        <f t="shared" si="281"/>
        <v>3.9E-2</v>
      </c>
      <c r="BO136" s="2">
        <f t="shared" si="282"/>
        <v>111613.25</v>
      </c>
      <c r="BP136" s="2" t="str">
        <f t="shared" si="283"/>
        <v>nie</v>
      </c>
      <c r="BQ136" s="2">
        <f t="shared" si="284"/>
        <v>2162</v>
      </c>
      <c r="BR136" s="1">
        <f t="shared" si="316"/>
        <v>174</v>
      </c>
      <c r="BS136" s="1">
        <f t="shared" si="269"/>
        <v>19</v>
      </c>
      <c r="BT136" s="1">
        <f t="shared" si="309"/>
        <v>94</v>
      </c>
      <c r="BU136" s="1">
        <f t="shared" si="320"/>
        <v>91</v>
      </c>
      <c r="BV136" s="2">
        <f t="shared" si="247"/>
        <v>17400</v>
      </c>
      <c r="BW136" s="8">
        <f t="shared" si="317"/>
        <v>0.05</v>
      </c>
      <c r="BX136" s="2">
        <f t="shared" si="248"/>
        <v>18125</v>
      </c>
      <c r="BY136" s="2">
        <f t="shared" si="318"/>
        <v>348</v>
      </c>
      <c r="BZ136" s="2">
        <f t="shared" si="273"/>
        <v>20400</v>
      </c>
      <c r="CA136" s="8">
        <f t="shared" si="270"/>
        <v>3.9E-2</v>
      </c>
      <c r="CB136" s="2">
        <f t="shared" si="249"/>
        <v>21063</v>
      </c>
      <c r="CC136" s="2">
        <f t="shared" si="271"/>
        <v>408</v>
      </c>
      <c r="CD136" s="2">
        <f t="shared" si="285"/>
        <v>0</v>
      </c>
      <c r="CE136" s="2">
        <f t="shared" si="250"/>
        <v>0</v>
      </c>
      <c r="CF136" s="2">
        <f t="shared" si="251"/>
        <v>31.0999999998985</v>
      </c>
      <c r="CG136" s="1">
        <f t="shared" si="312"/>
        <v>0</v>
      </c>
      <c r="CH136" s="2">
        <f t="shared" si="286"/>
        <v>31.0999999998985</v>
      </c>
      <c r="CI136" s="1">
        <f t="shared" si="242"/>
        <v>0</v>
      </c>
      <c r="CJ136" s="2">
        <f t="shared" si="252"/>
        <v>31.0999999998985</v>
      </c>
      <c r="CK136" s="2">
        <f t="shared" si="253"/>
        <v>150832.34999999989</v>
      </c>
      <c r="CL136" s="2">
        <f t="shared" si="287"/>
        <v>0</v>
      </c>
      <c r="CM136" s="2">
        <f t="shared" si="216"/>
        <v>1257.6055099999994</v>
      </c>
      <c r="CN136" s="2">
        <f t="shared" si="288"/>
        <v>149574.7444899999</v>
      </c>
      <c r="CO136" s="2">
        <f t="shared" si="217"/>
        <v>2918</v>
      </c>
      <c r="CP136" s="2">
        <f t="shared" si="289"/>
        <v>9103.7264999999788</v>
      </c>
      <c r="CQ136" s="2">
        <f t="shared" si="290"/>
        <v>137553.01798999991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149028.01180329249</v>
      </c>
      <c r="CW136" s="8">
        <f t="shared" si="291"/>
        <v>4.3999999999999997E-2</v>
      </c>
      <c r="CX136" s="2">
        <f t="shared" si="292"/>
        <v>154492.37223607989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154492.37223607989</v>
      </c>
      <c r="DC136" s="2">
        <f t="shared" si="294"/>
        <v>0</v>
      </c>
      <c r="DD136" s="2">
        <f t="shared" si="225"/>
        <v>1279.6907079159535</v>
      </c>
      <c r="DE136" s="2">
        <f t="shared" si="226"/>
        <v>153212.68152816393</v>
      </c>
      <c r="DF136" s="2">
        <f t="shared" si="295"/>
        <v>3000</v>
      </c>
      <c r="DG136" s="2">
        <f t="shared" si="296"/>
        <v>9783.5507248551785</v>
      </c>
      <c r="DH136" s="2">
        <f t="shared" si="227"/>
        <v>140429.13080330874</v>
      </c>
    </row>
    <row r="137" spans="2:112">
      <c r="B137" s="228"/>
      <c r="C137" s="1">
        <f t="shared" si="321"/>
        <v>100</v>
      </c>
      <c r="D137" s="2">
        <f t="shared" si="259"/>
        <v>142911.02793180369</v>
      </c>
      <c r="E137" s="2">
        <f t="shared" si="260"/>
        <v>133496.05196702137</v>
      </c>
      <c r="F137" s="2">
        <f t="shared" si="261"/>
        <v>140382.84822333322</v>
      </c>
      <c r="G137" s="2">
        <f t="shared" si="262"/>
        <v>130540.84688999993</v>
      </c>
      <c r="H137" s="2">
        <f t="shared" si="263"/>
        <v>143710.09973339635</v>
      </c>
      <c r="I137" s="2">
        <f t="shared" si="264"/>
        <v>132760.35487178963</v>
      </c>
      <c r="J137" s="2">
        <f t="shared" si="322"/>
        <v>130948.79131201758</v>
      </c>
      <c r="K137" s="2">
        <f t="shared" si="323"/>
        <v>121859.72261715466</v>
      </c>
      <c r="W137" s="1">
        <f t="shared" si="297"/>
        <v>119</v>
      </c>
      <c r="X137" s="2">
        <f t="shared" si="274"/>
        <v>126517.47201496591</v>
      </c>
      <c r="Y137" s="8">
        <f t="shared" si="310"/>
        <v>3.8100000000000002E-2</v>
      </c>
      <c r="Z137" s="5">
        <f t="shared" si="298"/>
        <v>1473</v>
      </c>
      <c r="AA137" s="2">
        <f t="shared" si="299"/>
        <v>147152.70000000001</v>
      </c>
      <c r="AB137" s="2">
        <f t="shared" si="207"/>
        <v>147300</v>
      </c>
      <c r="AC137" s="2">
        <f t="shared" si="300"/>
        <v>147300</v>
      </c>
      <c r="AD137" s="8">
        <f t="shared" si="275"/>
        <v>4.65E-2</v>
      </c>
      <c r="AE137" s="2">
        <f t="shared" si="179"/>
        <v>153578.66249999998</v>
      </c>
      <c r="AF137" s="2" t="str">
        <f t="shared" si="276"/>
        <v>nie</v>
      </c>
      <c r="AG137" s="2">
        <f t="shared" si="277"/>
        <v>1473</v>
      </c>
      <c r="AH137" s="1">
        <f t="shared" si="233"/>
        <v>0</v>
      </c>
      <c r="AI137" s="1">
        <f t="shared" si="265"/>
        <v>0</v>
      </c>
      <c r="AJ137" s="1">
        <f t="shared" si="308"/>
        <v>0</v>
      </c>
      <c r="AK137" s="1">
        <f t="shared" si="319"/>
        <v>0</v>
      </c>
      <c r="AL137" s="2">
        <f t="shared" si="243"/>
        <v>0</v>
      </c>
      <c r="AM137" s="8">
        <f t="shared" si="313"/>
        <v>4.65E-2</v>
      </c>
      <c r="AN137" s="2">
        <f t="shared" si="244"/>
        <v>0</v>
      </c>
      <c r="AO137" s="2">
        <f t="shared" si="314"/>
        <v>0</v>
      </c>
      <c r="AP137" s="2">
        <f t="shared" si="272"/>
        <v>0</v>
      </c>
      <c r="AQ137" s="8">
        <f t="shared" si="266"/>
        <v>3.8100000000000002E-2</v>
      </c>
      <c r="AR137" s="2">
        <f t="shared" si="267"/>
        <v>0</v>
      </c>
      <c r="AS137" s="2">
        <f t="shared" si="268"/>
        <v>0</v>
      </c>
      <c r="AT137" s="2">
        <f t="shared" si="209"/>
        <v>0</v>
      </c>
      <c r="AU137" s="2">
        <f t="shared" si="245"/>
        <v>0</v>
      </c>
      <c r="AV137" s="2">
        <f t="shared" si="236"/>
        <v>84.226961192442104</v>
      </c>
      <c r="AW137" s="1">
        <f t="shared" si="311"/>
        <v>0</v>
      </c>
      <c r="AX137" s="2">
        <f t="shared" si="278"/>
        <v>84.226961192442104</v>
      </c>
      <c r="AY137" s="1">
        <f t="shared" si="237"/>
        <v>0</v>
      </c>
      <c r="AZ137" s="2">
        <f t="shared" si="210"/>
        <v>84.226961192442104</v>
      </c>
      <c r="BA137" s="2">
        <f t="shared" si="246"/>
        <v>153662.88946119242</v>
      </c>
      <c r="BB137" s="2">
        <f t="shared" si="279"/>
        <v>0</v>
      </c>
      <c r="BC137" s="2">
        <f t="shared" si="211"/>
        <v>1267.9245992749488</v>
      </c>
      <c r="BD137" s="2">
        <f t="shared" si="184"/>
        <v>152394.96486191748</v>
      </c>
      <c r="BE137" s="2">
        <f t="shared" si="212"/>
        <v>1473</v>
      </c>
      <c r="BF137" s="2">
        <f t="shared" si="185"/>
        <v>9916.0789976265605</v>
      </c>
      <c r="BG137" s="2">
        <f t="shared" si="186"/>
        <v>141005.88586429093</v>
      </c>
      <c r="BI137" s="8">
        <f t="shared" si="315"/>
        <v>2.4E-2</v>
      </c>
      <c r="BJ137" s="5">
        <f t="shared" si="301"/>
        <v>1081</v>
      </c>
      <c r="BK137" s="2">
        <f t="shared" si="302"/>
        <v>107991.90000000001</v>
      </c>
      <c r="BL137" s="2">
        <f t="shared" si="303"/>
        <v>108100</v>
      </c>
      <c r="BM137" s="2">
        <f t="shared" si="280"/>
        <v>108100</v>
      </c>
      <c r="BN137" s="8">
        <f t="shared" si="281"/>
        <v>3.9E-2</v>
      </c>
      <c r="BO137" s="2">
        <f t="shared" si="282"/>
        <v>111964.575</v>
      </c>
      <c r="BP137" s="2" t="str">
        <f t="shared" si="283"/>
        <v>nie</v>
      </c>
      <c r="BQ137" s="2">
        <f t="shared" si="284"/>
        <v>2162</v>
      </c>
      <c r="BR137" s="1">
        <f t="shared" si="316"/>
        <v>174</v>
      </c>
      <c r="BS137" s="1">
        <f t="shared" si="269"/>
        <v>19</v>
      </c>
      <c r="BT137" s="1">
        <f t="shared" si="309"/>
        <v>94</v>
      </c>
      <c r="BU137" s="1">
        <f t="shared" si="320"/>
        <v>91</v>
      </c>
      <c r="BV137" s="2">
        <f t="shared" si="247"/>
        <v>17400</v>
      </c>
      <c r="BW137" s="8">
        <f t="shared" si="317"/>
        <v>0.05</v>
      </c>
      <c r="BX137" s="2">
        <f t="shared" si="248"/>
        <v>18197.5</v>
      </c>
      <c r="BY137" s="2">
        <f t="shared" si="318"/>
        <v>348</v>
      </c>
      <c r="BZ137" s="2">
        <f t="shared" si="273"/>
        <v>20400</v>
      </c>
      <c r="CA137" s="8">
        <f t="shared" si="270"/>
        <v>3.9E-2</v>
      </c>
      <c r="CB137" s="2">
        <f t="shared" si="249"/>
        <v>21129.3</v>
      </c>
      <c r="CC137" s="2">
        <f t="shared" si="271"/>
        <v>408</v>
      </c>
      <c r="CD137" s="2">
        <f t="shared" si="285"/>
        <v>0</v>
      </c>
      <c r="CE137" s="2">
        <f t="shared" si="250"/>
        <v>0</v>
      </c>
      <c r="CF137" s="2">
        <f t="shared" si="251"/>
        <v>31.0999999998985</v>
      </c>
      <c r="CG137" s="1">
        <f t="shared" si="312"/>
        <v>0</v>
      </c>
      <c r="CH137" s="2">
        <f t="shared" si="286"/>
        <v>31.0999999998985</v>
      </c>
      <c r="CI137" s="1">
        <f t="shared" si="242"/>
        <v>0</v>
      </c>
      <c r="CJ137" s="2">
        <f t="shared" si="252"/>
        <v>31.0999999998985</v>
      </c>
      <c r="CK137" s="2">
        <f t="shared" si="253"/>
        <v>151322.47499999989</v>
      </c>
      <c r="CL137" s="2">
        <f t="shared" si="287"/>
        <v>0</v>
      </c>
      <c r="CM137" s="2">
        <f t="shared" si="216"/>
        <v>1257.6055099999994</v>
      </c>
      <c r="CN137" s="2">
        <f t="shared" si="288"/>
        <v>150064.8694899999</v>
      </c>
      <c r="CO137" s="2">
        <f t="shared" si="217"/>
        <v>2918</v>
      </c>
      <c r="CP137" s="2">
        <f t="shared" si="289"/>
        <v>9196.8502499999795</v>
      </c>
      <c r="CQ137" s="2">
        <f t="shared" si="290"/>
        <v>137950.01923999991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149028.01180329249</v>
      </c>
      <c r="CW137" s="8">
        <f t="shared" si="291"/>
        <v>4.3999999999999997E-2</v>
      </c>
      <c r="CX137" s="2">
        <f t="shared" si="292"/>
        <v>155038.80827935864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155038.80827935864</v>
      </c>
      <c r="DC137" s="2">
        <f t="shared" si="294"/>
        <v>0</v>
      </c>
      <c r="DD137" s="2">
        <f t="shared" si="225"/>
        <v>1279.6907079159535</v>
      </c>
      <c r="DE137" s="2">
        <f t="shared" si="226"/>
        <v>153759.11757144268</v>
      </c>
      <c r="DF137" s="2">
        <f t="shared" si="295"/>
        <v>3000</v>
      </c>
      <c r="DG137" s="2">
        <f t="shared" si="296"/>
        <v>9887.3735730781409</v>
      </c>
      <c r="DH137" s="2">
        <f t="shared" si="227"/>
        <v>140871.74399836455</v>
      </c>
    </row>
    <row r="138" spans="2:112">
      <c r="B138" s="228"/>
      <c r="C138" s="1">
        <f t="shared" si="321"/>
        <v>101</v>
      </c>
      <c r="D138" s="2">
        <f t="shared" si="259"/>
        <v>143460.59403838182</v>
      </c>
      <c r="E138" s="2">
        <f t="shared" si="260"/>
        <v>133941.20051334967</v>
      </c>
      <c r="F138" s="2">
        <f t="shared" si="261"/>
        <v>140936.08155666656</v>
      </c>
      <c r="G138" s="2">
        <f t="shared" si="262"/>
        <v>130691.9658899999</v>
      </c>
      <c r="H138" s="2">
        <f t="shared" si="263"/>
        <v>144233.50590511929</v>
      </c>
      <c r="I138" s="2">
        <f t="shared" si="264"/>
        <v>133184.31387088523</v>
      </c>
      <c r="J138" s="2">
        <f t="shared" si="322"/>
        <v>131302.35304856001</v>
      </c>
      <c r="K138" s="2">
        <f t="shared" si="323"/>
        <v>122101.50778107758</v>
      </c>
      <c r="W138" s="1">
        <f t="shared" si="297"/>
        <v>120</v>
      </c>
      <c r="X138" s="2">
        <f t="shared" si="274"/>
        <v>126765.06002282299</v>
      </c>
      <c r="Y138" s="8">
        <f t="shared" si="310"/>
        <v>3.8100000000000002E-2</v>
      </c>
      <c r="Z138" s="5">
        <f t="shared" si="298"/>
        <v>1473</v>
      </c>
      <c r="AA138" s="2">
        <f t="shared" si="299"/>
        <v>147152.70000000001</v>
      </c>
      <c r="AB138" s="2">
        <f t="shared" si="207"/>
        <v>147300</v>
      </c>
      <c r="AC138" s="2">
        <f t="shared" si="300"/>
        <v>147300</v>
      </c>
      <c r="AD138" s="8">
        <f t="shared" si="275"/>
        <v>4.65E-2</v>
      </c>
      <c r="AE138" s="2">
        <f t="shared" si="179"/>
        <v>154149.45000000001</v>
      </c>
      <c r="AF138" s="2" t="str">
        <f t="shared" si="276"/>
        <v>nie</v>
      </c>
      <c r="AG138" s="2">
        <f t="shared" si="277"/>
        <v>1473</v>
      </c>
      <c r="AH138" s="1">
        <f t="shared" si="233"/>
        <v>0</v>
      </c>
      <c r="AI138" s="1">
        <f t="shared" si="265"/>
        <v>0</v>
      </c>
      <c r="AJ138" s="1">
        <f t="shared" si="308"/>
        <v>0</v>
      </c>
      <c r="AK138" s="1">
        <f t="shared" si="319"/>
        <v>0</v>
      </c>
      <c r="AL138" s="2">
        <f t="shared" si="243"/>
        <v>0</v>
      </c>
      <c r="AM138" s="8">
        <f t="shared" si="313"/>
        <v>4.65E-2</v>
      </c>
      <c r="AN138" s="2">
        <f t="shared" si="244"/>
        <v>0</v>
      </c>
      <c r="AO138" s="2">
        <f t="shared" si="314"/>
        <v>0</v>
      </c>
      <c r="AP138" s="2">
        <f t="shared" si="272"/>
        <v>0</v>
      </c>
      <c r="AQ138" s="8">
        <f t="shared" si="266"/>
        <v>3.8100000000000002E-2</v>
      </c>
      <c r="AR138" s="2">
        <f t="shared" si="267"/>
        <v>0</v>
      </c>
      <c r="AS138" s="2">
        <f t="shared" si="268"/>
        <v>0</v>
      </c>
      <c r="AT138" s="2">
        <f t="shared" si="209"/>
        <v>0</v>
      </c>
      <c r="AU138" s="2">
        <f t="shared" si="245"/>
        <v>0</v>
      </c>
      <c r="AV138" s="2">
        <f t="shared" si="236"/>
        <v>84.226961192442104</v>
      </c>
      <c r="AW138" s="1">
        <f t="shared" si="311"/>
        <v>0</v>
      </c>
      <c r="AX138" s="2">
        <f t="shared" si="278"/>
        <v>84.226961192442104</v>
      </c>
      <c r="AY138" s="1">
        <f t="shared" si="237"/>
        <v>0</v>
      </c>
      <c r="AZ138" s="2">
        <f t="shared" si="210"/>
        <v>84.226961192442104</v>
      </c>
      <c r="BA138" s="2">
        <f t="shared" si="246"/>
        <v>154233.67696119245</v>
      </c>
      <c r="BB138" s="2">
        <f t="shared" si="279"/>
        <v>154.23367696119246</v>
      </c>
      <c r="BC138" s="2">
        <f t="shared" si="211"/>
        <v>1422.1582762361413</v>
      </c>
      <c r="BD138" s="2">
        <f t="shared" si="184"/>
        <v>152811.5186849563</v>
      </c>
      <c r="BE138" s="2">
        <f t="shared" si="212"/>
        <v>1473</v>
      </c>
      <c r="BF138" s="2">
        <f t="shared" si="185"/>
        <v>10024.528622626567</v>
      </c>
      <c r="BG138" s="2">
        <f t="shared" si="186"/>
        <v>141313.99006232974</v>
      </c>
      <c r="BI138" s="8">
        <f t="shared" si="315"/>
        <v>2.4E-2</v>
      </c>
      <c r="BJ138" s="5">
        <f t="shared" si="301"/>
        <v>1081</v>
      </c>
      <c r="BK138" s="2">
        <f t="shared" si="302"/>
        <v>107991.90000000001</v>
      </c>
      <c r="BL138" s="2">
        <f t="shared" si="303"/>
        <v>108100</v>
      </c>
      <c r="BM138" s="2">
        <f t="shared" si="280"/>
        <v>108100</v>
      </c>
      <c r="BN138" s="8">
        <f t="shared" si="281"/>
        <v>3.9E-2</v>
      </c>
      <c r="BO138" s="2">
        <f t="shared" si="282"/>
        <v>112315.9</v>
      </c>
      <c r="BP138" s="2" t="str">
        <f t="shared" si="283"/>
        <v>nie</v>
      </c>
      <c r="BQ138" s="2">
        <f t="shared" si="284"/>
        <v>2162</v>
      </c>
      <c r="BR138" s="1">
        <f t="shared" si="316"/>
        <v>174</v>
      </c>
      <c r="BS138" s="1">
        <f t="shared" si="269"/>
        <v>19</v>
      </c>
      <c r="BT138" s="1">
        <f t="shared" si="309"/>
        <v>94</v>
      </c>
      <c r="BU138" s="1">
        <f t="shared" si="320"/>
        <v>91</v>
      </c>
      <c r="BV138" s="2">
        <f t="shared" si="247"/>
        <v>17400</v>
      </c>
      <c r="BW138" s="8">
        <f t="shared" si="317"/>
        <v>0.05</v>
      </c>
      <c r="BX138" s="2">
        <f t="shared" si="248"/>
        <v>18270</v>
      </c>
      <c r="BY138" s="2">
        <f t="shared" si="318"/>
        <v>348</v>
      </c>
      <c r="BZ138" s="2">
        <f t="shared" si="273"/>
        <v>20400</v>
      </c>
      <c r="CA138" s="8">
        <f t="shared" si="270"/>
        <v>3.9E-2</v>
      </c>
      <c r="CB138" s="2">
        <f t="shared" si="249"/>
        <v>21195.599999999999</v>
      </c>
      <c r="CC138" s="2">
        <f t="shared" si="271"/>
        <v>408</v>
      </c>
      <c r="CD138" s="2">
        <f t="shared" si="285"/>
        <v>4215.8999999999942</v>
      </c>
      <c r="CE138" s="2">
        <f t="shared" si="250"/>
        <v>10765.599999999999</v>
      </c>
      <c r="CF138" s="2">
        <f t="shared" si="251"/>
        <v>15012.599999999891</v>
      </c>
      <c r="CG138" s="1">
        <f t="shared" si="312"/>
        <v>91</v>
      </c>
      <c r="CH138" s="2">
        <f t="shared" si="286"/>
        <v>5921.6999999998916</v>
      </c>
      <c r="CI138" s="1">
        <f t="shared" si="242"/>
        <v>59</v>
      </c>
      <c r="CJ138" s="2">
        <f t="shared" si="252"/>
        <v>21.699999999891588</v>
      </c>
      <c r="CK138" s="2">
        <f t="shared" si="253"/>
        <v>151812.59999999989</v>
      </c>
      <c r="CL138" s="2">
        <f t="shared" si="287"/>
        <v>151.81259999999989</v>
      </c>
      <c r="CM138" s="2">
        <f t="shared" si="216"/>
        <v>1409.4181099999994</v>
      </c>
      <c r="CN138" s="2">
        <f t="shared" si="288"/>
        <v>150403.18188999989</v>
      </c>
      <c r="CO138" s="2">
        <f t="shared" si="217"/>
        <v>2918</v>
      </c>
      <c r="CP138" s="2">
        <f t="shared" si="289"/>
        <v>9289.9739999999783</v>
      </c>
      <c r="CQ138" s="2">
        <f t="shared" si="290"/>
        <v>138195.2078899999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149028.01180329249</v>
      </c>
      <c r="CW138" s="8">
        <f t="shared" si="291"/>
        <v>4.3999999999999997E-2</v>
      </c>
      <c r="CX138" s="2">
        <f t="shared" si="292"/>
        <v>155585.24432263736</v>
      </c>
      <c r="CY138" s="2" t="str">
        <f t="shared" si="293"/>
        <v>tak</v>
      </c>
      <c r="CZ138" s="2">
        <f t="shared" si="222"/>
        <v>40.94432263734052</v>
      </c>
      <c r="DA138" s="2">
        <f t="shared" si="223"/>
        <v>40.94432263734052</v>
      </c>
      <c r="DB138" s="2">
        <f t="shared" si="224"/>
        <v>155585.24432263736</v>
      </c>
      <c r="DC138" s="2">
        <f t="shared" si="294"/>
        <v>155.58524432263735</v>
      </c>
      <c r="DD138" s="2">
        <f t="shared" si="225"/>
        <v>1435.2759522385909</v>
      </c>
      <c r="DE138" s="2">
        <f t="shared" si="226"/>
        <v>154149.96837039877</v>
      </c>
      <c r="DF138" s="2">
        <f t="shared" si="295"/>
        <v>0</v>
      </c>
      <c r="DG138" s="2">
        <f t="shared" si="296"/>
        <v>10561.196421301098</v>
      </c>
      <c r="DH138" s="2">
        <f t="shared" si="227"/>
        <v>143588.77194909766</v>
      </c>
    </row>
    <row r="139" spans="2:112">
      <c r="B139" s="228"/>
      <c r="C139" s="1">
        <f t="shared" si="321"/>
        <v>102</v>
      </c>
      <c r="D139" s="2">
        <f t="shared" si="259"/>
        <v>144010.16014495995</v>
      </c>
      <c r="E139" s="2">
        <f t="shared" si="260"/>
        <v>134386.34905967794</v>
      </c>
      <c r="F139" s="2">
        <f t="shared" si="261"/>
        <v>141489.31488999989</v>
      </c>
      <c r="G139" s="2">
        <f t="shared" si="262"/>
        <v>131140.08488999991</v>
      </c>
      <c r="H139" s="2">
        <f t="shared" si="263"/>
        <v>144756.91207684221</v>
      </c>
      <c r="I139" s="2">
        <f t="shared" si="264"/>
        <v>133608.27286998078</v>
      </c>
      <c r="J139" s="2">
        <f t="shared" si="322"/>
        <v>131656.8694017911</v>
      </c>
      <c r="K139" s="2">
        <f t="shared" si="323"/>
        <v>122343.29294500052</v>
      </c>
      <c r="W139" s="1">
        <f t="shared" si="297"/>
        <v>121</v>
      </c>
      <c r="X139" s="2">
        <f t="shared" si="274"/>
        <v>127018.59014286863</v>
      </c>
      <c r="Y139" s="8">
        <f t="shared" si="310"/>
        <v>3.8100000000000002E-2</v>
      </c>
      <c r="Z139" s="5">
        <f t="shared" si="298"/>
        <v>1473</v>
      </c>
      <c r="AA139" s="2">
        <f t="shared" si="299"/>
        <v>147152.70000000001</v>
      </c>
      <c r="AB139" s="2">
        <f t="shared" si="207"/>
        <v>147300</v>
      </c>
      <c r="AC139" s="2">
        <f t="shared" si="300"/>
        <v>154149.45000000001</v>
      </c>
      <c r="AD139" s="8">
        <f t="shared" si="275"/>
        <v>4.65E-2</v>
      </c>
      <c r="AE139" s="2">
        <f t="shared" si="179"/>
        <v>154746.77911875001</v>
      </c>
      <c r="AF139" s="2" t="str">
        <f t="shared" si="276"/>
        <v>nie</v>
      </c>
      <c r="AG139" s="2">
        <f t="shared" si="277"/>
        <v>1473</v>
      </c>
      <c r="AH139" s="1">
        <f t="shared" si="233"/>
        <v>0</v>
      </c>
      <c r="AI139" s="1">
        <f t="shared" ref="AI139:AI162" si="324">IF(zapadalnosc_TOS/12&gt;=AI$18,AH127,0)</f>
        <v>0</v>
      </c>
      <c r="AJ139" s="1">
        <f t="shared" si="308"/>
        <v>0</v>
      </c>
      <c r="AK139" s="1">
        <f t="shared" si="319"/>
        <v>0</v>
      </c>
      <c r="AL139" s="2">
        <f t="shared" si="243"/>
        <v>0</v>
      </c>
      <c r="AM139" s="8">
        <f t="shared" si="313"/>
        <v>4.65E-2</v>
      </c>
      <c r="AN139" s="2">
        <f t="shared" si="244"/>
        <v>0</v>
      </c>
      <c r="AO139" s="2">
        <f t="shared" si="314"/>
        <v>0</v>
      </c>
      <c r="AP139" s="2">
        <f t="shared" si="272"/>
        <v>0</v>
      </c>
      <c r="AQ139" s="8">
        <f t="shared" ref="AQ139:AQ162" si="325">marza_TOS+Y139</f>
        <v>3.8100000000000002E-2</v>
      </c>
      <c r="AR139" s="2">
        <f t="shared" si="267"/>
        <v>0</v>
      </c>
      <c r="AS139" s="2">
        <f t="shared" ref="AS139:AS162" si="326">SUM(AI139:AK139)*koszt_wczesniejszy_wykup_TOS</f>
        <v>0</v>
      </c>
      <c r="AT139" s="2">
        <f t="shared" si="209"/>
        <v>0</v>
      </c>
      <c r="AU139" s="2">
        <f t="shared" si="245"/>
        <v>0</v>
      </c>
      <c r="AV139" s="2">
        <f t="shared" si="236"/>
        <v>84.226961192442104</v>
      </c>
      <c r="AW139" s="1">
        <f t="shared" si="311"/>
        <v>0</v>
      </c>
      <c r="AX139" s="2">
        <f t="shared" si="278"/>
        <v>84.226961192442104</v>
      </c>
      <c r="AY139" s="1">
        <f t="shared" si="237"/>
        <v>0</v>
      </c>
      <c r="AZ139" s="2">
        <f t="shared" si="210"/>
        <v>84.226961192442104</v>
      </c>
      <c r="BA139" s="2">
        <f t="shared" si="246"/>
        <v>154831.00607994245</v>
      </c>
      <c r="BB139" s="2">
        <f t="shared" si="279"/>
        <v>0</v>
      </c>
      <c r="BC139" s="2">
        <f t="shared" si="211"/>
        <v>1422.1582762361413</v>
      </c>
      <c r="BD139" s="2">
        <f t="shared" si="184"/>
        <v>153408.8478037063</v>
      </c>
      <c r="BE139" s="2">
        <f t="shared" si="212"/>
        <v>1473</v>
      </c>
      <c r="BF139" s="2">
        <f t="shared" si="185"/>
        <v>10138.021155189066</v>
      </c>
      <c r="BG139" s="2">
        <f t="shared" si="186"/>
        <v>141797.82664851725</v>
      </c>
      <c r="BI139" s="8">
        <f t="shared" si="315"/>
        <v>2.4E-2</v>
      </c>
      <c r="BJ139" s="5">
        <f t="shared" si="301"/>
        <v>1081</v>
      </c>
      <c r="BK139" s="2">
        <f t="shared" si="302"/>
        <v>107991.90000000001</v>
      </c>
      <c r="BL139" s="2">
        <f t="shared" si="303"/>
        <v>108100</v>
      </c>
      <c r="BM139" s="2">
        <f t="shared" si="280"/>
        <v>108100</v>
      </c>
      <c r="BN139" s="8">
        <f t="shared" si="281"/>
        <v>3.9E-2</v>
      </c>
      <c r="BO139" s="2">
        <f t="shared" si="282"/>
        <v>108451.325</v>
      </c>
      <c r="BP139" s="2" t="str">
        <f t="shared" si="283"/>
        <v>nie</v>
      </c>
      <c r="BQ139" s="2">
        <f t="shared" si="284"/>
        <v>2162</v>
      </c>
      <c r="BR139" s="1">
        <f t="shared" si="316"/>
        <v>150</v>
      </c>
      <c r="BS139" s="1">
        <f t="shared" ref="BS139:BS162" si="327">IF(zapadalnosc_COI/12&gt;=BS$18,BR127,0)</f>
        <v>174</v>
      </c>
      <c r="BT139" s="1">
        <f t="shared" si="309"/>
        <v>19</v>
      </c>
      <c r="BU139" s="1">
        <f t="shared" si="320"/>
        <v>94</v>
      </c>
      <c r="BV139" s="2">
        <f t="shared" si="247"/>
        <v>15000</v>
      </c>
      <c r="BW139" s="8">
        <f t="shared" si="317"/>
        <v>0.05</v>
      </c>
      <c r="BX139" s="2">
        <f t="shared" si="248"/>
        <v>15062.5</v>
      </c>
      <c r="BY139" s="2">
        <f t="shared" si="318"/>
        <v>62.5</v>
      </c>
      <c r="BZ139" s="2">
        <f t="shared" si="273"/>
        <v>28700</v>
      </c>
      <c r="CA139" s="8">
        <f t="shared" ref="CA139:CA162" si="328">marza_COI+BI139</f>
        <v>3.9E-2</v>
      </c>
      <c r="CB139" s="2">
        <f t="shared" si="249"/>
        <v>28793.274999999998</v>
      </c>
      <c r="CC139" s="2">
        <f t="shared" ref="CC139:CC162" si="329">SUM(BS139:BU139)*koszt_wczesniejszy_wykup_COI</f>
        <v>574</v>
      </c>
      <c r="CD139" s="2">
        <f t="shared" si="285"/>
        <v>0</v>
      </c>
      <c r="CE139" s="2">
        <f t="shared" si="250"/>
        <v>0</v>
      </c>
      <c r="CF139" s="2">
        <f t="shared" si="251"/>
        <v>21.699999999891588</v>
      </c>
      <c r="CG139" s="1">
        <f t="shared" si="312"/>
        <v>0</v>
      </c>
      <c r="CH139" s="2">
        <f t="shared" si="286"/>
        <v>21.699999999891588</v>
      </c>
      <c r="CI139" s="1">
        <f t="shared" si="242"/>
        <v>0</v>
      </c>
      <c r="CJ139" s="2">
        <f t="shared" si="252"/>
        <v>21.699999999891588</v>
      </c>
      <c r="CK139" s="2">
        <f t="shared" si="253"/>
        <v>152328.7999999999</v>
      </c>
      <c r="CL139" s="2">
        <f t="shared" si="287"/>
        <v>0</v>
      </c>
      <c r="CM139" s="2">
        <f t="shared" si="216"/>
        <v>1409.4181099999994</v>
      </c>
      <c r="CN139" s="2">
        <f t="shared" si="288"/>
        <v>150919.3818899999</v>
      </c>
      <c r="CO139" s="2">
        <f t="shared" si="217"/>
        <v>2798.5</v>
      </c>
      <c r="CP139" s="2">
        <f t="shared" si="289"/>
        <v>9410.7569999999814</v>
      </c>
      <c r="CQ139" s="2">
        <f t="shared" si="290"/>
        <v>138710.12488999992</v>
      </c>
      <c r="CS139" s="5">
        <f t="shared" si="304"/>
        <v>1557</v>
      </c>
      <c r="CT139" s="2">
        <f t="shared" si="305"/>
        <v>155544.30000000002</v>
      </c>
      <c r="CU139" s="2">
        <f t="shared" si="306"/>
        <v>155700</v>
      </c>
      <c r="CV139" s="2">
        <f t="shared" si="307"/>
        <v>155700</v>
      </c>
      <c r="CW139" s="8">
        <f t="shared" si="291"/>
        <v>5.6000000000000001E-2</v>
      </c>
      <c r="CX139" s="2">
        <f t="shared" si="292"/>
        <v>156426.59999999998</v>
      </c>
      <c r="CY139" s="2" t="str">
        <f t="shared" si="293"/>
        <v>nie</v>
      </c>
      <c r="CZ139" s="2">
        <f t="shared" si="222"/>
        <v>0</v>
      </c>
      <c r="DA139" s="2">
        <f t="shared" si="223"/>
        <v>40.94432263734052</v>
      </c>
      <c r="DB139" s="2">
        <f t="shared" si="224"/>
        <v>156467.54432263732</v>
      </c>
      <c r="DC139" s="2">
        <f t="shared" si="294"/>
        <v>0</v>
      </c>
      <c r="DD139" s="2">
        <f t="shared" si="225"/>
        <v>1435.2759522385909</v>
      </c>
      <c r="DE139" s="2">
        <f t="shared" si="226"/>
        <v>155032.26837039873</v>
      </c>
      <c r="DF139" s="2">
        <f t="shared" si="295"/>
        <v>726.59999999997672</v>
      </c>
      <c r="DG139" s="2">
        <f t="shared" si="296"/>
        <v>10583</v>
      </c>
      <c r="DH139" s="2">
        <f t="shared" si="227"/>
        <v>143722.66837039875</v>
      </c>
    </row>
    <row r="140" spans="2:112">
      <c r="B140" s="228"/>
      <c r="C140" s="1">
        <f t="shared" si="321"/>
        <v>103</v>
      </c>
      <c r="D140" s="2">
        <f t="shared" si="259"/>
        <v>144559.72625153809</v>
      </c>
      <c r="E140" s="2">
        <f t="shared" si="260"/>
        <v>134831.49760600625</v>
      </c>
      <c r="F140" s="2">
        <f t="shared" si="261"/>
        <v>142042.54822333323</v>
      </c>
      <c r="G140" s="2">
        <f t="shared" si="262"/>
        <v>131588.20388999992</v>
      </c>
      <c r="H140" s="2">
        <f t="shared" si="263"/>
        <v>145280.31824856516</v>
      </c>
      <c r="I140" s="2">
        <f t="shared" si="264"/>
        <v>134032.23186907638</v>
      </c>
      <c r="J140" s="2">
        <f t="shared" si="322"/>
        <v>132012.34294917592</v>
      </c>
      <c r="K140" s="2">
        <f t="shared" si="323"/>
        <v>122585.07810892344</v>
      </c>
      <c r="W140" s="1">
        <f t="shared" si="297"/>
        <v>122</v>
      </c>
      <c r="X140" s="2">
        <f t="shared" si="274"/>
        <v>127272.12026291428</v>
      </c>
      <c r="Y140" s="8">
        <f t="shared" si="310"/>
        <v>3.8100000000000002E-2</v>
      </c>
      <c r="Z140" s="5">
        <f t="shared" si="298"/>
        <v>1473</v>
      </c>
      <c r="AA140" s="2">
        <f t="shared" si="299"/>
        <v>147152.70000000001</v>
      </c>
      <c r="AB140" s="2">
        <f t="shared" si="207"/>
        <v>147300</v>
      </c>
      <c r="AC140" s="2">
        <f t="shared" si="300"/>
        <v>154149.45000000001</v>
      </c>
      <c r="AD140" s="8">
        <f t="shared" si="275"/>
        <v>4.65E-2</v>
      </c>
      <c r="AE140" s="2">
        <f t="shared" si="179"/>
        <v>155344.10823750001</v>
      </c>
      <c r="AF140" s="2" t="str">
        <f t="shared" si="276"/>
        <v>nie</v>
      </c>
      <c r="AG140" s="2">
        <f t="shared" si="277"/>
        <v>1473</v>
      </c>
      <c r="AH140" s="1">
        <f t="shared" si="233"/>
        <v>0</v>
      </c>
      <c r="AI140" s="1">
        <f t="shared" si="324"/>
        <v>0</v>
      </c>
      <c r="AJ140" s="1">
        <f t="shared" si="308"/>
        <v>0</v>
      </c>
      <c r="AK140" s="1">
        <f t="shared" si="319"/>
        <v>0</v>
      </c>
      <c r="AL140" s="2">
        <f t="shared" si="243"/>
        <v>0</v>
      </c>
      <c r="AM140" s="8">
        <f t="shared" si="313"/>
        <v>4.65E-2</v>
      </c>
      <c r="AN140" s="2">
        <f t="shared" si="244"/>
        <v>0</v>
      </c>
      <c r="AO140" s="2">
        <f t="shared" si="314"/>
        <v>0</v>
      </c>
      <c r="AP140" s="2">
        <f t="shared" si="272"/>
        <v>0</v>
      </c>
      <c r="AQ140" s="8">
        <f t="shared" si="325"/>
        <v>3.8100000000000002E-2</v>
      </c>
      <c r="AR140" s="2">
        <f t="shared" si="267"/>
        <v>0</v>
      </c>
      <c r="AS140" s="2">
        <f t="shared" si="326"/>
        <v>0</v>
      </c>
      <c r="AT140" s="2">
        <f t="shared" si="209"/>
        <v>0</v>
      </c>
      <c r="AU140" s="2">
        <f t="shared" si="245"/>
        <v>0</v>
      </c>
      <c r="AV140" s="2">
        <f t="shared" si="236"/>
        <v>84.226961192442104</v>
      </c>
      <c r="AW140" s="1">
        <f t="shared" si="311"/>
        <v>0</v>
      </c>
      <c r="AX140" s="2">
        <f t="shared" si="278"/>
        <v>84.226961192442104</v>
      </c>
      <c r="AY140" s="1">
        <f t="shared" si="237"/>
        <v>0</v>
      </c>
      <c r="AZ140" s="2">
        <f t="shared" si="210"/>
        <v>84.226961192442104</v>
      </c>
      <c r="BA140" s="2">
        <f t="shared" si="246"/>
        <v>155428.33519869245</v>
      </c>
      <c r="BB140" s="2">
        <f t="shared" si="279"/>
        <v>0</v>
      </c>
      <c r="BC140" s="2">
        <f t="shared" si="211"/>
        <v>1422.1582762361413</v>
      </c>
      <c r="BD140" s="2">
        <f t="shared" si="184"/>
        <v>154006.1769224563</v>
      </c>
      <c r="BE140" s="2">
        <f t="shared" si="212"/>
        <v>1473</v>
      </c>
      <c r="BF140" s="2">
        <f t="shared" si="185"/>
        <v>10251.513687751567</v>
      </c>
      <c r="BG140" s="2">
        <f t="shared" si="186"/>
        <v>142281.66323470473</v>
      </c>
      <c r="BI140" s="8">
        <f t="shared" si="315"/>
        <v>2.4E-2</v>
      </c>
      <c r="BJ140" s="5">
        <f t="shared" si="301"/>
        <v>1081</v>
      </c>
      <c r="BK140" s="2">
        <f t="shared" si="302"/>
        <v>107991.90000000001</v>
      </c>
      <c r="BL140" s="2">
        <f t="shared" si="303"/>
        <v>108100</v>
      </c>
      <c r="BM140" s="2">
        <f t="shared" si="280"/>
        <v>108100</v>
      </c>
      <c r="BN140" s="8">
        <f t="shared" si="281"/>
        <v>3.9E-2</v>
      </c>
      <c r="BO140" s="2">
        <f t="shared" si="282"/>
        <v>108802.65</v>
      </c>
      <c r="BP140" s="2" t="str">
        <f t="shared" si="283"/>
        <v>nie</v>
      </c>
      <c r="BQ140" s="2">
        <f t="shared" si="284"/>
        <v>2162</v>
      </c>
      <c r="BR140" s="1">
        <f t="shared" si="316"/>
        <v>150</v>
      </c>
      <c r="BS140" s="1">
        <f t="shared" si="327"/>
        <v>174</v>
      </c>
      <c r="BT140" s="1">
        <f t="shared" si="309"/>
        <v>19</v>
      </c>
      <c r="BU140" s="1">
        <f t="shared" si="320"/>
        <v>94</v>
      </c>
      <c r="BV140" s="2">
        <f t="shared" si="247"/>
        <v>15000</v>
      </c>
      <c r="BW140" s="8">
        <f t="shared" si="317"/>
        <v>0.05</v>
      </c>
      <c r="BX140" s="2">
        <f t="shared" si="248"/>
        <v>15125</v>
      </c>
      <c r="BY140" s="2">
        <f t="shared" si="318"/>
        <v>125</v>
      </c>
      <c r="BZ140" s="2">
        <f t="shared" si="273"/>
        <v>28700</v>
      </c>
      <c r="CA140" s="8">
        <f t="shared" si="328"/>
        <v>3.9E-2</v>
      </c>
      <c r="CB140" s="2">
        <f t="shared" si="249"/>
        <v>28886.55</v>
      </c>
      <c r="CC140" s="2">
        <f t="shared" si="329"/>
        <v>574</v>
      </c>
      <c r="CD140" s="2">
        <f t="shared" si="285"/>
        <v>0</v>
      </c>
      <c r="CE140" s="2">
        <f t="shared" si="250"/>
        <v>0</v>
      </c>
      <c r="CF140" s="2">
        <f t="shared" si="251"/>
        <v>21.699999999891588</v>
      </c>
      <c r="CG140" s="1">
        <f t="shared" si="312"/>
        <v>0</v>
      </c>
      <c r="CH140" s="2">
        <f t="shared" si="286"/>
        <v>21.699999999891588</v>
      </c>
      <c r="CI140" s="1">
        <f t="shared" si="242"/>
        <v>0</v>
      </c>
      <c r="CJ140" s="2">
        <f t="shared" si="252"/>
        <v>21.699999999891588</v>
      </c>
      <c r="CK140" s="2">
        <f t="shared" si="253"/>
        <v>152835.89999999988</v>
      </c>
      <c r="CL140" s="2">
        <f t="shared" si="287"/>
        <v>0</v>
      </c>
      <c r="CM140" s="2">
        <f t="shared" si="216"/>
        <v>1409.4181099999994</v>
      </c>
      <c r="CN140" s="2">
        <f t="shared" si="288"/>
        <v>151426.48188999988</v>
      </c>
      <c r="CO140" s="2">
        <f t="shared" si="217"/>
        <v>2861</v>
      </c>
      <c r="CP140" s="2">
        <f t="shared" si="289"/>
        <v>9495.2309999999761</v>
      </c>
      <c r="CQ140" s="2">
        <f t="shared" si="290"/>
        <v>139070.25088999991</v>
      </c>
      <c r="CS140" s="5">
        <f t="shared" si="304"/>
        <v>1557</v>
      </c>
      <c r="CT140" s="2">
        <f t="shared" si="305"/>
        <v>155544.30000000002</v>
      </c>
      <c r="CU140" s="2">
        <f t="shared" si="306"/>
        <v>155700</v>
      </c>
      <c r="CV140" s="2">
        <f t="shared" si="307"/>
        <v>155700</v>
      </c>
      <c r="CW140" s="8">
        <f t="shared" si="291"/>
        <v>5.6000000000000001E-2</v>
      </c>
      <c r="CX140" s="2">
        <f t="shared" si="292"/>
        <v>157153.20000000001</v>
      </c>
      <c r="CY140" s="2" t="str">
        <f t="shared" si="293"/>
        <v>nie</v>
      </c>
      <c r="CZ140" s="2">
        <f t="shared" si="222"/>
        <v>0</v>
      </c>
      <c r="DA140" s="2">
        <f t="shared" si="223"/>
        <v>40.94432263734052</v>
      </c>
      <c r="DB140" s="2">
        <f t="shared" si="224"/>
        <v>157194.14432263735</v>
      </c>
      <c r="DC140" s="2">
        <f t="shared" si="294"/>
        <v>0</v>
      </c>
      <c r="DD140" s="2">
        <f t="shared" si="225"/>
        <v>1435.2759522385909</v>
      </c>
      <c r="DE140" s="2">
        <f t="shared" si="226"/>
        <v>155758.86837039876</v>
      </c>
      <c r="DF140" s="2">
        <f t="shared" si="295"/>
        <v>1453.2000000000116</v>
      </c>
      <c r="DG140" s="2">
        <f t="shared" si="296"/>
        <v>10583</v>
      </c>
      <c r="DH140" s="2">
        <f t="shared" si="227"/>
        <v>143722.66837039875</v>
      </c>
    </row>
    <row r="141" spans="2:112">
      <c r="B141" s="228"/>
      <c r="C141" s="1">
        <f t="shared" si="321"/>
        <v>104</v>
      </c>
      <c r="D141" s="2">
        <f t="shared" si="259"/>
        <v>145109.29235811619</v>
      </c>
      <c r="E141" s="2">
        <f t="shared" si="260"/>
        <v>135276.64615233449</v>
      </c>
      <c r="F141" s="2">
        <f t="shared" si="261"/>
        <v>142595.78155666657</v>
      </c>
      <c r="G141" s="2">
        <f t="shared" si="262"/>
        <v>132036.32288999992</v>
      </c>
      <c r="H141" s="2">
        <f t="shared" si="263"/>
        <v>145803.72442028808</v>
      </c>
      <c r="I141" s="2">
        <f t="shared" si="264"/>
        <v>134456.19086817195</v>
      </c>
      <c r="J141" s="2">
        <f t="shared" si="322"/>
        <v>132368.77627513869</v>
      </c>
      <c r="K141" s="2">
        <f t="shared" si="323"/>
        <v>122826.86327284637</v>
      </c>
      <c r="W141" s="1">
        <f t="shared" si="297"/>
        <v>123</v>
      </c>
      <c r="X141" s="2">
        <f t="shared" si="274"/>
        <v>127525.65038295992</v>
      </c>
      <c r="Y141" s="8">
        <f t="shared" si="310"/>
        <v>3.8100000000000002E-2</v>
      </c>
      <c r="Z141" s="5">
        <f t="shared" si="298"/>
        <v>1473</v>
      </c>
      <c r="AA141" s="2">
        <f t="shared" si="299"/>
        <v>147152.70000000001</v>
      </c>
      <c r="AB141" s="2">
        <f t="shared" si="207"/>
        <v>147300</v>
      </c>
      <c r="AC141" s="2">
        <f t="shared" si="300"/>
        <v>154149.45000000001</v>
      </c>
      <c r="AD141" s="8">
        <f t="shared" si="275"/>
        <v>4.65E-2</v>
      </c>
      <c r="AE141" s="2">
        <f t="shared" si="179"/>
        <v>155941.43735625001</v>
      </c>
      <c r="AF141" s="2" t="str">
        <f t="shared" si="276"/>
        <v>nie</v>
      </c>
      <c r="AG141" s="2">
        <f t="shared" si="277"/>
        <v>1473</v>
      </c>
      <c r="AH141" s="1">
        <f t="shared" si="233"/>
        <v>0</v>
      </c>
      <c r="AI141" s="1">
        <f t="shared" si="324"/>
        <v>0</v>
      </c>
      <c r="AJ141" s="1">
        <f t="shared" si="308"/>
        <v>0</v>
      </c>
      <c r="AK141" s="1">
        <f t="shared" si="319"/>
        <v>0</v>
      </c>
      <c r="AL141" s="2">
        <f t="shared" si="243"/>
        <v>0</v>
      </c>
      <c r="AM141" s="8">
        <f t="shared" si="313"/>
        <v>4.65E-2</v>
      </c>
      <c r="AN141" s="2">
        <f t="shared" si="244"/>
        <v>0</v>
      </c>
      <c r="AO141" s="2">
        <f t="shared" si="314"/>
        <v>0</v>
      </c>
      <c r="AP141" s="2">
        <f t="shared" si="272"/>
        <v>0</v>
      </c>
      <c r="AQ141" s="8">
        <f t="shared" si="325"/>
        <v>3.8100000000000002E-2</v>
      </c>
      <c r="AR141" s="2">
        <f t="shared" si="267"/>
        <v>0</v>
      </c>
      <c r="AS141" s="2">
        <f t="shared" si="326"/>
        <v>0</v>
      </c>
      <c r="AT141" s="2">
        <f t="shared" si="209"/>
        <v>0</v>
      </c>
      <c r="AU141" s="2">
        <f t="shared" si="245"/>
        <v>0</v>
      </c>
      <c r="AV141" s="2">
        <f t="shared" si="236"/>
        <v>84.226961192442104</v>
      </c>
      <c r="AW141" s="1">
        <f t="shared" si="311"/>
        <v>0</v>
      </c>
      <c r="AX141" s="2">
        <f t="shared" si="278"/>
        <v>84.226961192442104</v>
      </c>
      <c r="AY141" s="1">
        <f t="shared" si="237"/>
        <v>0</v>
      </c>
      <c r="AZ141" s="2">
        <f t="shared" si="210"/>
        <v>84.226961192442104</v>
      </c>
      <c r="BA141" s="2">
        <f t="shared" si="246"/>
        <v>156025.66431744245</v>
      </c>
      <c r="BB141" s="2">
        <f t="shared" si="279"/>
        <v>0</v>
      </c>
      <c r="BC141" s="2">
        <f t="shared" si="211"/>
        <v>1422.1582762361413</v>
      </c>
      <c r="BD141" s="2">
        <f t="shared" si="184"/>
        <v>154603.5060412063</v>
      </c>
      <c r="BE141" s="2">
        <f t="shared" si="212"/>
        <v>1473</v>
      </c>
      <c r="BF141" s="2">
        <f t="shared" si="185"/>
        <v>10365.006220314066</v>
      </c>
      <c r="BG141" s="2">
        <f t="shared" si="186"/>
        <v>142765.49982089223</v>
      </c>
      <c r="BI141" s="8">
        <f t="shared" si="315"/>
        <v>2.4E-2</v>
      </c>
      <c r="BJ141" s="5">
        <f t="shared" si="301"/>
        <v>1081</v>
      </c>
      <c r="BK141" s="2">
        <f t="shared" si="302"/>
        <v>107991.90000000001</v>
      </c>
      <c r="BL141" s="2">
        <f t="shared" si="303"/>
        <v>108100</v>
      </c>
      <c r="BM141" s="2">
        <f t="shared" si="280"/>
        <v>108100</v>
      </c>
      <c r="BN141" s="8">
        <f t="shared" si="281"/>
        <v>3.9E-2</v>
      </c>
      <c r="BO141" s="2">
        <f t="shared" si="282"/>
        <v>109153.97499999999</v>
      </c>
      <c r="BP141" s="2" t="str">
        <f t="shared" si="283"/>
        <v>nie</v>
      </c>
      <c r="BQ141" s="2">
        <f t="shared" si="284"/>
        <v>2162</v>
      </c>
      <c r="BR141" s="1">
        <f t="shared" si="316"/>
        <v>150</v>
      </c>
      <c r="BS141" s="1">
        <f t="shared" si="327"/>
        <v>174</v>
      </c>
      <c r="BT141" s="1">
        <f t="shared" si="309"/>
        <v>19</v>
      </c>
      <c r="BU141" s="1">
        <f t="shared" si="320"/>
        <v>94</v>
      </c>
      <c r="BV141" s="2">
        <f t="shared" si="247"/>
        <v>15000</v>
      </c>
      <c r="BW141" s="8">
        <f t="shared" si="317"/>
        <v>0.05</v>
      </c>
      <c r="BX141" s="2">
        <f t="shared" si="248"/>
        <v>15187.5</v>
      </c>
      <c r="BY141" s="2">
        <f t="shared" si="318"/>
        <v>187.5</v>
      </c>
      <c r="BZ141" s="2">
        <f t="shared" si="273"/>
        <v>28700</v>
      </c>
      <c r="CA141" s="8">
        <f t="shared" si="328"/>
        <v>3.9E-2</v>
      </c>
      <c r="CB141" s="2">
        <f t="shared" si="249"/>
        <v>28979.824999999997</v>
      </c>
      <c r="CC141" s="2">
        <f t="shared" si="329"/>
        <v>574</v>
      </c>
      <c r="CD141" s="2">
        <f t="shared" si="285"/>
        <v>0</v>
      </c>
      <c r="CE141" s="2">
        <f t="shared" si="250"/>
        <v>0</v>
      </c>
      <c r="CF141" s="2">
        <f t="shared" si="251"/>
        <v>21.699999999891588</v>
      </c>
      <c r="CG141" s="1">
        <f t="shared" si="312"/>
        <v>0</v>
      </c>
      <c r="CH141" s="2">
        <f t="shared" si="286"/>
        <v>21.699999999891588</v>
      </c>
      <c r="CI141" s="1">
        <f t="shared" si="242"/>
        <v>0</v>
      </c>
      <c r="CJ141" s="2">
        <f t="shared" si="252"/>
        <v>21.699999999891588</v>
      </c>
      <c r="CK141" s="2">
        <f t="shared" si="253"/>
        <v>153342.99999999988</v>
      </c>
      <c r="CL141" s="2">
        <f t="shared" si="287"/>
        <v>0</v>
      </c>
      <c r="CM141" s="2">
        <f t="shared" si="216"/>
        <v>1409.4181099999994</v>
      </c>
      <c r="CN141" s="2">
        <f t="shared" si="288"/>
        <v>151933.58188999988</v>
      </c>
      <c r="CO141" s="2">
        <f t="shared" si="217"/>
        <v>2923.5</v>
      </c>
      <c r="CP141" s="2">
        <f t="shared" si="289"/>
        <v>9579.7049999999781</v>
      </c>
      <c r="CQ141" s="2">
        <f t="shared" si="290"/>
        <v>139430.3768899999</v>
      </c>
      <c r="CS141" s="5">
        <f t="shared" si="304"/>
        <v>1557</v>
      </c>
      <c r="CT141" s="2">
        <f t="shared" si="305"/>
        <v>155544.30000000002</v>
      </c>
      <c r="CU141" s="2">
        <f t="shared" si="306"/>
        <v>155700</v>
      </c>
      <c r="CV141" s="2">
        <f t="shared" si="307"/>
        <v>155700</v>
      </c>
      <c r="CW141" s="8">
        <f t="shared" si="291"/>
        <v>5.6000000000000001E-2</v>
      </c>
      <c r="CX141" s="2">
        <f t="shared" si="292"/>
        <v>157879.79999999999</v>
      </c>
      <c r="CY141" s="2" t="str">
        <f t="shared" si="293"/>
        <v>nie</v>
      </c>
      <c r="CZ141" s="2">
        <f t="shared" si="222"/>
        <v>0</v>
      </c>
      <c r="DA141" s="2">
        <f t="shared" si="223"/>
        <v>40.94432263734052</v>
      </c>
      <c r="DB141" s="2">
        <f t="shared" si="224"/>
        <v>157920.74432263733</v>
      </c>
      <c r="DC141" s="2">
        <f t="shared" si="294"/>
        <v>0</v>
      </c>
      <c r="DD141" s="2">
        <f t="shared" si="225"/>
        <v>1435.2759522385909</v>
      </c>
      <c r="DE141" s="2">
        <f t="shared" si="226"/>
        <v>156485.46837039874</v>
      </c>
      <c r="DF141" s="2">
        <f t="shared" si="295"/>
        <v>2179.7999999999884</v>
      </c>
      <c r="DG141" s="2">
        <f t="shared" si="296"/>
        <v>10583</v>
      </c>
      <c r="DH141" s="2">
        <f t="shared" si="227"/>
        <v>143722.66837039875</v>
      </c>
    </row>
    <row r="142" spans="2:112">
      <c r="B142" s="228"/>
      <c r="C142" s="1">
        <f t="shared" si="321"/>
        <v>105</v>
      </c>
      <c r="D142" s="2">
        <f t="shared" si="259"/>
        <v>145658.85846469432</v>
      </c>
      <c r="E142" s="2">
        <f t="shared" si="260"/>
        <v>135721.79469866279</v>
      </c>
      <c r="F142" s="2">
        <f t="shared" si="261"/>
        <v>143149.0148899999</v>
      </c>
      <c r="G142" s="2">
        <f t="shared" si="262"/>
        <v>132484.44188999993</v>
      </c>
      <c r="H142" s="2">
        <f t="shared" si="263"/>
        <v>146327.130592011</v>
      </c>
      <c r="I142" s="2">
        <f t="shared" si="264"/>
        <v>134880.14986726749</v>
      </c>
      <c r="J142" s="2">
        <f t="shared" si="322"/>
        <v>132726.17197108155</v>
      </c>
      <c r="K142" s="2">
        <f t="shared" si="323"/>
        <v>123068.64843676929</v>
      </c>
      <c r="W142" s="1">
        <f t="shared" si="297"/>
        <v>124</v>
      </c>
      <c r="X142" s="2">
        <f t="shared" si="274"/>
        <v>127779.18050300557</v>
      </c>
      <c r="Y142" s="8">
        <f t="shared" si="310"/>
        <v>3.8100000000000002E-2</v>
      </c>
      <c r="Z142" s="5">
        <f t="shared" si="298"/>
        <v>1473</v>
      </c>
      <c r="AA142" s="2">
        <f t="shared" si="299"/>
        <v>147152.70000000001</v>
      </c>
      <c r="AB142" s="2">
        <f t="shared" si="207"/>
        <v>147300</v>
      </c>
      <c r="AC142" s="2">
        <f t="shared" si="300"/>
        <v>154149.45000000001</v>
      </c>
      <c r="AD142" s="8">
        <f t="shared" si="275"/>
        <v>4.65E-2</v>
      </c>
      <c r="AE142" s="2">
        <f t="shared" si="179"/>
        <v>156538.76647500001</v>
      </c>
      <c r="AF142" s="2" t="str">
        <f t="shared" si="276"/>
        <v>nie</v>
      </c>
      <c r="AG142" s="2">
        <f t="shared" si="277"/>
        <v>1473</v>
      </c>
      <c r="AH142" s="1">
        <f t="shared" si="233"/>
        <v>0</v>
      </c>
      <c r="AI142" s="1">
        <f t="shared" si="324"/>
        <v>0</v>
      </c>
      <c r="AJ142" s="1">
        <f t="shared" si="308"/>
        <v>0</v>
      </c>
      <c r="AK142" s="1">
        <f t="shared" si="319"/>
        <v>0</v>
      </c>
      <c r="AL142" s="2">
        <f t="shared" si="243"/>
        <v>0</v>
      </c>
      <c r="AM142" s="8">
        <f t="shared" si="313"/>
        <v>4.65E-2</v>
      </c>
      <c r="AN142" s="2">
        <f t="shared" si="244"/>
        <v>0</v>
      </c>
      <c r="AO142" s="2">
        <f t="shared" si="314"/>
        <v>0</v>
      </c>
      <c r="AP142" s="2">
        <f t="shared" si="272"/>
        <v>0</v>
      </c>
      <c r="AQ142" s="8">
        <f t="shared" si="325"/>
        <v>3.8100000000000002E-2</v>
      </c>
      <c r="AR142" s="2">
        <f t="shared" si="267"/>
        <v>0</v>
      </c>
      <c r="AS142" s="2">
        <f t="shared" si="326"/>
        <v>0</v>
      </c>
      <c r="AT142" s="2">
        <f t="shared" si="209"/>
        <v>0</v>
      </c>
      <c r="AU142" s="2">
        <f t="shared" si="245"/>
        <v>0</v>
      </c>
      <c r="AV142" s="2">
        <f t="shared" si="236"/>
        <v>84.226961192442104</v>
      </c>
      <c r="AW142" s="1">
        <f t="shared" si="311"/>
        <v>0</v>
      </c>
      <c r="AX142" s="2">
        <f t="shared" si="278"/>
        <v>84.226961192442104</v>
      </c>
      <c r="AY142" s="1">
        <f t="shared" si="237"/>
        <v>0</v>
      </c>
      <c r="AZ142" s="2">
        <f t="shared" si="210"/>
        <v>84.226961192442104</v>
      </c>
      <c r="BA142" s="2">
        <f t="shared" si="246"/>
        <v>156622.99343619245</v>
      </c>
      <c r="BB142" s="2">
        <f t="shared" si="279"/>
        <v>0</v>
      </c>
      <c r="BC142" s="2">
        <f t="shared" si="211"/>
        <v>1422.1582762361413</v>
      </c>
      <c r="BD142" s="2">
        <f t="shared" si="184"/>
        <v>155200.8351599563</v>
      </c>
      <c r="BE142" s="2">
        <f t="shared" si="212"/>
        <v>1473</v>
      </c>
      <c r="BF142" s="2">
        <f t="shared" si="185"/>
        <v>10478.498752876567</v>
      </c>
      <c r="BG142" s="2">
        <f t="shared" si="186"/>
        <v>143249.33640707974</v>
      </c>
      <c r="BI142" s="8">
        <f t="shared" si="315"/>
        <v>2.4E-2</v>
      </c>
      <c r="BJ142" s="5">
        <f t="shared" si="301"/>
        <v>1081</v>
      </c>
      <c r="BK142" s="2">
        <f t="shared" si="302"/>
        <v>107991.90000000001</v>
      </c>
      <c r="BL142" s="2">
        <f t="shared" si="303"/>
        <v>108100</v>
      </c>
      <c r="BM142" s="2">
        <f t="shared" si="280"/>
        <v>108100</v>
      </c>
      <c r="BN142" s="8">
        <f t="shared" si="281"/>
        <v>3.9E-2</v>
      </c>
      <c r="BO142" s="2">
        <f t="shared" si="282"/>
        <v>109505.29999999999</v>
      </c>
      <c r="BP142" s="2" t="str">
        <f t="shared" si="283"/>
        <v>nie</v>
      </c>
      <c r="BQ142" s="2">
        <f t="shared" si="284"/>
        <v>2162</v>
      </c>
      <c r="BR142" s="1">
        <f t="shared" si="316"/>
        <v>150</v>
      </c>
      <c r="BS142" s="1">
        <f t="shared" si="327"/>
        <v>174</v>
      </c>
      <c r="BT142" s="1">
        <f t="shared" si="309"/>
        <v>19</v>
      </c>
      <c r="BU142" s="1">
        <f t="shared" si="320"/>
        <v>94</v>
      </c>
      <c r="BV142" s="2">
        <f t="shared" si="247"/>
        <v>15000</v>
      </c>
      <c r="BW142" s="8">
        <f t="shared" si="317"/>
        <v>0.05</v>
      </c>
      <c r="BX142" s="2">
        <f t="shared" si="248"/>
        <v>15250</v>
      </c>
      <c r="BY142" s="2">
        <f t="shared" si="318"/>
        <v>250</v>
      </c>
      <c r="BZ142" s="2">
        <f t="shared" si="273"/>
        <v>28700</v>
      </c>
      <c r="CA142" s="8">
        <f t="shared" si="328"/>
        <v>3.9E-2</v>
      </c>
      <c r="CB142" s="2">
        <f t="shared" si="249"/>
        <v>29073.1</v>
      </c>
      <c r="CC142" s="2">
        <f t="shared" si="329"/>
        <v>574</v>
      </c>
      <c r="CD142" s="2">
        <f t="shared" si="285"/>
        <v>0</v>
      </c>
      <c r="CE142" s="2">
        <f t="shared" si="250"/>
        <v>0</v>
      </c>
      <c r="CF142" s="2">
        <f t="shared" si="251"/>
        <v>21.699999999891588</v>
      </c>
      <c r="CG142" s="1">
        <f t="shared" si="312"/>
        <v>0</v>
      </c>
      <c r="CH142" s="2">
        <f t="shared" si="286"/>
        <v>21.699999999891588</v>
      </c>
      <c r="CI142" s="1">
        <f t="shared" si="242"/>
        <v>0</v>
      </c>
      <c r="CJ142" s="2">
        <f t="shared" si="252"/>
        <v>21.699999999891588</v>
      </c>
      <c r="CK142" s="2">
        <f t="shared" si="253"/>
        <v>153850.09999999989</v>
      </c>
      <c r="CL142" s="2">
        <f t="shared" si="287"/>
        <v>0</v>
      </c>
      <c r="CM142" s="2">
        <f t="shared" si="216"/>
        <v>1409.4181099999994</v>
      </c>
      <c r="CN142" s="2">
        <f t="shared" si="288"/>
        <v>152440.68188999989</v>
      </c>
      <c r="CO142" s="2">
        <f t="shared" si="217"/>
        <v>2986</v>
      </c>
      <c r="CP142" s="2">
        <f t="shared" si="289"/>
        <v>9664.1789999999783</v>
      </c>
      <c r="CQ142" s="2">
        <f t="shared" si="290"/>
        <v>139790.50288999992</v>
      </c>
      <c r="CS142" s="5">
        <f t="shared" si="304"/>
        <v>1557</v>
      </c>
      <c r="CT142" s="2">
        <f t="shared" si="305"/>
        <v>155544.30000000002</v>
      </c>
      <c r="CU142" s="2">
        <f t="shared" si="306"/>
        <v>155700</v>
      </c>
      <c r="CV142" s="2">
        <f t="shared" si="307"/>
        <v>155700</v>
      </c>
      <c r="CW142" s="8">
        <f t="shared" si="291"/>
        <v>5.6000000000000001E-2</v>
      </c>
      <c r="CX142" s="2">
        <f t="shared" si="292"/>
        <v>158606.39999999999</v>
      </c>
      <c r="CY142" s="2" t="str">
        <f t="shared" si="293"/>
        <v>nie</v>
      </c>
      <c r="CZ142" s="2">
        <f t="shared" si="222"/>
        <v>0</v>
      </c>
      <c r="DA142" s="2">
        <f t="shared" si="223"/>
        <v>40.94432263734052</v>
      </c>
      <c r="DB142" s="2">
        <f t="shared" si="224"/>
        <v>158647.34432263733</v>
      </c>
      <c r="DC142" s="2">
        <f t="shared" si="294"/>
        <v>0</v>
      </c>
      <c r="DD142" s="2">
        <f t="shared" si="225"/>
        <v>1435.2759522385909</v>
      </c>
      <c r="DE142" s="2">
        <f t="shared" si="226"/>
        <v>157212.06837039875</v>
      </c>
      <c r="DF142" s="2">
        <f t="shared" si="295"/>
        <v>2906.3999999999942</v>
      </c>
      <c r="DG142" s="2">
        <f t="shared" si="296"/>
        <v>10583</v>
      </c>
      <c r="DH142" s="2">
        <f t="shared" si="227"/>
        <v>143722.66837039875</v>
      </c>
    </row>
    <row r="143" spans="2:112">
      <c r="B143" s="228"/>
      <c r="C143" s="1">
        <f t="shared" si="321"/>
        <v>106</v>
      </c>
      <c r="D143" s="2">
        <f t="shared" si="259"/>
        <v>146208.42457127245</v>
      </c>
      <c r="E143" s="2">
        <f t="shared" si="260"/>
        <v>136166.94324499107</v>
      </c>
      <c r="F143" s="2">
        <f t="shared" si="261"/>
        <v>143702.24822333324</v>
      </c>
      <c r="G143" s="2">
        <f t="shared" si="262"/>
        <v>132932.56088999994</v>
      </c>
      <c r="H143" s="2">
        <f t="shared" si="263"/>
        <v>146850.53676373392</v>
      </c>
      <c r="I143" s="2">
        <f t="shared" si="264"/>
        <v>135304.10886636307</v>
      </c>
      <c r="J143" s="2">
        <f t="shared" si="322"/>
        <v>133084.53263540348</v>
      </c>
      <c r="K143" s="2">
        <f t="shared" si="323"/>
        <v>123310.43360069222</v>
      </c>
      <c r="W143" s="1">
        <f t="shared" si="297"/>
        <v>125</v>
      </c>
      <c r="X143" s="2">
        <f t="shared" si="274"/>
        <v>128032.71062305121</v>
      </c>
      <c r="Y143" s="8">
        <f t="shared" si="310"/>
        <v>3.8100000000000002E-2</v>
      </c>
      <c r="Z143" s="5">
        <f t="shared" si="298"/>
        <v>1473</v>
      </c>
      <c r="AA143" s="2">
        <f t="shared" si="299"/>
        <v>147152.70000000001</v>
      </c>
      <c r="AB143" s="2">
        <f t="shared" si="207"/>
        <v>147300</v>
      </c>
      <c r="AC143" s="2">
        <f t="shared" si="300"/>
        <v>154149.45000000001</v>
      </c>
      <c r="AD143" s="8">
        <f t="shared" si="275"/>
        <v>4.65E-2</v>
      </c>
      <c r="AE143" s="2">
        <f t="shared" si="179"/>
        <v>157136.09559375001</v>
      </c>
      <c r="AF143" s="2" t="str">
        <f t="shared" si="276"/>
        <v>nie</v>
      </c>
      <c r="AG143" s="2">
        <f t="shared" si="277"/>
        <v>1473</v>
      </c>
      <c r="AH143" s="1">
        <f t="shared" si="233"/>
        <v>0</v>
      </c>
      <c r="AI143" s="1">
        <f t="shared" si="324"/>
        <v>0</v>
      </c>
      <c r="AJ143" s="1">
        <f t="shared" si="308"/>
        <v>0</v>
      </c>
      <c r="AK143" s="1">
        <f t="shared" si="319"/>
        <v>0</v>
      </c>
      <c r="AL143" s="2">
        <f t="shared" si="243"/>
        <v>0</v>
      </c>
      <c r="AM143" s="8">
        <f t="shared" si="313"/>
        <v>4.65E-2</v>
      </c>
      <c r="AN143" s="2">
        <f t="shared" si="244"/>
        <v>0</v>
      </c>
      <c r="AO143" s="2">
        <f t="shared" si="314"/>
        <v>0</v>
      </c>
      <c r="AP143" s="2">
        <f t="shared" si="272"/>
        <v>0</v>
      </c>
      <c r="AQ143" s="8">
        <f t="shared" si="325"/>
        <v>3.8100000000000002E-2</v>
      </c>
      <c r="AR143" s="2">
        <f t="shared" si="267"/>
        <v>0</v>
      </c>
      <c r="AS143" s="2">
        <f t="shared" si="326"/>
        <v>0</v>
      </c>
      <c r="AT143" s="2">
        <f t="shared" si="209"/>
        <v>0</v>
      </c>
      <c r="AU143" s="2">
        <f t="shared" si="245"/>
        <v>0</v>
      </c>
      <c r="AV143" s="2">
        <f t="shared" si="236"/>
        <v>84.226961192442104</v>
      </c>
      <c r="AW143" s="1">
        <f t="shared" si="311"/>
        <v>0</v>
      </c>
      <c r="AX143" s="2">
        <f t="shared" si="278"/>
        <v>84.226961192442104</v>
      </c>
      <c r="AY143" s="1">
        <f t="shared" si="237"/>
        <v>0</v>
      </c>
      <c r="AZ143" s="2">
        <f t="shared" si="210"/>
        <v>84.226961192442104</v>
      </c>
      <c r="BA143" s="2">
        <f t="shared" si="246"/>
        <v>157220.32255494245</v>
      </c>
      <c r="BB143" s="2">
        <f t="shared" si="279"/>
        <v>0</v>
      </c>
      <c r="BC143" s="2">
        <f t="shared" si="211"/>
        <v>1422.1582762361413</v>
      </c>
      <c r="BD143" s="2">
        <f t="shared" si="184"/>
        <v>155798.1642787063</v>
      </c>
      <c r="BE143" s="2">
        <f t="shared" si="212"/>
        <v>1473</v>
      </c>
      <c r="BF143" s="2">
        <f t="shared" si="185"/>
        <v>10591.991285439066</v>
      </c>
      <c r="BG143" s="2">
        <f t="shared" si="186"/>
        <v>143733.17299326725</v>
      </c>
      <c r="BI143" s="8">
        <f t="shared" si="315"/>
        <v>2.4E-2</v>
      </c>
      <c r="BJ143" s="5">
        <f t="shared" si="301"/>
        <v>1081</v>
      </c>
      <c r="BK143" s="2">
        <f t="shared" si="302"/>
        <v>107991.90000000001</v>
      </c>
      <c r="BL143" s="2">
        <f t="shared" si="303"/>
        <v>108100</v>
      </c>
      <c r="BM143" s="2">
        <f t="shared" si="280"/>
        <v>108100</v>
      </c>
      <c r="BN143" s="8">
        <f t="shared" si="281"/>
        <v>3.9E-2</v>
      </c>
      <c r="BO143" s="2">
        <f t="shared" si="282"/>
        <v>109856.62500000001</v>
      </c>
      <c r="BP143" s="2" t="str">
        <f t="shared" si="283"/>
        <v>nie</v>
      </c>
      <c r="BQ143" s="2">
        <f t="shared" si="284"/>
        <v>2162</v>
      </c>
      <c r="BR143" s="1">
        <f t="shared" si="316"/>
        <v>150</v>
      </c>
      <c r="BS143" s="1">
        <f t="shared" si="327"/>
        <v>174</v>
      </c>
      <c r="BT143" s="1">
        <f t="shared" si="309"/>
        <v>19</v>
      </c>
      <c r="BU143" s="1">
        <f t="shared" si="320"/>
        <v>94</v>
      </c>
      <c r="BV143" s="2">
        <f t="shared" si="247"/>
        <v>15000</v>
      </c>
      <c r="BW143" s="8">
        <f t="shared" si="317"/>
        <v>0.05</v>
      </c>
      <c r="BX143" s="2">
        <f t="shared" si="248"/>
        <v>15312.499999999998</v>
      </c>
      <c r="BY143" s="2">
        <f t="shared" si="318"/>
        <v>300</v>
      </c>
      <c r="BZ143" s="2">
        <f t="shared" si="273"/>
        <v>28700</v>
      </c>
      <c r="CA143" s="8">
        <f t="shared" si="328"/>
        <v>3.9E-2</v>
      </c>
      <c r="CB143" s="2">
        <f t="shared" si="249"/>
        <v>29166.375000000004</v>
      </c>
      <c r="CC143" s="2">
        <f t="shared" si="329"/>
        <v>574</v>
      </c>
      <c r="CD143" s="2">
        <f t="shared" si="285"/>
        <v>0</v>
      </c>
      <c r="CE143" s="2">
        <f t="shared" si="250"/>
        <v>0</v>
      </c>
      <c r="CF143" s="2">
        <f t="shared" si="251"/>
        <v>21.699999999891588</v>
      </c>
      <c r="CG143" s="1">
        <f t="shared" si="312"/>
        <v>0</v>
      </c>
      <c r="CH143" s="2">
        <f t="shared" si="286"/>
        <v>21.699999999891588</v>
      </c>
      <c r="CI143" s="1">
        <f t="shared" si="242"/>
        <v>0</v>
      </c>
      <c r="CJ143" s="2">
        <f t="shared" si="252"/>
        <v>21.699999999891588</v>
      </c>
      <c r="CK143" s="2">
        <f t="shared" si="253"/>
        <v>154357.19999999992</v>
      </c>
      <c r="CL143" s="2">
        <f t="shared" si="287"/>
        <v>0</v>
      </c>
      <c r="CM143" s="2">
        <f t="shared" si="216"/>
        <v>1409.4181099999994</v>
      </c>
      <c r="CN143" s="2">
        <f t="shared" si="288"/>
        <v>152947.78188999993</v>
      </c>
      <c r="CO143" s="2">
        <f t="shared" si="217"/>
        <v>3036</v>
      </c>
      <c r="CP143" s="2">
        <f t="shared" si="289"/>
        <v>9751.0279999999857</v>
      </c>
      <c r="CQ143" s="2">
        <f t="shared" si="290"/>
        <v>140160.75388999993</v>
      </c>
      <c r="CS143" s="5">
        <f t="shared" si="304"/>
        <v>1557</v>
      </c>
      <c r="CT143" s="2">
        <f t="shared" si="305"/>
        <v>155544.30000000002</v>
      </c>
      <c r="CU143" s="2">
        <f t="shared" si="306"/>
        <v>155700</v>
      </c>
      <c r="CV143" s="2">
        <f t="shared" si="307"/>
        <v>155700</v>
      </c>
      <c r="CW143" s="8">
        <f t="shared" si="291"/>
        <v>5.6000000000000001E-2</v>
      </c>
      <c r="CX143" s="2">
        <f t="shared" si="292"/>
        <v>159333.00000000003</v>
      </c>
      <c r="CY143" s="2" t="str">
        <f t="shared" si="293"/>
        <v>nie</v>
      </c>
      <c r="CZ143" s="2">
        <f t="shared" si="222"/>
        <v>0</v>
      </c>
      <c r="DA143" s="2">
        <f t="shared" si="223"/>
        <v>40.94432263734052</v>
      </c>
      <c r="DB143" s="2">
        <f t="shared" si="224"/>
        <v>159373.94432263737</v>
      </c>
      <c r="DC143" s="2">
        <f t="shared" si="294"/>
        <v>0</v>
      </c>
      <c r="DD143" s="2">
        <f t="shared" si="225"/>
        <v>1435.2759522385909</v>
      </c>
      <c r="DE143" s="2">
        <f t="shared" si="226"/>
        <v>157938.66837039878</v>
      </c>
      <c r="DF143" s="2">
        <f t="shared" si="295"/>
        <v>3633.0000000000291</v>
      </c>
      <c r="DG143" s="2">
        <f t="shared" si="296"/>
        <v>10583</v>
      </c>
      <c r="DH143" s="2">
        <f t="shared" si="227"/>
        <v>143722.66837039875</v>
      </c>
    </row>
    <row r="144" spans="2:112">
      <c r="B144" s="229"/>
      <c r="C144" s="1">
        <f t="shared" si="321"/>
        <v>107</v>
      </c>
      <c r="D144" s="2">
        <f t="shared" si="259"/>
        <v>146757.99067785055</v>
      </c>
      <c r="E144" s="2">
        <f t="shared" si="260"/>
        <v>136612.09179131934</v>
      </c>
      <c r="F144" s="2">
        <f t="shared" si="261"/>
        <v>144255.48155666658</v>
      </c>
      <c r="G144" s="2">
        <f t="shared" si="262"/>
        <v>133380.67988999994</v>
      </c>
      <c r="H144" s="2">
        <f t="shared" si="263"/>
        <v>147373.94293545687</v>
      </c>
      <c r="I144" s="2">
        <f t="shared" si="264"/>
        <v>135728.06786545867</v>
      </c>
      <c r="J144" s="2">
        <f t="shared" si="322"/>
        <v>133443.86087351906</v>
      </c>
      <c r="K144" s="2">
        <f t="shared" si="323"/>
        <v>123552.21876461514</v>
      </c>
      <c r="W144" s="1">
        <f t="shared" si="297"/>
        <v>126</v>
      </c>
      <c r="X144" s="2">
        <f t="shared" si="274"/>
        <v>128286.24074309686</v>
      </c>
      <c r="Y144" s="8">
        <f t="shared" si="310"/>
        <v>3.8100000000000002E-2</v>
      </c>
      <c r="Z144" s="5">
        <f t="shared" si="298"/>
        <v>1473</v>
      </c>
      <c r="AA144" s="2">
        <f t="shared" si="299"/>
        <v>147152.70000000001</v>
      </c>
      <c r="AB144" s="2">
        <f t="shared" si="207"/>
        <v>147300</v>
      </c>
      <c r="AC144" s="2">
        <f t="shared" si="300"/>
        <v>154149.45000000001</v>
      </c>
      <c r="AD144" s="8">
        <f t="shared" si="275"/>
        <v>4.65E-2</v>
      </c>
      <c r="AE144" s="2">
        <f t="shared" si="179"/>
        <v>157733.42471250001</v>
      </c>
      <c r="AF144" s="2" t="str">
        <f t="shared" si="276"/>
        <v>nie</v>
      </c>
      <c r="AG144" s="2">
        <f t="shared" si="277"/>
        <v>1473</v>
      </c>
      <c r="AH144" s="1">
        <f t="shared" si="233"/>
        <v>0</v>
      </c>
      <c r="AI144" s="1">
        <f t="shared" si="324"/>
        <v>0</v>
      </c>
      <c r="AJ144" s="1">
        <f t="shared" si="308"/>
        <v>0</v>
      </c>
      <c r="AK144" s="1">
        <f t="shared" si="319"/>
        <v>0</v>
      </c>
      <c r="AL144" s="2">
        <f t="shared" si="243"/>
        <v>0</v>
      </c>
      <c r="AM144" s="8">
        <f t="shared" si="313"/>
        <v>4.65E-2</v>
      </c>
      <c r="AN144" s="2">
        <f t="shared" si="244"/>
        <v>0</v>
      </c>
      <c r="AO144" s="2">
        <f t="shared" si="314"/>
        <v>0</v>
      </c>
      <c r="AP144" s="2">
        <f t="shared" si="272"/>
        <v>0</v>
      </c>
      <c r="AQ144" s="8">
        <f t="shared" si="325"/>
        <v>3.8100000000000002E-2</v>
      </c>
      <c r="AR144" s="2">
        <f t="shared" si="267"/>
        <v>0</v>
      </c>
      <c r="AS144" s="2">
        <f t="shared" si="326"/>
        <v>0</v>
      </c>
      <c r="AT144" s="2">
        <f t="shared" si="209"/>
        <v>0</v>
      </c>
      <c r="AU144" s="2">
        <f t="shared" si="245"/>
        <v>0</v>
      </c>
      <c r="AV144" s="2">
        <f t="shared" si="236"/>
        <v>84.226961192442104</v>
      </c>
      <c r="AW144" s="1">
        <f t="shared" si="311"/>
        <v>0</v>
      </c>
      <c r="AX144" s="2">
        <f t="shared" si="278"/>
        <v>84.226961192442104</v>
      </c>
      <c r="AY144" s="1">
        <f t="shared" si="237"/>
        <v>0</v>
      </c>
      <c r="AZ144" s="2">
        <f t="shared" si="210"/>
        <v>84.226961192442104</v>
      </c>
      <c r="BA144" s="2">
        <f t="shared" si="246"/>
        <v>157817.65167369245</v>
      </c>
      <c r="BB144" s="2">
        <f t="shared" si="279"/>
        <v>0</v>
      </c>
      <c r="BC144" s="2">
        <f t="shared" si="211"/>
        <v>1422.1582762361413</v>
      </c>
      <c r="BD144" s="2">
        <f t="shared" si="184"/>
        <v>156395.4933974563</v>
      </c>
      <c r="BE144" s="2">
        <f t="shared" si="212"/>
        <v>1473</v>
      </c>
      <c r="BF144" s="2">
        <f t="shared" si="185"/>
        <v>10705.483818001567</v>
      </c>
      <c r="BG144" s="2">
        <f t="shared" si="186"/>
        <v>144217.00957945472</v>
      </c>
      <c r="BI144" s="8">
        <f t="shared" si="315"/>
        <v>2.4E-2</v>
      </c>
      <c r="BJ144" s="5">
        <f t="shared" si="301"/>
        <v>1081</v>
      </c>
      <c r="BK144" s="2">
        <f t="shared" si="302"/>
        <v>107991.90000000001</v>
      </c>
      <c r="BL144" s="2">
        <f t="shared" si="303"/>
        <v>108100</v>
      </c>
      <c r="BM144" s="2">
        <f t="shared" si="280"/>
        <v>108100</v>
      </c>
      <c r="BN144" s="8">
        <f t="shared" si="281"/>
        <v>3.9E-2</v>
      </c>
      <c r="BO144" s="2">
        <f t="shared" si="282"/>
        <v>110207.95000000001</v>
      </c>
      <c r="BP144" s="2" t="str">
        <f t="shared" si="283"/>
        <v>nie</v>
      </c>
      <c r="BQ144" s="2">
        <f t="shared" si="284"/>
        <v>2162</v>
      </c>
      <c r="BR144" s="1">
        <f t="shared" si="316"/>
        <v>150</v>
      </c>
      <c r="BS144" s="1">
        <f t="shared" si="327"/>
        <v>174</v>
      </c>
      <c r="BT144" s="1">
        <f t="shared" si="309"/>
        <v>19</v>
      </c>
      <c r="BU144" s="1">
        <f t="shared" si="320"/>
        <v>94</v>
      </c>
      <c r="BV144" s="2">
        <f t="shared" si="247"/>
        <v>15000</v>
      </c>
      <c r="BW144" s="8">
        <f t="shared" si="317"/>
        <v>0.05</v>
      </c>
      <c r="BX144" s="2">
        <f t="shared" si="248"/>
        <v>15374.999999999998</v>
      </c>
      <c r="BY144" s="2">
        <f t="shared" si="318"/>
        <v>300</v>
      </c>
      <c r="BZ144" s="2">
        <f t="shared" si="273"/>
        <v>28700</v>
      </c>
      <c r="CA144" s="8">
        <f t="shared" si="328"/>
        <v>3.9E-2</v>
      </c>
      <c r="CB144" s="2">
        <f t="shared" si="249"/>
        <v>29259.65</v>
      </c>
      <c r="CC144" s="2">
        <f t="shared" si="329"/>
        <v>574</v>
      </c>
      <c r="CD144" s="2">
        <f t="shared" si="285"/>
        <v>0</v>
      </c>
      <c r="CE144" s="2">
        <f t="shared" si="250"/>
        <v>0</v>
      </c>
      <c r="CF144" s="2">
        <f t="shared" si="251"/>
        <v>21.699999999891588</v>
      </c>
      <c r="CG144" s="1">
        <f t="shared" si="312"/>
        <v>0</v>
      </c>
      <c r="CH144" s="2">
        <f t="shared" si="286"/>
        <v>21.699999999891588</v>
      </c>
      <c r="CI144" s="1">
        <f t="shared" si="242"/>
        <v>0</v>
      </c>
      <c r="CJ144" s="2">
        <f t="shared" si="252"/>
        <v>21.699999999891588</v>
      </c>
      <c r="CK144" s="2">
        <f t="shared" si="253"/>
        <v>154864.2999999999</v>
      </c>
      <c r="CL144" s="2">
        <f t="shared" si="287"/>
        <v>0</v>
      </c>
      <c r="CM144" s="2">
        <f t="shared" si="216"/>
        <v>1409.4181099999994</v>
      </c>
      <c r="CN144" s="2">
        <f t="shared" si="288"/>
        <v>153454.8818899999</v>
      </c>
      <c r="CO144" s="2">
        <f t="shared" si="217"/>
        <v>3036</v>
      </c>
      <c r="CP144" s="2">
        <f t="shared" si="289"/>
        <v>9847.3769999999822</v>
      </c>
      <c r="CQ144" s="2">
        <f t="shared" si="290"/>
        <v>140571.50488999992</v>
      </c>
      <c r="CS144" s="5">
        <f t="shared" si="304"/>
        <v>1557</v>
      </c>
      <c r="CT144" s="2">
        <f t="shared" si="305"/>
        <v>155544.30000000002</v>
      </c>
      <c r="CU144" s="2">
        <f t="shared" si="306"/>
        <v>155700</v>
      </c>
      <c r="CV144" s="2">
        <f t="shared" si="307"/>
        <v>155700</v>
      </c>
      <c r="CW144" s="8">
        <f t="shared" si="291"/>
        <v>5.6000000000000001E-2</v>
      </c>
      <c r="CX144" s="2">
        <f t="shared" si="292"/>
        <v>160059.6</v>
      </c>
      <c r="CY144" s="2" t="str">
        <f t="shared" si="293"/>
        <v>nie</v>
      </c>
      <c r="CZ144" s="2">
        <f t="shared" si="222"/>
        <v>0</v>
      </c>
      <c r="DA144" s="2">
        <f t="shared" si="223"/>
        <v>40.94432263734052</v>
      </c>
      <c r="DB144" s="2">
        <f t="shared" si="224"/>
        <v>160100.54432263735</v>
      </c>
      <c r="DC144" s="2">
        <f t="shared" si="294"/>
        <v>0</v>
      </c>
      <c r="DD144" s="2">
        <f t="shared" si="225"/>
        <v>1435.2759522385909</v>
      </c>
      <c r="DE144" s="2">
        <f t="shared" si="226"/>
        <v>158665.26837039876</v>
      </c>
      <c r="DF144" s="2">
        <f t="shared" si="295"/>
        <v>4359.6000000000058</v>
      </c>
      <c r="DG144" s="2">
        <f t="shared" si="296"/>
        <v>10583</v>
      </c>
      <c r="DH144" s="2">
        <f t="shared" si="227"/>
        <v>143722.66837039875</v>
      </c>
    </row>
    <row r="145" spans="2:112">
      <c r="B145" s="227">
        <f>ROUNDUP(C146/12,0)</f>
        <v>10</v>
      </c>
      <c r="C145" s="3">
        <f t="shared" si="321"/>
        <v>108</v>
      </c>
      <c r="D145" s="10">
        <f t="shared" si="259"/>
        <v>145969.00236191752</v>
      </c>
      <c r="E145" s="10">
        <f t="shared" si="260"/>
        <v>136993.98623929094</v>
      </c>
      <c r="F145" s="10">
        <f t="shared" si="261"/>
        <v>144662.79448999988</v>
      </c>
      <c r="G145" s="10">
        <f t="shared" si="262"/>
        <v>133682.87848999992</v>
      </c>
      <c r="H145" s="10">
        <f t="shared" si="263"/>
        <v>147748.32109537654</v>
      </c>
      <c r="I145" s="10">
        <f t="shared" si="264"/>
        <v>136002.99885275096</v>
      </c>
      <c r="J145" s="10">
        <f t="shared" si="322"/>
        <v>133804.15929787754</v>
      </c>
      <c r="K145" s="10">
        <f t="shared" si="323"/>
        <v>123794.00392853808</v>
      </c>
      <c r="W145" s="1">
        <f t="shared" si="297"/>
        <v>127</v>
      </c>
      <c r="X145" s="2">
        <f t="shared" si="274"/>
        <v>128539.77086314252</v>
      </c>
      <c r="Y145" s="8">
        <f t="shared" si="310"/>
        <v>3.8100000000000002E-2</v>
      </c>
      <c r="Z145" s="5">
        <f t="shared" si="298"/>
        <v>1473</v>
      </c>
      <c r="AA145" s="2">
        <f t="shared" si="299"/>
        <v>147152.70000000001</v>
      </c>
      <c r="AB145" s="2">
        <f t="shared" si="207"/>
        <v>147300</v>
      </c>
      <c r="AC145" s="2">
        <f t="shared" si="300"/>
        <v>154149.45000000001</v>
      </c>
      <c r="AD145" s="8">
        <f t="shared" si="275"/>
        <v>4.65E-2</v>
      </c>
      <c r="AE145" s="2">
        <f t="shared" si="179"/>
        <v>158330.75383125001</v>
      </c>
      <c r="AF145" s="2" t="str">
        <f t="shared" si="276"/>
        <v>nie</v>
      </c>
      <c r="AG145" s="2">
        <f t="shared" si="277"/>
        <v>1473</v>
      </c>
      <c r="AH145" s="1">
        <f t="shared" si="233"/>
        <v>0</v>
      </c>
      <c r="AI145" s="1">
        <f t="shared" si="324"/>
        <v>0</v>
      </c>
      <c r="AJ145" s="1">
        <f t="shared" si="308"/>
        <v>0</v>
      </c>
      <c r="AK145" s="1">
        <f t="shared" si="319"/>
        <v>0</v>
      </c>
      <c r="AL145" s="2">
        <f t="shared" si="243"/>
        <v>0</v>
      </c>
      <c r="AM145" s="8">
        <f t="shared" si="313"/>
        <v>4.65E-2</v>
      </c>
      <c r="AN145" s="2">
        <f t="shared" si="244"/>
        <v>0</v>
      </c>
      <c r="AO145" s="2">
        <f t="shared" si="314"/>
        <v>0</v>
      </c>
      <c r="AP145" s="2">
        <f t="shared" si="272"/>
        <v>0</v>
      </c>
      <c r="AQ145" s="8">
        <f t="shared" si="325"/>
        <v>3.8100000000000002E-2</v>
      </c>
      <c r="AR145" s="2">
        <f t="shared" si="267"/>
        <v>0</v>
      </c>
      <c r="AS145" s="2">
        <f t="shared" si="326"/>
        <v>0</v>
      </c>
      <c r="AT145" s="2">
        <f t="shared" si="209"/>
        <v>0</v>
      </c>
      <c r="AU145" s="2">
        <f t="shared" si="245"/>
        <v>0</v>
      </c>
      <c r="AV145" s="2">
        <f t="shared" si="236"/>
        <v>84.226961192442104</v>
      </c>
      <c r="AW145" s="1">
        <f t="shared" si="311"/>
        <v>0</v>
      </c>
      <c r="AX145" s="2">
        <f t="shared" si="278"/>
        <v>84.226961192442104</v>
      </c>
      <c r="AY145" s="1">
        <f t="shared" si="237"/>
        <v>0</v>
      </c>
      <c r="AZ145" s="2">
        <f t="shared" si="210"/>
        <v>84.226961192442104</v>
      </c>
      <c r="BA145" s="2">
        <f t="shared" si="246"/>
        <v>158414.98079244245</v>
      </c>
      <c r="BB145" s="2">
        <f t="shared" si="279"/>
        <v>0</v>
      </c>
      <c r="BC145" s="2">
        <f t="shared" si="211"/>
        <v>1422.1582762361413</v>
      </c>
      <c r="BD145" s="2">
        <f t="shared" si="184"/>
        <v>156992.8225162063</v>
      </c>
      <c r="BE145" s="2">
        <f t="shared" si="212"/>
        <v>1473</v>
      </c>
      <c r="BF145" s="2">
        <f t="shared" si="185"/>
        <v>10818.976350564066</v>
      </c>
      <c r="BG145" s="2">
        <f t="shared" si="186"/>
        <v>144700.84616564223</v>
      </c>
      <c r="BI145" s="8">
        <f t="shared" si="315"/>
        <v>2.4E-2</v>
      </c>
      <c r="BJ145" s="5">
        <f t="shared" si="301"/>
        <v>1081</v>
      </c>
      <c r="BK145" s="2">
        <f t="shared" si="302"/>
        <v>107991.90000000001</v>
      </c>
      <c r="BL145" s="2">
        <f t="shared" si="303"/>
        <v>108100</v>
      </c>
      <c r="BM145" s="2">
        <f t="shared" si="280"/>
        <v>108100</v>
      </c>
      <c r="BN145" s="8">
        <f t="shared" si="281"/>
        <v>3.9E-2</v>
      </c>
      <c r="BO145" s="2">
        <f t="shared" si="282"/>
        <v>110559.27500000001</v>
      </c>
      <c r="BP145" s="2" t="str">
        <f t="shared" si="283"/>
        <v>nie</v>
      </c>
      <c r="BQ145" s="2">
        <f t="shared" si="284"/>
        <v>2162</v>
      </c>
      <c r="BR145" s="1">
        <f t="shared" si="316"/>
        <v>150</v>
      </c>
      <c r="BS145" s="1">
        <f t="shared" si="327"/>
        <v>174</v>
      </c>
      <c r="BT145" s="1">
        <f t="shared" si="309"/>
        <v>19</v>
      </c>
      <c r="BU145" s="1">
        <f t="shared" si="320"/>
        <v>94</v>
      </c>
      <c r="BV145" s="2">
        <f t="shared" si="247"/>
        <v>15000</v>
      </c>
      <c r="BW145" s="8">
        <f t="shared" si="317"/>
        <v>0.05</v>
      </c>
      <c r="BX145" s="2">
        <f t="shared" si="248"/>
        <v>15437.499999999998</v>
      </c>
      <c r="BY145" s="2">
        <f t="shared" si="318"/>
        <v>300</v>
      </c>
      <c r="BZ145" s="2">
        <f t="shared" si="273"/>
        <v>28700</v>
      </c>
      <c r="CA145" s="8">
        <f t="shared" si="328"/>
        <v>3.9E-2</v>
      </c>
      <c r="CB145" s="2">
        <f t="shared" si="249"/>
        <v>29352.925000000003</v>
      </c>
      <c r="CC145" s="2">
        <f t="shared" si="329"/>
        <v>574</v>
      </c>
      <c r="CD145" s="2">
        <f t="shared" si="285"/>
        <v>0</v>
      </c>
      <c r="CE145" s="2">
        <f t="shared" si="250"/>
        <v>0</v>
      </c>
      <c r="CF145" s="2">
        <f t="shared" si="251"/>
        <v>21.699999999891588</v>
      </c>
      <c r="CG145" s="1">
        <f t="shared" si="312"/>
        <v>0</v>
      </c>
      <c r="CH145" s="2">
        <f t="shared" si="286"/>
        <v>21.699999999891588</v>
      </c>
      <c r="CI145" s="1">
        <f t="shared" si="242"/>
        <v>0</v>
      </c>
      <c r="CJ145" s="2">
        <f t="shared" si="252"/>
        <v>21.699999999891588</v>
      </c>
      <c r="CK145" s="2">
        <f t="shared" si="253"/>
        <v>155371.39999999991</v>
      </c>
      <c r="CL145" s="2">
        <f t="shared" si="287"/>
        <v>0</v>
      </c>
      <c r="CM145" s="2">
        <f t="shared" si="216"/>
        <v>1409.4181099999994</v>
      </c>
      <c r="CN145" s="2">
        <f t="shared" si="288"/>
        <v>153961.98188999991</v>
      </c>
      <c r="CO145" s="2">
        <f t="shared" si="217"/>
        <v>3036</v>
      </c>
      <c r="CP145" s="2">
        <f t="shared" si="289"/>
        <v>9943.7259999999824</v>
      </c>
      <c r="CQ145" s="2">
        <f t="shared" si="290"/>
        <v>140982.25588999991</v>
      </c>
      <c r="CS145" s="5">
        <f t="shared" si="304"/>
        <v>1557</v>
      </c>
      <c r="CT145" s="2">
        <f t="shared" si="305"/>
        <v>155544.30000000002</v>
      </c>
      <c r="CU145" s="2">
        <f t="shared" si="306"/>
        <v>155700</v>
      </c>
      <c r="CV145" s="2">
        <f t="shared" si="307"/>
        <v>155700</v>
      </c>
      <c r="CW145" s="8">
        <f t="shared" si="291"/>
        <v>5.6000000000000001E-2</v>
      </c>
      <c r="CX145" s="2">
        <f t="shared" si="292"/>
        <v>160786.19999999998</v>
      </c>
      <c r="CY145" s="2" t="str">
        <f t="shared" si="293"/>
        <v>nie</v>
      </c>
      <c r="CZ145" s="2">
        <f t="shared" si="222"/>
        <v>0</v>
      </c>
      <c r="DA145" s="2">
        <f t="shared" si="223"/>
        <v>40.94432263734052</v>
      </c>
      <c r="DB145" s="2">
        <f t="shared" si="224"/>
        <v>160827.14432263732</v>
      </c>
      <c r="DC145" s="2">
        <f t="shared" si="294"/>
        <v>0</v>
      </c>
      <c r="DD145" s="2">
        <f t="shared" si="225"/>
        <v>1435.2759522385909</v>
      </c>
      <c r="DE145" s="2">
        <f t="shared" si="226"/>
        <v>159391.86837039873</v>
      </c>
      <c r="DF145" s="2">
        <f t="shared" si="295"/>
        <v>4671</v>
      </c>
      <c r="DG145" s="2">
        <f t="shared" si="296"/>
        <v>10661.887999999997</v>
      </c>
      <c r="DH145" s="2">
        <f t="shared" si="227"/>
        <v>144058.98037039873</v>
      </c>
    </row>
    <row r="146" spans="2:112">
      <c r="B146" s="228"/>
      <c r="C146" s="1">
        <f t="shared" si="321"/>
        <v>109</v>
      </c>
      <c r="D146" s="2">
        <f t="shared" si="259"/>
        <v>146687.08986191751</v>
      </c>
      <c r="E146" s="2">
        <f t="shared" si="260"/>
        <v>137113.29923929094</v>
      </c>
      <c r="F146" s="2">
        <f t="shared" si="261"/>
        <v>145163.6194899999</v>
      </c>
      <c r="G146" s="2">
        <f t="shared" si="262"/>
        <v>134203.16173999992</v>
      </c>
      <c r="H146" s="2">
        <f t="shared" si="263"/>
        <v>148294.75713865529</v>
      </c>
      <c r="I146" s="2">
        <f t="shared" si="264"/>
        <v>136445.61204780676</v>
      </c>
      <c r="J146" s="2">
        <f t="shared" si="322"/>
        <v>134165.43052798181</v>
      </c>
      <c r="K146" s="2">
        <f t="shared" si="323"/>
        <v>124041.59193639515</v>
      </c>
      <c r="W146" s="1">
        <f t="shared" si="297"/>
        <v>128</v>
      </c>
      <c r="X146" s="2">
        <f t="shared" si="274"/>
        <v>128793.30098318816</v>
      </c>
      <c r="Y146" s="8">
        <f t="shared" si="310"/>
        <v>3.8100000000000002E-2</v>
      </c>
      <c r="Z146" s="5">
        <f t="shared" si="298"/>
        <v>1473</v>
      </c>
      <c r="AA146" s="2">
        <f t="shared" si="299"/>
        <v>147152.70000000001</v>
      </c>
      <c r="AB146" s="2">
        <f t="shared" si="207"/>
        <v>147300</v>
      </c>
      <c r="AC146" s="2">
        <f t="shared" si="300"/>
        <v>154149.45000000001</v>
      </c>
      <c r="AD146" s="8">
        <f t="shared" si="275"/>
        <v>4.65E-2</v>
      </c>
      <c r="AE146" s="2">
        <f t="shared" si="179"/>
        <v>158928.08295000001</v>
      </c>
      <c r="AF146" s="2" t="str">
        <f t="shared" si="276"/>
        <v>nie</v>
      </c>
      <c r="AG146" s="2">
        <f t="shared" si="277"/>
        <v>1473</v>
      </c>
      <c r="AH146" s="1">
        <f t="shared" si="233"/>
        <v>0</v>
      </c>
      <c r="AI146" s="1">
        <f t="shared" si="324"/>
        <v>0</v>
      </c>
      <c r="AJ146" s="1">
        <f t="shared" si="308"/>
        <v>0</v>
      </c>
      <c r="AK146" s="1">
        <f t="shared" si="319"/>
        <v>0</v>
      </c>
      <c r="AL146" s="2">
        <f t="shared" si="243"/>
        <v>0</v>
      </c>
      <c r="AM146" s="8">
        <f t="shared" si="313"/>
        <v>4.65E-2</v>
      </c>
      <c r="AN146" s="2">
        <f t="shared" si="244"/>
        <v>0</v>
      </c>
      <c r="AO146" s="2">
        <f t="shared" si="314"/>
        <v>0</v>
      </c>
      <c r="AP146" s="2">
        <f t="shared" si="272"/>
        <v>0</v>
      </c>
      <c r="AQ146" s="8">
        <f t="shared" si="325"/>
        <v>3.8100000000000002E-2</v>
      </c>
      <c r="AR146" s="2">
        <f t="shared" si="267"/>
        <v>0</v>
      </c>
      <c r="AS146" s="2">
        <f t="shared" si="326"/>
        <v>0</v>
      </c>
      <c r="AT146" s="2">
        <f t="shared" si="209"/>
        <v>0</v>
      </c>
      <c r="AU146" s="2">
        <f t="shared" si="245"/>
        <v>0</v>
      </c>
      <c r="AV146" s="2">
        <f t="shared" si="236"/>
        <v>84.226961192442104</v>
      </c>
      <c r="AW146" s="1">
        <f t="shared" si="311"/>
        <v>0</v>
      </c>
      <c r="AX146" s="2">
        <f t="shared" si="278"/>
        <v>84.226961192442104</v>
      </c>
      <c r="AY146" s="1">
        <f t="shared" si="237"/>
        <v>0</v>
      </c>
      <c r="AZ146" s="2">
        <f t="shared" si="210"/>
        <v>84.226961192442104</v>
      </c>
      <c r="BA146" s="2">
        <f t="shared" si="246"/>
        <v>159012.30991119245</v>
      </c>
      <c r="BB146" s="2">
        <f t="shared" si="279"/>
        <v>0</v>
      </c>
      <c r="BC146" s="2">
        <f t="shared" si="211"/>
        <v>1422.1582762361413</v>
      </c>
      <c r="BD146" s="2">
        <f t="shared" si="184"/>
        <v>157590.1516349563</v>
      </c>
      <c r="BE146" s="2">
        <f t="shared" si="212"/>
        <v>1473</v>
      </c>
      <c r="BF146" s="2">
        <f t="shared" si="185"/>
        <v>10932.468883126567</v>
      </c>
      <c r="BG146" s="2">
        <f t="shared" si="186"/>
        <v>145184.68275182974</v>
      </c>
      <c r="BI146" s="8">
        <f t="shared" si="315"/>
        <v>2.4E-2</v>
      </c>
      <c r="BJ146" s="5">
        <f t="shared" si="301"/>
        <v>1081</v>
      </c>
      <c r="BK146" s="2">
        <f t="shared" si="302"/>
        <v>107991.90000000001</v>
      </c>
      <c r="BL146" s="2">
        <f t="shared" si="303"/>
        <v>108100</v>
      </c>
      <c r="BM146" s="2">
        <f t="shared" si="280"/>
        <v>108100</v>
      </c>
      <c r="BN146" s="8">
        <f t="shared" si="281"/>
        <v>3.9E-2</v>
      </c>
      <c r="BO146" s="2">
        <f t="shared" si="282"/>
        <v>110910.6</v>
      </c>
      <c r="BP146" s="2" t="str">
        <f t="shared" si="283"/>
        <v>nie</v>
      </c>
      <c r="BQ146" s="2">
        <f t="shared" si="284"/>
        <v>2162</v>
      </c>
      <c r="BR146" s="1">
        <f t="shared" si="316"/>
        <v>150</v>
      </c>
      <c r="BS146" s="1">
        <f t="shared" si="327"/>
        <v>174</v>
      </c>
      <c r="BT146" s="1">
        <f t="shared" si="309"/>
        <v>19</v>
      </c>
      <c r="BU146" s="1">
        <f t="shared" si="320"/>
        <v>94</v>
      </c>
      <c r="BV146" s="2">
        <f t="shared" si="247"/>
        <v>15000</v>
      </c>
      <c r="BW146" s="8">
        <f t="shared" si="317"/>
        <v>0.05</v>
      </c>
      <c r="BX146" s="2">
        <f t="shared" si="248"/>
        <v>15500.000000000002</v>
      </c>
      <c r="BY146" s="2">
        <f t="shared" si="318"/>
        <v>300</v>
      </c>
      <c r="BZ146" s="2">
        <f t="shared" si="273"/>
        <v>28700</v>
      </c>
      <c r="CA146" s="8">
        <f t="shared" si="328"/>
        <v>3.9E-2</v>
      </c>
      <c r="CB146" s="2">
        <f t="shared" si="249"/>
        <v>29446.2</v>
      </c>
      <c r="CC146" s="2">
        <f t="shared" si="329"/>
        <v>574</v>
      </c>
      <c r="CD146" s="2">
        <f t="shared" si="285"/>
        <v>0</v>
      </c>
      <c r="CE146" s="2">
        <f t="shared" si="250"/>
        <v>0</v>
      </c>
      <c r="CF146" s="2">
        <f t="shared" si="251"/>
        <v>21.699999999891588</v>
      </c>
      <c r="CG146" s="1">
        <f t="shared" si="312"/>
        <v>0</v>
      </c>
      <c r="CH146" s="2">
        <f t="shared" si="286"/>
        <v>21.699999999891588</v>
      </c>
      <c r="CI146" s="1">
        <f t="shared" si="242"/>
        <v>0</v>
      </c>
      <c r="CJ146" s="2">
        <f t="shared" si="252"/>
        <v>21.699999999891588</v>
      </c>
      <c r="CK146" s="2">
        <f t="shared" si="253"/>
        <v>155878.49999999991</v>
      </c>
      <c r="CL146" s="2">
        <f t="shared" si="287"/>
        <v>0</v>
      </c>
      <c r="CM146" s="2">
        <f t="shared" si="216"/>
        <v>1409.4181099999994</v>
      </c>
      <c r="CN146" s="2">
        <f t="shared" si="288"/>
        <v>154469.08188999991</v>
      </c>
      <c r="CO146" s="2">
        <f t="shared" si="217"/>
        <v>3036</v>
      </c>
      <c r="CP146" s="2">
        <f t="shared" si="289"/>
        <v>10040.074999999984</v>
      </c>
      <c r="CQ146" s="2">
        <f t="shared" si="290"/>
        <v>141393.00688999993</v>
      </c>
      <c r="CS146" s="5">
        <f t="shared" si="304"/>
        <v>1557</v>
      </c>
      <c r="CT146" s="2">
        <f t="shared" si="305"/>
        <v>155544.30000000002</v>
      </c>
      <c r="CU146" s="2">
        <f t="shared" si="306"/>
        <v>155700</v>
      </c>
      <c r="CV146" s="2">
        <f t="shared" si="307"/>
        <v>155700</v>
      </c>
      <c r="CW146" s="8">
        <f t="shared" si="291"/>
        <v>5.6000000000000001E-2</v>
      </c>
      <c r="CX146" s="2">
        <f t="shared" si="292"/>
        <v>161512.80000000002</v>
      </c>
      <c r="CY146" s="2" t="str">
        <f t="shared" si="293"/>
        <v>nie</v>
      </c>
      <c r="CZ146" s="2">
        <f t="shared" si="222"/>
        <v>0</v>
      </c>
      <c r="DA146" s="2">
        <f t="shared" si="223"/>
        <v>40.94432263734052</v>
      </c>
      <c r="DB146" s="2">
        <f t="shared" si="224"/>
        <v>161553.74432263736</v>
      </c>
      <c r="DC146" s="2">
        <f t="shared" si="294"/>
        <v>0</v>
      </c>
      <c r="DD146" s="2">
        <f t="shared" si="225"/>
        <v>1435.2759522385909</v>
      </c>
      <c r="DE146" s="2">
        <f t="shared" si="226"/>
        <v>160118.46837039877</v>
      </c>
      <c r="DF146" s="2">
        <f t="shared" si="295"/>
        <v>4671</v>
      </c>
      <c r="DG146" s="2">
        <f t="shared" si="296"/>
        <v>10799.942000000003</v>
      </c>
      <c r="DH146" s="2">
        <f t="shared" si="227"/>
        <v>144647.52637039876</v>
      </c>
    </row>
    <row r="147" spans="2:112">
      <c r="B147" s="228"/>
      <c r="C147" s="1">
        <f t="shared" si="321"/>
        <v>110</v>
      </c>
      <c r="D147" s="2">
        <f t="shared" si="259"/>
        <v>147257.87736191749</v>
      </c>
      <c r="E147" s="2">
        <f t="shared" si="260"/>
        <v>137113.29923929094</v>
      </c>
      <c r="F147" s="2">
        <f t="shared" si="261"/>
        <v>145653.7444899999</v>
      </c>
      <c r="G147" s="2">
        <f t="shared" si="262"/>
        <v>134541.43798999992</v>
      </c>
      <c r="H147" s="2">
        <f t="shared" si="263"/>
        <v>148841.19318193404</v>
      </c>
      <c r="I147" s="2">
        <f t="shared" si="264"/>
        <v>136888.22524286254</v>
      </c>
      <c r="J147" s="2">
        <f t="shared" si="322"/>
        <v>134527.67719040735</v>
      </c>
      <c r="K147" s="2">
        <f t="shared" si="323"/>
        <v>124289.17994425223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129046.83110323381</v>
      </c>
      <c r="Y147" s="8">
        <f t="shared" si="310"/>
        <v>3.8100000000000002E-2</v>
      </c>
      <c r="Z147" s="5">
        <f t="shared" si="298"/>
        <v>1473</v>
      </c>
      <c r="AA147" s="2">
        <f t="shared" si="299"/>
        <v>147152.70000000001</v>
      </c>
      <c r="AB147" s="2">
        <f t="shared" si="207"/>
        <v>147300</v>
      </c>
      <c r="AC147" s="2">
        <f t="shared" si="300"/>
        <v>154149.45000000001</v>
      </c>
      <c r="AD147" s="8">
        <f t="shared" ref="AD147:AD162" si="331">IF(AND(MOD($W147,zapadalnosc_TOS)&lt;=zmiana_oprocentowania_co_ile_mc_TOS,MOD($W147,zapadalnosc_TOS)&lt;&gt;0),proc_I_okres_TOS,(marza_TOS+$Y147))</f>
        <v>4.65E-2</v>
      </c>
      <c r="AE147" s="2">
        <f t="shared" ref="AE147:AE162" si="332">AC147*(1+AD147*IF(MOD($W147,12)&lt;&gt;0,MOD($W147,12),12)/12)</f>
        <v>159525.41206875001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1473</v>
      </c>
      <c r="AH147" s="1">
        <f t="shared" si="233"/>
        <v>0</v>
      </c>
      <c r="AI147" s="1">
        <f t="shared" si="324"/>
        <v>0</v>
      </c>
      <c r="AJ147" s="1">
        <f t="shared" si="308"/>
        <v>0</v>
      </c>
      <c r="AK147" s="1">
        <f t="shared" si="319"/>
        <v>0</v>
      </c>
      <c r="AL147" s="2">
        <f t="shared" si="243"/>
        <v>0</v>
      </c>
      <c r="AM147" s="8">
        <f t="shared" si="313"/>
        <v>4.65E-2</v>
      </c>
      <c r="AN147" s="2">
        <f t="shared" si="244"/>
        <v>0</v>
      </c>
      <c r="AO147" s="2">
        <f t="shared" si="314"/>
        <v>0</v>
      </c>
      <c r="AP147" s="2">
        <f t="shared" si="272"/>
        <v>0</v>
      </c>
      <c r="AQ147" s="8">
        <f t="shared" si="325"/>
        <v>3.8100000000000002E-2</v>
      </c>
      <c r="AR147" s="2">
        <f t="shared" si="267"/>
        <v>0</v>
      </c>
      <c r="AS147" s="2">
        <f t="shared" si="326"/>
        <v>0</v>
      </c>
      <c r="AT147" s="2">
        <f t="shared" si="209"/>
        <v>0</v>
      </c>
      <c r="AU147" s="2">
        <f t="shared" si="245"/>
        <v>0</v>
      </c>
      <c r="AV147" s="2">
        <f t="shared" si="236"/>
        <v>84.226961192442104</v>
      </c>
      <c r="AW147" s="1">
        <f t="shared" si="311"/>
        <v>0</v>
      </c>
      <c r="AX147" s="2">
        <f t="shared" ref="AX147:AX162" si="335">AV147-AW147*zamiana_TOS</f>
        <v>84.226961192442104</v>
      </c>
      <c r="AY147" s="1">
        <f t="shared" si="237"/>
        <v>0</v>
      </c>
      <c r="AZ147" s="2">
        <f t="shared" si="210"/>
        <v>84.226961192442104</v>
      </c>
      <c r="BA147" s="2">
        <f t="shared" si="246"/>
        <v>159609.63902994245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1422.1582762361413</v>
      </c>
      <c r="BD147" s="2">
        <f t="shared" ref="BD147:BD162" si="337">BA147-BC147</f>
        <v>158187.4807537063</v>
      </c>
      <c r="BE147" s="2">
        <f t="shared" si="212"/>
        <v>1473</v>
      </c>
      <c r="BF147" s="2">
        <f t="shared" ref="BF147:BF162" si="338">(BA147-BE147-zakup_domyslny_wartosc)*podatek_Belki</f>
        <v>11045.961415689066</v>
      </c>
      <c r="BG147" s="2">
        <f t="shared" ref="BG147:BG162" si="339">BA147-BC147-BE147-BF147</f>
        <v>145668.51933801724</v>
      </c>
      <c r="BI147" s="8">
        <f t="shared" si="315"/>
        <v>2.4E-2</v>
      </c>
      <c r="BJ147" s="5">
        <f t="shared" si="301"/>
        <v>1081</v>
      </c>
      <c r="BK147" s="2">
        <f t="shared" si="302"/>
        <v>107991.90000000001</v>
      </c>
      <c r="BL147" s="2">
        <f t="shared" si="303"/>
        <v>108100</v>
      </c>
      <c r="BM147" s="2">
        <f t="shared" ref="BM147:BM162" si="340">BL147</f>
        <v>108100</v>
      </c>
      <c r="BN147" s="8">
        <f t="shared" ref="BN147:BN162" si="341">IF(AND(MOD($W147,zapadalnosc_COI)&lt;=zmiana_oprocentowania_co_ile_mc_COI,MOD($W147,zapadalnosc_COI)&lt;&gt;0),proc_I_okres_COI,(marza_COI+$BI147))</f>
        <v>3.9E-2</v>
      </c>
      <c r="BO147" s="2">
        <f t="shared" ref="BO147:BO162" si="342">BM147*(1+BN147*IF(MOD($W147,12)&lt;&gt;0,MOD($W147,12),12)/12)</f>
        <v>111261.925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2162</v>
      </c>
      <c r="BR147" s="1">
        <f t="shared" si="316"/>
        <v>150</v>
      </c>
      <c r="BS147" s="1">
        <f t="shared" si="327"/>
        <v>174</v>
      </c>
      <c r="BT147" s="1">
        <f t="shared" si="309"/>
        <v>19</v>
      </c>
      <c r="BU147" s="1">
        <f t="shared" si="320"/>
        <v>94</v>
      </c>
      <c r="BV147" s="2">
        <f t="shared" si="247"/>
        <v>15000</v>
      </c>
      <c r="BW147" s="8">
        <f t="shared" si="317"/>
        <v>0.05</v>
      </c>
      <c r="BX147" s="2">
        <f t="shared" si="248"/>
        <v>15562.500000000002</v>
      </c>
      <c r="BY147" s="2">
        <f t="shared" si="318"/>
        <v>300</v>
      </c>
      <c r="BZ147" s="2">
        <f t="shared" si="273"/>
        <v>28700</v>
      </c>
      <c r="CA147" s="8">
        <f t="shared" si="328"/>
        <v>3.9E-2</v>
      </c>
      <c r="CB147" s="2">
        <f t="shared" si="249"/>
        <v>29539.474999999999</v>
      </c>
      <c r="CC147" s="2">
        <f t="shared" si="329"/>
        <v>574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21.699999999891588</v>
      </c>
      <c r="CG147" s="1">
        <f t="shared" si="312"/>
        <v>0</v>
      </c>
      <c r="CH147" s="2">
        <f t="shared" ref="CH147:CH162" si="346">CF147-CG147*zamiana_COI</f>
        <v>21.699999999891588</v>
      </c>
      <c r="CI147" s="1">
        <f t="shared" si="242"/>
        <v>0</v>
      </c>
      <c r="CJ147" s="2">
        <f t="shared" si="252"/>
        <v>21.699999999891588</v>
      </c>
      <c r="CK147" s="2">
        <f t="shared" si="253"/>
        <v>156385.59999999989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1409.4181099999994</v>
      </c>
      <c r="CN147" s="2">
        <f t="shared" ref="CN147:CN162" si="348">CK147-CM147</f>
        <v>154976.18188999989</v>
      </c>
      <c r="CO147" s="2">
        <f t="shared" si="217"/>
        <v>3036</v>
      </c>
      <c r="CP147" s="2">
        <f t="shared" ref="CP147:CP162" si="349">(CK147-CO147-zakup_domyslny_wartosc)*podatek_Belki</f>
        <v>10136.423999999979</v>
      </c>
      <c r="CQ147" s="2">
        <f t="shared" ref="CQ147:CQ162" si="350">CK147-CM147-CO147-CP147</f>
        <v>141803.75788999992</v>
      </c>
      <c r="CS147" s="5">
        <f t="shared" si="304"/>
        <v>1557</v>
      </c>
      <c r="CT147" s="2">
        <f t="shared" si="305"/>
        <v>155544.30000000002</v>
      </c>
      <c r="CU147" s="2">
        <f t="shared" si="306"/>
        <v>155700</v>
      </c>
      <c r="CV147" s="2">
        <f t="shared" si="307"/>
        <v>155700</v>
      </c>
      <c r="CW147" s="8">
        <f t="shared" ref="CW147:CW162" si="351">IF(AND(MOD($W147,zapadalnosc_EDO)&lt;=12,MOD($W147,zapadalnosc_EDO)&lt;&gt;0),proc_I_okres_EDO,(marza_EDO+$BI147))</f>
        <v>5.6000000000000001E-2</v>
      </c>
      <c r="CX147" s="2">
        <f t="shared" ref="CX147:CX162" si="352">CV147*(1+CW147*IF(MOD($W147,12)&lt;&gt;0,MOD($W147,12),12)/12)</f>
        <v>162239.4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40.94432263734052</v>
      </c>
      <c r="DB147" s="2">
        <f t="shared" si="224"/>
        <v>162280.34432263733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1435.2759522385909</v>
      </c>
      <c r="DE147" s="2">
        <f t="shared" si="226"/>
        <v>160845.06837039875</v>
      </c>
      <c r="DF147" s="2">
        <f t="shared" ref="DF147:DF162" si="355">IF(AND(MOD($W147,zapadalnosc_EDO)&lt;zapadalnosc_EDO,MOD($W147,zapadalnosc_EDO)&lt;&gt;0),MIN(CX147-CU147,CS147*koszt_wczesniejszy_wykup_EDO),0)</f>
        <v>4671</v>
      </c>
      <c r="DG147" s="2">
        <f t="shared" ref="DG147:DG162" si="356">(CX147-DF147-zakup_domyslny_wartosc)*podatek_Belki</f>
        <v>10937.995999999999</v>
      </c>
      <c r="DH147" s="2">
        <f t="shared" si="227"/>
        <v>145236.07237039873</v>
      </c>
    </row>
    <row r="148" spans="2:112">
      <c r="B148" s="228"/>
      <c r="C148" s="1">
        <f t="shared" si="321"/>
        <v>111</v>
      </c>
      <c r="D148" s="2">
        <f t="shared" si="259"/>
        <v>147828.6648619175</v>
      </c>
      <c r="E148" s="2">
        <f t="shared" si="260"/>
        <v>137307.18286429092</v>
      </c>
      <c r="F148" s="2">
        <f t="shared" si="261"/>
        <v>146143.8694899999</v>
      </c>
      <c r="G148" s="2">
        <f t="shared" si="262"/>
        <v>134879.71423999991</v>
      </c>
      <c r="H148" s="2">
        <f t="shared" si="263"/>
        <v>149387.62922521273</v>
      </c>
      <c r="I148" s="2">
        <f t="shared" si="264"/>
        <v>137330.83843791828</v>
      </c>
      <c r="J148" s="2">
        <f t="shared" si="322"/>
        <v>134890.90191882144</v>
      </c>
      <c r="K148" s="2">
        <f t="shared" si="323"/>
        <v>124536.76795210931</v>
      </c>
      <c r="W148" s="1">
        <f t="shared" ref="W148:W162" si="357">W147+1</f>
        <v>130</v>
      </c>
      <c r="X148" s="2">
        <f t="shared" si="330"/>
        <v>129300.36122327945</v>
      </c>
      <c r="Y148" s="8">
        <f t="shared" si="310"/>
        <v>3.8100000000000002E-2</v>
      </c>
      <c r="Z148" s="5">
        <f t="shared" ref="Z148:Z162" si="358">IF(AF147="tak",
ROUNDDOWN(AE147/zamiana_TOS,0),
Z147)</f>
        <v>1473</v>
      </c>
      <c r="AA148" s="2">
        <f t="shared" ref="AA148:AA162" si="359">IF(AF147="tak",
Z148*zamiana_TOS,
AA147)</f>
        <v>147152.70000000001</v>
      </c>
      <c r="AB148" s="2">
        <f t="shared" ref="AB148:AB162" si="360">IF(AF147="tak",
Z148*100,
AB147)</f>
        <v>147300</v>
      </c>
      <c r="AC148" s="2">
        <f t="shared" ref="AC148:AC162" si="361">IF(AF147="tak",
 AB148,
IF(MOD($W148,kapitalizacja_odsetek_mc_TOS)&lt;&gt;1,AC147,AE147))</f>
        <v>154149.45000000001</v>
      </c>
      <c r="AD148" s="8">
        <f t="shared" si="331"/>
        <v>4.65E-2</v>
      </c>
      <c r="AE148" s="2">
        <f t="shared" si="332"/>
        <v>160122.74118750001</v>
      </c>
      <c r="AF148" s="2" t="str">
        <f t="shared" si="333"/>
        <v>nie</v>
      </c>
      <c r="AG148" s="2">
        <f t="shared" si="334"/>
        <v>1473</v>
      </c>
      <c r="AH148" s="1">
        <f t="shared" si="233"/>
        <v>0</v>
      </c>
      <c r="AI148" s="1">
        <f t="shared" si="324"/>
        <v>0</v>
      </c>
      <c r="AJ148" s="1">
        <f t="shared" si="308"/>
        <v>0</v>
      </c>
      <c r="AK148" s="1">
        <f t="shared" si="319"/>
        <v>0</v>
      </c>
      <c r="AL148" s="2">
        <f t="shared" si="243"/>
        <v>0</v>
      </c>
      <c r="AM148" s="8">
        <f t="shared" si="313"/>
        <v>4.65E-2</v>
      </c>
      <c r="AN148" s="2">
        <f t="shared" si="244"/>
        <v>0</v>
      </c>
      <c r="AO148" s="2">
        <f t="shared" si="314"/>
        <v>0</v>
      </c>
      <c r="AP148" s="2">
        <f t="shared" si="272"/>
        <v>0</v>
      </c>
      <c r="AQ148" s="8">
        <f t="shared" si="325"/>
        <v>3.8100000000000002E-2</v>
      </c>
      <c r="AR148" s="2">
        <f t="shared" si="267"/>
        <v>0</v>
      </c>
      <c r="AS148" s="2">
        <f t="shared" si="326"/>
        <v>0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84.226961192442104</v>
      </c>
      <c r="AW148" s="1">
        <f t="shared" si="311"/>
        <v>0</v>
      </c>
      <c r="AX148" s="2">
        <f t="shared" si="335"/>
        <v>84.226961192442104</v>
      </c>
      <c r="AY148" s="1">
        <f t="shared" si="237"/>
        <v>0</v>
      </c>
      <c r="AZ148" s="2">
        <f t="shared" ref="AZ148:AZ162" si="363">AX148-AY148*100</f>
        <v>84.226961192442104</v>
      </c>
      <c r="BA148" s="2">
        <f t="shared" si="246"/>
        <v>160206.96814869245</v>
      </c>
      <c r="BB148" s="2">
        <f t="shared" si="336"/>
        <v>0</v>
      </c>
      <c r="BC148" s="2">
        <f t="shared" ref="BC148:BC162" si="364">BB148+BC147</f>
        <v>1422.1582762361413</v>
      </c>
      <c r="BD148" s="2">
        <f t="shared" si="337"/>
        <v>158784.8098724563</v>
      </c>
      <c r="BE148" s="2">
        <f t="shared" ref="BE148:BE162" si="365">AG148+AO148+AS148</f>
        <v>1473</v>
      </c>
      <c r="BF148" s="2">
        <f t="shared" si="338"/>
        <v>11159.453948251567</v>
      </c>
      <c r="BG148" s="2">
        <f t="shared" si="339"/>
        <v>146152.35592420475</v>
      </c>
      <c r="BI148" s="8">
        <f t="shared" si="315"/>
        <v>2.4E-2</v>
      </c>
      <c r="BJ148" s="5">
        <f t="shared" ref="BJ148:BJ162" si="366">IF(BP147="tak",
ROUNDDOWN(BO147/zamiana_COI,0),
BJ147)</f>
        <v>1081</v>
      </c>
      <c r="BK148" s="2">
        <f t="shared" ref="BK148:BK162" si="367">IF(BP147="tak",
BJ148*zamiana_COI,
BK147)</f>
        <v>107991.90000000001</v>
      </c>
      <c r="BL148" s="2">
        <f t="shared" ref="BL148:BL162" si="368">IF(BP147="tak",
BJ148*100,
BL147)</f>
        <v>108100</v>
      </c>
      <c r="BM148" s="2">
        <f t="shared" si="340"/>
        <v>108100</v>
      </c>
      <c r="BN148" s="8">
        <f t="shared" si="341"/>
        <v>3.9E-2</v>
      </c>
      <c r="BO148" s="2">
        <f t="shared" si="342"/>
        <v>111613.25</v>
      </c>
      <c r="BP148" s="2" t="str">
        <f t="shared" si="343"/>
        <v>nie</v>
      </c>
      <c r="BQ148" s="2">
        <f t="shared" si="344"/>
        <v>2162</v>
      </c>
      <c r="BR148" s="1">
        <f t="shared" si="316"/>
        <v>150</v>
      </c>
      <c r="BS148" s="1">
        <f t="shared" si="327"/>
        <v>174</v>
      </c>
      <c r="BT148" s="1">
        <f t="shared" si="309"/>
        <v>19</v>
      </c>
      <c r="BU148" s="1">
        <f t="shared" si="320"/>
        <v>94</v>
      </c>
      <c r="BV148" s="2">
        <f t="shared" si="247"/>
        <v>15000</v>
      </c>
      <c r="BW148" s="8">
        <f t="shared" si="317"/>
        <v>0.05</v>
      </c>
      <c r="BX148" s="2">
        <f t="shared" si="248"/>
        <v>15625.000000000002</v>
      </c>
      <c r="BY148" s="2">
        <f t="shared" si="318"/>
        <v>300</v>
      </c>
      <c r="BZ148" s="2">
        <f t="shared" si="273"/>
        <v>28700</v>
      </c>
      <c r="CA148" s="8">
        <f t="shared" si="328"/>
        <v>3.9E-2</v>
      </c>
      <c r="CB148" s="2">
        <f t="shared" si="249"/>
        <v>29632.75</v>
      </c>
      <c r="CC148" s="2">
        <f t="shared" si="329"/>
        <v>574</v>
      </c>
      <c r="CD148" s="2">
        <f t="shared" si="345"/>
        <v>0</v>
      </c>
      <c r="CE148" s="2">
        <f t="shared" si="250"/>
        <v>0</v>
      </c>
      <c r="CF148" s="2">
        <f t="shared" si="251"/>
        <v>21.699999999891588</v>
      </c>
      <c r="CG148" s="1">
        <f t="shared" si="312"/>
        <v>0</v>
      </c>
      <c r="CH148" s="2">
        <f t="shared" si="346"/>
        <v>21.699999999891588</v>
      </c>
      <c r="CI148" s="1">
        <f t="shared" si="242"/>
        <v>0</v>
      </c>
      <c r="CJ148" s="2">
        <f t="shared" si="252"/>
        <v>21.699999999891588</v>
      </c>
      <c r="CK148" s="2">
        <f t="shared" si="253"/>
        <v>156892.6999999999</v>
      </c>
      <c r="CL148" s="2">
        <f t="shared" si="347"/>
        <v>0</v>
      </c>
      <c r="CM148" s="2">
        <f t="shared" ref="CM148:CM162" si="369">CL148+CM147</f>
        <v>1409.4181099999994</v>
      </c>
      <c r="CN148" s="2">
        <f t="shared" si="348"/>
        <v>155483.2818899999</v>
      </c>
      <c r="CO148" s="2">
        <f t="shared" ref="CO148:CO162" si="370">BQ148+BY148+CC148</f>
        <v>3036</v>
      </c>
      <c r="CP148" s="2">
        <f t="shared" si="349"/>
        <v>10232.772999999981</v>
      </c>
      <c r="CQ148" s="2">
        <f t="shared" si="350"/>
        <v>142214.50888999991</v>
      </c>
      <c r="CS148" s="5">
        <f t="shared" ref="CS148:CS162" si="371">IF(CY147="tak",
ROUNDDOWN(CX147/zamiana_EDO,0),
CS147)</f>
        <v>1557</v>
      </c>
      <c r="CT148" s="2">
        <f t="shared" ref="CT148:CT162" si="372">IF(CY147="tak",
CS148*zamiana_EDO,
CT147)</f>
        <v>155544.30000000002</v>
      </c>
      <c r="CU148" s="2">
        <f t="shared" ref="CU148:CU162" si="373">IF(CY147="tak",
CS148*100,
CU147)</f>
        <v>155700</v>
      </c>
      <c r="CV148" s="2">
        <f t="shared" ref="CV148:CV162" si="374">IF(CY147="tak",
 CU148,
IF(MOD($W148,kapitalizacja_odsetek_mc_EDO)&lt;&gt;1,CV147,CX147))</f>
        <v>155700</v>
      </c>
      <c r="CW148" s="8">
        <f t="shared" si="351"/>
        <v>5.6000000000000001E-2</v>
      </c>
      <c r="CX148" s="2">
        <f t="shared" si="352"/>
        <v>162966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40.94432263734052</v>
      </c>
      <c r="DB148" s="2">
        <f t="shared" ref="DB148:DB162" si="377">DA147+CX148</f>
        <v>163006.94432263734</v>
      </c>
      <c r="DC148" s="2">
        <f t="shared" si="354"/>
        <v>0</v>
      </c>
      <c r="DD148" s="2">
        <f t="shared" ref="DD148:DD162" si="378">DC148+DD147</f>
        <v>1435.2759522385909</v>
      </c>
      <c r="DE148" s="2">
        <f t="shared" ref="DE148:DE162" si="379">DB148-DD148</f>
        <v>161571.66837039875</v>
      </c>
      <c r="DF148" s="2">
        <f t="shared" si="355"/>
        <v>4671</v>
      </c>
      <c r="DG148" s="2">
        <f t="shared" si="356"/>
        <v>11076.05</v>
      </c>
      <c r="DH148" s="2">
        <f t="shared" ref="DH148:DH162" si="380">DB148-DD148-DF148-DG148</f>
        <v>145824.61837039876</v>
      </c>
    </row>
    <row r="149" spans="2:112">
      <c r="B149" s="228"/>
      <c r="C149" s="1">
        <f t="shared" si="321"/>
        <v>112</v>
      </c>
      <c r="D149" s="2">
        <f t="shared" si="259"/>
        <v>148399.45236191753</v>
      </c>
      <c r="E149" s="2">
        <f t="shared" si="260"/>
        <v>137769.52073929095</v>
      </c>
      <c r="F149" s="2">
        <f t="shared" si="261"/>
        <v>146633.9944899999</v>
      </c>
      <c r="G149" s="2">
        <f t="shared" si="262"/>
        <v>135217.99048999991</v>
      </c>
      <c r="H149" s="2">
        <f t="shared" si="263"/>
        <v>149934.06526849148</v>
      </c>
      <c r="I149" s="2">
        <f t="shared" si="264"/>
        <v>137773.45163297406</v>
      </c>
      <c r="J149" s="2">
        <f t="shared" si="322"/>
        <v>135255.10735400225</v>
      </c>
      <c r="K149" s="2">
        <f t="shared" si="323"/>
        <v>124784.35595996639</v>
      </c>
      <c r="W149" s="1">
        <f t="shared" si="357"/>
        <v>131</v>
      </c>
      <c r="X149" s="2">
        <f t="shared" si="330"/>
        <v>129553.8913433251</v>
      </c>
      <c r="Y149" s="8">
        <f t="shared" si="310"/>
        <v>3.8100000000000002E-2</v>
      </c>
      <c r="Z149" s="5">
        <f t="shared" si="358"/>
        <v>1473</v>
      </c>
      <c r="AA149" s="2">
        <f t="shared" si="359"/>
        <v>147152.70000000001</v>
      </c>
      <c r="AB149" s="2">
        <f t="shared" si="360"/>
        <v>147300</v>
      </c>
      <c r="AC149" s="2">
        <f t="shared" si="361"/>
        <v>154149.45000000001</v>
      </c>
      <c r="AD149" s="8">
        <f t="shared" si="331"/>
        <v>4.65E-2</v>
      </c>
      <c r="AE149" s="2">
        <f t="shared" si="332"/>
        <v>160720.07030625001</v>
      </c>
      <c r="AF149" s="2" t="str">
        <f t="shared" si="333"/>
        <v>nie</v>
      </c>
      <c r="AG149" s="2">
        <f t="shared" si="334"/>
        <v>1473</v>
      </c>
      <c r="AH149" s="1">
        <f t="shared" si="233"/>
        <v>0</v>
      </c>
      <c r="AI149" s="1">
        <f t="shared" si="324"/>
        <v>0</v>
      </c>
      <c r="AJ149" s="1">
        <f t="shared" si="308"/>
        <v>0</v>
      </c>
      <c r="AK149" s="1">
        <f t="shared" si="319"/>
        <v>0</v>
      </c>
      <c r="AL149" s="2">
        <f t="shared" si="243"/>
        <v>0</v>
      </c>
      <c r="AM149" s="8">
        <f t="shared" si="313"/>
        <v>4.65E-2</v>
      </c>
      <c r="AN149" s="2">
        <f t="shared" si="244"/>
        <v>0</v>
      </c>
      <c r="AO149" s="2">
        <f t="shared" si="314"/>
        <v>0</v>
      </c>
      <c r="AP149" s="2">
        <f t="shared" si="272"/>
        <v>0</v>
      </c>
      <c r="AQ149" s="8">
        <f t="shared" si="325"/>
        <v>3.8100000000000002E-2</v>
      </c>
      <c r="AR149" s="2">
        <f t="shared" si="267"/>
        <v>0</v>
      </c>
      <c r="AS149" s="2">
        <f t="shared" si="326"/>
        <v>0</v>
      </c>
      <c r="AT149" s="2">
        <f t="shared" si="362"/>
        <v>0</v>
      </c>
      <c r="AU149" s="2">
        <f t="shared" si="245"/>
        <v>0</v>
      </c>
      <c r="AV149" s="2">
        <f t="shared" si="236"/>
        <v>84.226961192442104</v>
      </c>
      <c r="AW149" s="1">
        <f t="shared" si="311"/>
        <v>0</v>
      </c>
      <c r="AX149" s="2">
        <f t="shared" si="335"/>
        <v>84.226961192442104</v>
      </c>
      <c r="AY149" s="1">
        <f t="shared" si="237"/>
        <v>0</v>
      </c>
      <c r="AZ149" s="2">
        <f t="shared" si="363"/>
        <v>84.226961192442104</v>
      </c>
      <c r="BA149" s="2">
        <f t="shared" si="246"/>
        <v>160804.29726744245</v>
      </c>
      <c r="BB149" s="2">
        <f t="shared" si="336"/>
        <v>0</v>
      </c>
      <c r="BC149" s="2">
        <f t="shared" si="364"/>
        <v>1422.1582762361413</v>
      </c>
      <c r="BD149" s="2">
        <f t="shared" si="337"/>
        <v>159382.1389912063</v>
      </c>
      <c r="BE149" s="2">
        <f t="shared" si="365"/>
        <v>1473</v>
      </c>
      <c r="BF149" s="2">
        <f t="shared" si="338"/>
        <v>11272.946480814066</v>
      </c>
      <c r="BG149" s="2">
        <f t="shared" si="339"/>
        <v>146636.19251039223</v>
      </c>
      <c r="BI149" s="8">
        <f t="shared" si="315"/>
        <v>2.4E-2</v>
      </c>
      <c r="BJ149" s="5">
        <f t="shared" si="366"/>
        <v>1081</v>
      </c>
      <c r="BK149" s="2">
        <f t="shared" si="367"/>
        <v>107991.90000000001</v>
      </c>
      <c r="BL149" s="2">
        <f t="shared" si="368"/>
        <v>108100</v>
      </c>
      <c r="BM149" s="2">
        <f t="shared" si="340"/>
        <v>108100</v>
      </c>
      <c r="BN149" s="8">
        <f t="shared" si="341"/>
        <v>3.9E-2</v>
      </c>
      <c r="BO149" s="2">
        <f t="shared" si="342"/>
        <v>111964.575</v>
      </c>
      <c r="BP149" s="2" t="str">
        <f t="shared" si="343"/>
        <v>nie</v>
      </c>
      <c r="BQ149" s="2">
        <f t="shared" si="344"/>
        <v>2162</v>
      </c>
      <c r="BR149" s="1">
        <f t="shared" si="316"/>
        <v>150</v>
      </c>
      <c r="BS149" s="1">
        <f t="shared" si="327"/>
        <v>174</v>
      </c>
      <c r="BT149" s="1">
        <f t="shared" si="309"/>
        <v>19</v>
      </c>
      <c r="BU149" s="1">
        <f t="shared" si="320"/>
        <v>94</v>
      </c>
      <c r="BV149" s="2">
        <f t="shared" si="247"/>
        <v>15000</v>
      </c>
      <c r="BW149" s="8">
        <f t="shared" si="317"/>
        <v>0.05</v>
      </c>
      <c r="BX149" s="2">
        <f t="shared" si="248"/>
        <v>15687.5</v>
      </c>
      <c r="BY149" s="2">
        <f t="shared" si="318"/>
        <v>300</v>
      </c>
      <c r="BZ149" s="2">
        <f t="shared" si="273"/>
        <v>28700</v>
      </c>
      <c r="CA149" s="8">
        <f t="shared" si="328"/>
        <v>3.9E-2</v>
      </c>
      <c r="CB149" s="2">
        <f t="shared" si="249"/>
        <v>29726.024999999998</v>
      </c>
      <c r="CC149" s="2">
        <f t="shared" si="329"/>
        <v>574</v>
      </c>
      <c r="CD149" s="2">
        <f t="shared" si="345"/>
        <v>0</v>
      </c>
      <c r="CE149" s="2">
        <f t="shared" si="250"/>
        <v>0</v>
      </c>
      <c r="CF149" s="2">
        <f t="shared" si="251"/>
        <v>21.699999999891588</v>
      </c>
      <c r="CG149" s="1">
        <f t="shared" si="312"/>
        <v>0</v>
      </c>
      <c r="CH149" s="2">
        <f t="shared" si="346"/>
        <v>21.699999999891588</v>
      </c>
      <c r="CI149" s="1">
        <f t="shared" si="242"/>
        <v>0</v>
      </c>
      <c r="CJ149" s="2">
        <f t="shared" si="252"/>
        <v>21.699999999891588</v>
      </c>
      <c r="CK149" s="2">
        <f t="shared" si="253"/>
        <v>157399.7999999999</v>
      </c>
      <c r="CL149" s="2">
        <f t="shared" si="347"/>
        <v>0</v>
      </c>
      <c r="CM149" s="2">
        <f t="shared" si="369"/>
        <v>1409.4181099999994</v>
      </c>
      <c r="CN149" s="2">
        <f t="shared" si="348"/>
        <v>155990.3818899999</v>
      </c>
      <c r="CO149" s="2">
        <f t="shared" si="370"/>
        <v>3036</v>
      </c>
      <c r="CP149" s="2">
        <f t="shared" si="349"/>
        <v>10329.121999999981</v>
      </c>
      <c r="CQ149" s="2">
        <f t="shared" si="350"/>
        <v>142625.25988999993</v>
      </c>
      <c r="CS149" s="5">
        <f t="shared" si="371"/>
        <v>1557</v>
      </c>
      <c r="CT149" s="2">
        <f t="shared" si="372"/>
        <v>155544.30000000002</v>
      </c>
      <c r="CU149" s="2">
        <f t="shared" si="373"/>
        <v>155700</v>
      </c>
      <c r="CV149" s="2">
        <f t="shared" si="374"/>
        <v>155700</v>
      </c>
      <c r="CW149" s="8">
        <f t="shared" si="351"/>
        <v>5.6000000000000001E-2</v>
      </c>
      <c r="CX149" s="2">
        <f t="shared" si="352"/>
        <v>163692.59999999998</v>
      </c>
      <c r="CY149" s="2" t="str">
        <f t="shared" si="353"/>
        <v>nie</v>
      </c>
      <c r="CZ149" s="2">
        <f t="shared" si="375"/>
        <v>0</v>
      </c>
      <c r="DA149" s="2">
        <f t="shared" si="376"/>
        <v>40.94432263734052</v>
      </c>
      <c r="DB149" s="2">
        <f t="shared" si="377"/>
        <v>163733.54432263732</v>
      </c>
      <c r="DC149" s="2">
        <f t="shared" si="354"/>
        <v>0</v>
      </c>
      <c r="DD149" s="2">
        <f t="shared" si="378"/>
        <v>1435.2759522385909</v>
      </c>
      <c r="DE149" s="2">
        <f t="shared" si="379"/>
        <v>162298.26837039873</v>
      </c>
      <c r="DF149" s="2">
        <f t="shared" si="355"/>
        <v>4671</v>
      </c>
      <c r="DG149" s="2">
        <f t="shared" si="356"/>
        <v>11214.103999999996</v>
      </c>
      <c r="DH149" s="2">
        <f t="shared" si="380"/>
        <v>146413.16437039874</v>
      </c>
    </row>
    <row r="150" spans="2:112">
      <c r="B150" s="228"/>
      <c r="C150" s="1">
        <f t="shared" si="321"/>
        <v>113</v>
      </c>
      <c r="D150" s="2">
        <f t="shared" si="259"/>
        <v>148970.23986191751</v>
      </c>
      <c r="E150" s="2">
        <f t="shared" si="260"/>
        <v>138231.85861429095</v>
      </c>
      <c r="F150" s="2">
        <f t="shared" si="261"/>
        <v>147124.11948999992</v>
      </c>
      <c r="G150" s="2">
        <f t="shared" si="262"/>
        <v>135568.01173999993</v>
      </c>
      <c r="H150" s="2">
        <f t="shared" si="263"/>
        <v>150480.50131177023</v>
      </c>
      <c r="I150" s="2">
        <f t="shared" si="264"/>
        <v>138216.06482802986</v>
      </c>
      <c r="J150" s="2">
        <f t="shared" si="322"/>
        <v>135620.29614385805</v>
      </c>
      <c r="K150" s="2">
        <f t="shared" si="323"/>
        <v>125031.94396782346</v>
      </c>
      <c r="W150" s="1">
        <f t="shared" si="357"/>
        <v>132</v>
      </c>
      <c r="X150" s="2">
        <f t="shared" si="330"/>
        <v>129807.42146337075</v>
      </c>
      <c r="Y150" s="8">
        <f t="shared" si="310"/>
        <v>3.8100000000000002E-2</v>
      </c>
      <c r="Z150" s="5">
        <f t="shared" si="358"/>
        <v>1473</v>
      </c>
      <c r="AA150" s="2">
        <f t="shared" si="359"/>
        <v>147152.70000000001</v>
      </c>
      <c r="AB150" s="2">
        <f t="shared" si="360"/>
        <v>147300</v>
      </c>
      <c r="AC150" s="2">
        <f t="shared" si="361"/>
        <v>154149.45000000001</v>
      </c>
      <c r="AD150" s="8">
        <f t="shared" si="331"/>
        <v>4.65E-2</v>
      </c>
      <c r="AE150" s="2">
        <f t="shared" si="332"/>
        <v>161317.39942500001</v>
      </c>
      <c r="AF150" s="2" t="str">
        <f t="shared" si="333"/>
        <v>nie</v>
      </c>
      <c r="AG150" s="2">
        <f t="shared" si="334"/>
        <v>1473</v>
      </c>
      <c r="AH150" s="1">
        <f t="shared" si="233"/>
        <v>0</v>
      </c>
      <c r="AI150" s="1">
        <f t="shared" si="324"/>
        <v>0</v>
      </c>
      <c r="AJ150" s="1">
        <f t="shared" si="308"/>
        <v>0</v>
      </c>
      <c r="AK150" s="1">
        <f t="shared" si="319"/>
        <v>0</v>
      </c>
      <c r="AL150" s="2">
        <f t="shared" si="243"/>
        <v>0</v>
      </c>
      <c r="AM150" s="8">
        <f t="shared" si="313"/>
        <v>4.65E-2</v>
      </c>
      <c r="AN150" s="2">
        <f t="shared" si="244"/>
        <v>0</v>
      </c>
      <c r="AO150" s="2">
        <f t="shared" si="314"/>
        <v>0</v>
      </c>
      <c r="AP150" s="2">
        <f t="shared" si="272"/>
        <v>0</v>
      </c>
      <c r="AQ150" s="8">
        <f t="shared" si="325"/>
        <v>3.8100000000000002E-2</v>
      </c>
      <c r="AR150" s="2">
        <f t="shared" si="267"/>
        <v>0</v>
      </c>
      <c r="AS150" s="2">
        <f t="shared" si="326"/>
        <v>0</v>
      </c>
      <c r="AT150" s="2">
        <f t="shared" si="362"/>
        <v>0</v>
      </c>
      <c r="AU150" s="2">
        <f t="shared" si="245"/>
        <v>0</v>
      </c>
      <c r="AV150" s="2">
        <f t="shared" si="236"/>
        <v>84.226961192442104</v>
      </c>
      <c r="AW150" s="1">
        <f t="shared" si="311"/>
        <v>0</v>
      </c>
      <c r="AX150" s="2">
        <f t="shared" si="335"/>
        <v>84.226961192442104</v>
      </c>
      <c r="AY150" s="1">
        <f t="shared" si="237"/>
        <v>0</v>
      </c>
      <c r="AZ150" s="2">
        <f t="shared" si="363"/>
        <v>84.226961192442104</v>
      </c>
      <c r="BA150" s="2">
        <f t="shared" si="246"/>
        <v>161401.62638619245</v>
      </c>
      <c r="BB150" s="2">
        <f t="shared" si="336"/>
        <v>161.40162638619245</v>
      </c>
      <c r="BC150" s="2">
        <f t="shared" si="364"/>
        <v>1583.5599026223338</v>
      </c>
      <c r="BD150" s="2">
        <f t="shared" si="337"/>
        <v>159818.06648357012</v>
      </c>
      <c r="BE150" s="2">
        <f t="shared" si="365"/>
        <v>1473</v>
      </c>
      <c r="BF150" s="2">
        <f t="shared" si="338"/>
        <v>11386.439013376566</v>
      </c>
      <c r="BG150" s="2">
        <f t="shared" si="339"/>
        <v>146958.62747019355</v>
      </c>
      <c r="BI150" s="8">
        <f t="shared" si="315"/>
        <v>2.4E-2</v>
      </c>
      <c r="BJ150" s="5">
        <f t="shared" si="366"/>
        <v>1081</v>
      </c>
      <c r="BK150" s="2">
        <f t="shared" si="367"/>
        <v>107991.90000000001</v>
      </c>
      <c r="BL150" s="2">
        <f t="shared" si="368"/>
        <v>108100</v>
      </c>
      <c r="BM150" s="2">
        <f t="shared" si="340"/>
        <v>108100</v>
      </c>
      <c r="BN150" s="8">
        <f t="shared" si="341"/>
        <v>3.9E-2</v>
      </c>
      <c r="BO150" s="2">
        <f t="shared" si="342"/>
        <v>112315.9</v>
      </c>
      <c r="BP150" s="2" t="str">
        <f t="shared" si="343"/>
        <v>nie</v>
      </c>
      <c r="BQ150" s="2">
        <f t="shared" si="344"/>
        <v>2162</v>
      </c>
      <c r="BR150" s="1">
        <f t="shared" si="316"/>
        <v>150</v>
      </c>
      <c r="BS150" s="1">
        <f t="shared" si="327"/>
        <v>174</v>
      </c>
      <c r="BT150" s="1">
        <f t="shared" si="309"/>
        <v>19</v>
      </c>
      <c r="BU150" s="1">
        <f t="shared" si="320"/>
        <v>94</v>
      </c>
      <c r="BV150" s="2">
        <f t="shared" si="247"/>
        <v>15000</v>
      </c>
      <c r="BW150" s="8">
        <f t="shared" si="317"/>
        <v>0.05</v>
      </c>
      <c r="BX150" s="2">
        <f t="shared" si="248"/>
        <v>15750</v>
      </c>
      <c r="BY150" s="2">
        <f t="shared" si="318"/>
        <v>300</v>
      </c>
      <c r="BZ150" s="2">
        <f t="shared" si="273"/>
        <v>28700</v>
      </c>
      <c r="CA150" s="8">
        <f t="shared" si="328"/>
        <v>3.9E-2</v>
      </c>
      <c r="CB150" s="2">
        <f t="shared" si="249"/>
        <v>29819.3</v>
      </c>
      <c r="CC150" s="2">
        <f t="shared" si="329"/>
        <v>574</v>
      </c>
      <c r="CD150" s="2">
        <f t="shared" si="345"/>
        <v>4215.8999999999942</v>
      </c>
      <c r="CE150" s="2">
        <f t="shared" si="250"/>
        <v>11269.3</v>
      </c>
      <c r="CF150" s="2">
        <f t="shared" si="251"/>
        <v>15506.899999999885</v>
      </c>
      <c r="CG150" s="1">
        <f t="shared" si="312"/>
        <v>94</v>
      </c>
      <c r="CH150" s="2">
        <f t="shared" si="346"/>
        <v>6116.2999999998847</v>
      </c>
      <c r="CI150" s="1">
        <f t="shared" si="242"/>
        <v>61</v>
      </c>
      <c r="CJ150" s="2">
        <f t="shared" si="252"/>
        <v>16.299999999884676</v>
      </c>
      <c r="CK150" s="2">
        <f t="shared" si="253"/>
        <v>157906.89999999988</v>
      </c>
      <c r="CL150" s="2">
        <f t="shared" si="347"/>
        <v>157.90689999999989</v>
      </c>
      <c r="CM150" s="2">
        <f t="shared" si="369"/>
        <v>1567.3250099999993</v>
      </c>
      <c r="CN150" s="2">
        <f t="shared" si="348"/>
        <v>156339.57498999988</v>
      </c>
      <c r="CO150" s="2">
        <f t="shared" si="370"/>
        <v>3036</v>
      </c>
      <c r="CP150" s="2">
        <f t="shared" si="349"/>
        <v>10425.470999999978</v>
      </c>
      <c r="CQ150" s="2">
        <f t="shared" si="350"/>
        <v>142878.10398999989</v>
      </c>
      <c r="CS150" s="5">
        <f t="shared" si="371"/>
        <v>1557</v>
      </c>
      <c r="CT150" s="2">
        <f t="shared" si="372"/>
        <v>155544.30000000002</v>
      </c>
      <c r="CU150" s="2">
        <f t="shared" si="373"/>
        <v>155700</v>
      </c>
      <c r="CV150" s="2">
        <f t="shared" si="374"/>
        <v>155700</v>
      </c>
      <c r="CW150" s="8">
        <f t="shared" si="351"/>
        <v>5.6000000000000001E-2</v>
      </c>
      <c r="CX150" s="2">
        <f t="shared" si="352"/>
        <v>164419.20000000001</v>
      </c>
      <c r="CY150" s="2" t="str">
        <f t="shared" si="353"/>
        <v>nie</v>
      </c>
      <c r="CZ150" s="2">
        <f t="shared" si="375"/>
        <v>0</v>
      </c>
      <c r="DA150" s="2">
        <f t="shared" si="376"/>
        <v>40.94432263734052</v>
      </c>
      <c r="DB150" s="2">
        <f t="shared" si="377"/>
        <v>164460.14432263735</v>
      </c>
      <c r="DC150" s="2">
        <f t="shared" si="354"/>
        <v>164.46014432263735</v>
      </c>
      <c r="DD150" s="2">
        <f t="shared" si="378"/>
        <v>1599.7360965612284</v>
      </c>
      <c r="DE150" s="2">
        <f t="shared" si="379"/>
        <v>162860.40822607614</v>
      </c>
      <c r="DF150" s="2">
        <f t="shared" si="355"/>
        <v>4671</v>
      </c>
      <c r="DG150" s="2">
        <f t="shared" si="356"/>
        <v>11352.158000000003</v>
      </c>
      <c r="DH150" s="2">
        <f t="shared" si="380"/>
        <v>146837.25022607614</v>
      </c>
    </row>
    <row r="151" spans="2:112">
      <c r="B151" s="228"/>
      <c r="C151" s="1">
        <f t="shared" si="321"/>
        <v>114</v>
      </c>
      <c r="D151" s="2">
        <f t="shared" si="259"/>
        <v>149541.02736191751</v>
      </c>
      <c r="E151" s="2">
        <f t="shared" si="260"/>
        <v>138694.19648929095</v>
      </c>
      <c r="F151" s="2">
        <f t="shared" si="261"/>
        <v>147614.2444899999</v>
      </c>
      <c r="G151" s="2">
        <f t="shared" si="262"/>
        <v>135965.0129899999</v>
      </c>
      <c r="H151" s="2">
        <f t="shared" si="263"/>
        <v>151026.93735504898</v>
      </c>
      <c r="I151" s="2">
        <f t="shared" si="264"/>
        <v>138658.67802308564</v>
      </c>
      <c r="J151" s="2">
        <f t="shared" si="322"/>
        <v>135986.47094344645</v>
      </c>
      <c r="K151" s="2">
        <f t="shared" si="323"/>
        <v>125279.53197568054</v>
      </c>
      <c r="W151" s="1">
        <f t="shared" si="357"/>
        <v>133</v>
      </c>
      <c r="X151" s="2">
        <f t="shared" si="330"/>
        <v>130067.03630629749</v>
      </c>
      <c r="Y151" s="8">
        <f t="shared" si="310"/>
        <v>3.8100000000000002E-2</v>
      </c>
      <c r="Z151" s="5">
        <f t="shared" si="358"/>
        <v>1473</v>
      </c>
      <c r="AA151" s="2">
        <f t="shared" si="359"/>
        <v>147152.70000000001</v>
      </c>
      <c r="AB151" s="2">
        <f t="shared" si="360"/>
        <v>147300</v>
      </c>
      <c r="AC151" s="2">
        <f t="shared" si="361"/>
        <v>161317.39942500001</v>
      </c>
      <c r="AD151" s="8">
        <f t="shared" si="331"/>
        <v>4.65E-2</v>
      </c>
      <c r="AE151" s="2">
        <f t="shared" si="332"/>
        <v>161942.5043477719</v>
      </c>
      <c r="AF151" s="2" t="str">
        <f t="shared" si="333"/>
        <v>nie</v>
      </c>
      <c r="AG151" s="2">
        <f t="shared" si="334"/>
        <v>1473</v>
      </c>
      <c r="AH151" s="1">
        <f t="shared" si="233"/>
        <v>0</v>
      </c>
      <c r="AI151" s="1">
        <f t="shared" si="324"/>
        <v>0</v>
      </c>
      <c r="AJ151" s="1">
        <f t="shared" ref="AJ151:AJ162" si="381">IF(zapadalnosc_TOS/12&gt;=AJ$18,AI139,0)</f>
        <v>0</v>
      </c>
      <c r="AK151" s="1">
        <f t="shared" si="319"/>
        <v>0</v>
      </c>
      <c r="AL151" s="2">
        <f t="shared" si="243"/>
        <v>0</v>
      </c>
      <c r="AM151" s="8">
        <f t="shared" si="313"/>
        <v>4.65E-2</v>
      </c>
      <c r="AN151" s="2">
        <f t="shared" si="244"/>
        <v>0</v>
      </c>
      <c r="AO151" s="2">
        <f t="shared" si="314"/>
        <v>0</v>
      </c>
      <c r="AP151" s="2">
        <f t="shared" si="272"/>
        <v>0</v>
      </c>
      <c r="AQ151" s="8">
        <f t="shared" si="325"/>
        <v>3.8100000000000002E-2</v>
      </c>
      <c r="AR151" s="2">
        <f t="shared" si="267"/>
        <v>0</v>
      </c>
      <c r="AS151" s="2">
        <f t="shared" si="326"/>
        <v>0</v>
      </c>
      <c r="AT151" s="2">
        <f t="shared" si="362"/>
        <v>0</v>
      </c>
      <c r="AU151" s="2">
        <f t="shared" si="245"/>
        <v>0</v>
      </c>
      <c r="AV151" s="2">
        <f t="shared" si="236"/>
        <v>84.226961192442104</v>
      </c>
      <c r="AW151" s="1">
        <f t="shared" si="311"/>
        <v>0</v>
      </c>
      <c r="AX151" s="2">
        <f t="shared" si="335"/>
        <v>84.226961192442104</v>
      </c>
      <c r="AY151" s="1">
        <f t="shared" si="237"/>
        <v>0</v>
      </c>
      <c r="AZ151" s="2">
        <f t="shared" si="363"/>
        <v>84.226961192442104</v>
      </c>
      <c r="BA151" s="2">
        <f t="shared" si="246"/>
        <v>162026.73130896434</v>
      </c>
      <c r="BB151" s="2">
        <f t="shared" si="336"/>
        <v>0</v>
      </c>
      <c r="BC151" s="2">
        <f t="shared" si="364"/>
        <v>1583.5599026223338</v>
      </c>
      <c r="BD151" s="2">
        <f t="shared" si="337"/>
        <v>160443.17140634201</v>
      </c>
      <c r="BE151" s="2">
        <f t="shared" si="365"/>
        <v>1473</v>
      </c>
      <c r="BF151" s="2">
        <f t="shared" si="338"/>
        <v>11505.208948703224</v>
      </c>
      <c r="BG151" s="2">
        <f t="shared" si="339"/>
        <v>147464.96245763879</v>
      </c>
      <c r="BI151" s="8">
        <f t="shared" si="315"/>
        <v>2.4E-2</v>
      </c>
      <c r="BJ151" s="5">
        <f t="shared" si="366"/>
        <v>1081</v>
      </c>
      <c r="BK151" s="2">
        <f t="shared" si="367"/>
        <v>107991.90000000001</v>
      </c>
      <c r="BL151" s="2">
        <f t="shared" si="368"/>
        <v>108100</v>
      </c>
      <c r="BM151" s="2">
        <f t="shared" si="340"/>
        <v>108100</v>
      </c>
      <c r="BN151" s="8">
        <f t="shared" si="341"/>
        <v>3.9E-2</v>
      </c>
      <c r="BO151" s="2">
        <f t="shared" si="342"/>
        <v>108451.325</v>
      </c>
      <c r="BP151" s="2" t="str">
        <f t="shared" si="343"/>
        <v>nie</v>
      </c>
      <c r="BQ151" s="2">
        <f t="shared" si="344"/>
        <v>2162</v>
      </c>
      <c r="BR151" s="1">
        <f t="shared" si="316"/>
        <v>155</v>
      </c>
      <c r="BS151" s="1">
        <f t="shared" si="327"/>
        <v>150</v>
      </c>
      <c r="BT151" s="1">
        <f t="shared" ref="BT151:BT162" si="382">IF(zapadalnosc_COI/12&gt;=BT$18,BS139,0)</f>
        <v>174</v>
      </c>
      <c r="BU151" s="1">
        <f t="shared" si="320"/>
        <v>19</v>
      </c>
      <c r="BV151" s="2">
        <f t="shared" si="247"/>
        <v>15500</v>
      </c>
      <c r="BW151" s="8">
        <f t="shared" si="317"/>
        <v>0.05</v>
      </c>
      <c r="BX151" s="2">
        <f t="shared" si="248"/>
        <v>15564.583333333334</v>
      </c>
      <c r="BY151" s="2">
        <f t="shared" si="318"/>
        <v>64.58333333333394</v>
      </c>
      <c r="BZ151" s="2">
        <f t="shared" si="273"/>
        <v>34300</v>
      </c>
      <c r="CA151" s="8">
        <f t="shared" si="328"/>
        <v>3.9E-2</v>
      </c>
      <c r="CB151" s="2">
        <f t="shared" si="249"/>
        <v>34411.474999999999</v>
      </c>
      <c r="CC151" s="2">
        <f t="shared" si="329"/>
        <v>686</v>
      </c>
      <c r="CD151" s="2">
        <f t="shared" si="345"/>
        <v>0</v>
      </c>
      <c r="CE151" s="2">
        <f t="shared" si="250"/>
        <v>0</v>
      </c>
      <c r="CF151" s="2">
        <f t="shared" si="251"/>
        <v>16.299999999884676</v>
      </c>
      <c r="CG151" s="1">
        <f t="shared" si="312"/>
        <v>0</v>
      </c>
      <c r="CH151" s="2">
        <f t="shared" si="346"/>
        <v>16.299999999884676</v>
      </c>
      <c r="CI151" s="1">
        <f t="shared" si="242"/>
        <v>0</v>
      </c>
      <c r="CJ151" s="2">
        <f t="shared" si="252"/>
        <v>16.299999999884676</v>
      </c>
      <c r="CK151" s="2">
        <f t="shared" si="253"/>
        <v>158443.6833333332</v>
      </c>
      <c r="CL151" s="2">
        <f t="shared" si="347"/>
        <v>0</v>
      </c>
      <c r="CM151" s="2">
        <f t="shared" si="369"/>
        <v>1567.3250099999993</v>
      </c>
      <c r="CN151" s="2">
        <f t="shared" si="348"/>
        <v>156876.3583233332</v>
      </c>
      <c r="CO151" s="2">
        <f t="shared" si="370"/>
        <v>2912.5833333333339</v>
      </c>
      <c r="CP151" s="2">
        <f t="shared" si="349"/>
        <v>10550.908999999974</v>
      </c>
      <c r="CQ151" s="2">
        <f t="shared" si="350"/>
        <v>143412.86598999987</v>
      </c>
      <c r="CS151" s="5">
        <f t="shared" si="371"/>
        <v>1557</v>
      </c>
      <c r="CT151" s="2">
        <f t="shared" si="372"/>
        <v>155544.30000000002</v>
      </c>
      <c r="CU151" s="2">
        <f t="shared" si="373"/>
        <v>155700</v>
      </c>
      <c r="CV151" s="2">
        <f t="shared" si="374"/>
        <v>164419.20000000001</v>
      </c>
      <c r="CW151" s="8">
        <f t="shared" si="351"/>
        <v>4.3999999999999997E-2</v>
      </c>
      <c r="CX151" s="2">
        <f t="shared" si="352"/>
        <v>165022.07040000003</v>
      </c>
      <c r="CY151" s="2" t="str">
        <f t="shared" si="353"/>
        <v>nie</v>
      </c>
      <c r="CZ151" s="2">
        <f t="shared" si="375"/>
        <v>0</v>
      </c>
      <c r="DA151" s="2">
        <f t="shared" si="376"/>
        <v>40.94432263734052</v>
      </c>
      <c r="DB151" s="2">
        <f t="shared" si="377"/>
        <v>165063.01472263737</v>
      </c>
      <c r="DC151" s="2">
        <f t="shared" si="354"/>
        <v>0</v>
      </c>
      <c r="DD151" s="2">
        <f t="shared" si="378"/>
        <v>1599.7360965612284</v>
      </c>
      <c r="DE151" s="2">
        <f t="shared" si="379"/>
        <v>163463.27862607615</v>
      </c>
      <c r="DF151" s="2">
        <f t="shared" si="355"/>
        <v>4671</v>
      </c>
      <c r="DG151" s="2">
        <f t="shared" si="356"/>
        <v>11466.703376000005</v>
      </c>
      <c r="DH151" s="2">
        <f t="shared" si="380"/>
        <v>147325.57525007613</v>
      </c>
    </row>
    <row r="152" spans="2:112">
      <c r="B152" s="228"/>
      <c r="C152" s="1">
        <f t="shared" si="321"/>
        <v>115</v>
      </c>
      <c r="D152" s="2">
        <f t="shared" si="259"/>
        <v>150111.81486191752</v>
      </c>
      <c r="E152" s="2">
        <f t="shared" si="260"/>
        <v>139156.53436429094</v>
      </c>
      <c r="F152" s="2">
        <f t="shared" si="261"/>
        <v>148104.3694899999</v>
      </c>
      <c r="G152" s="2">
        <f t="shared" si="262"/>
        <v>136362.01423999993</v>
      </c>
      <c r="H152" s="2">
        <f t="shared" si="263"/>
        <v>151573.37339832773</v>
      </c>
      <c r="I152" s="2">
        <f t="shared" si="264"/>
        <v>139101.29121814144</v>
      </c>
      <c r="J152" s="2">
        <f t="shared" si="322"/>
        <v>136353.63441499375</v>
      </c>
      <c r="K152" s="2">
        <f t="shared" si="323"/>
        <v>125527.11998353762</v>
      </c>
      <c r="W152" s="1">
        <f t="shared" si="357"/>
        <v>134</v>
      </c>
      <c r="X152" s="2">
        <f t="shared" si="330"/>
        <v>130326.65114922423</v>
      </c>
      <c r="Y152" s="8">
        <f t="shared" si="310"/>
        <v>3.8100000000000002E-2</v>
      </c>
      <c r="Z152" s="5">
        <f t="shared" si="358"/>
        <v>1473</v>
      </c>
      <c r="AA152" s="2">
        <f t="shared" si="359"/>
        <v>147152.70000000001</v>
      </c>
      <c r="AB152" s="2">
        <f t="shared" si="360"/>
        <v>147300</v>
      </c>
      <c r="AC152" s="2">
        <f t="shared" si="361"/>
        <v>161317.39942500001</v>
      </c>
      <c r="AD152" s="8">
        <f t="shared" si="331"/>
        <v>4.65E-2</v>
      </c>
      <c r="AE152" s="2">
        <f t="shared" si="332"/>
        <v>162567.60927054376</v>
      </c>
      <c r="AF152" s="2" t="str">
        <f t="shared" si="333"/>
        <v>nie</v>
      </c>
      <c r="AG152" s="2">
        <f t="shared" si="334"/>
        <v>1473</v>
      </c>
      <c r="AH152" s="1">
        <f t="shared" si="233"/>
        <v>0</v>
      </c>
      <c r="AI152" s="1">
        <f t="shared" si="324"/>
        <v>0</v>
      </c>
      <c r="AJ152" s="1">
        <f t="shared" si="381"/>
        <v>0</v>
      </c>
      <c r="AK152" s="1">
        <f t="shared" si="319"/>
        <v>0</v>
      </c>
      <c r="AL152" s="2">
        <f t="shared" si="243"/>
        <v>0</v>
      </c>
      <c r="AM152" s="8">
        <f t="shared" si="313"/>
        <v>4.65E-2</v>
      </c>
      <c r="AN152" s="2">
        <f t="shared" si="244"/>
        <v>0</v>
      </c>
      <c r="AO152" s="2">
        <f t="shared" si="314"/>
        <v>0</v>
      </c>
      <c r="AP152" s="2">
        <f t="shared" si="272"/>
        <v>0</v>
      </c>
      <c r="AQ152" s="8">
        <f t="shared" si="325"/>
        <v>3.8100000000000002E-2</v>
      </c>
      <c r="AR152" s="2">
        <f t="shared" si="267"/>
        <v>0</v>
      </c>
      <c r="AS152" s="2">
        <f t="shared" si="326"/>
        <v>0</v>
      </c>
      <c r="AT152" s="2">
        <f t="shared" si="362"/>
        <v>0</v>
      </c>
      <c r="AU152" s="2">
        <f t="shared" si="245"/>
        <v>0</v>
      </c>
      <c r="AV152" s="2">
        <f t="shared" si="236"/>
        <v>84.226961192442104</v>
      </c>
      <c r="AW152" s="1">
        <f t="shared" si="311"/>
        <v>0</v>
      </c>
      <c r="AX152" s="2">
        <f t="shared" si="335"/>
        <v>84.226961192442104</v>
      </c>
      <c r="AY152" s="1">
        <f t="shared" si="237"/>
        <v>0</v>
      </c>
      <c r="AZ152" s="2">
        <f t="shared" si="363"/>
        <v>84.226961192442104</v>
      </c>
      <c r="BA152" s="2">
        <f t="shared" si="246"/>
        <v>162651.8362317362</v>
      </c>
      <c r="BB152" s="2">
        <f t="shared" si="336"/>
        <v>0</v>
      </c>
      <c r="BC152" s="2">
        <f t="shared" si="364"/>
        <v>1583.5599026223338</v>
      </c>
      <c r="BD152" s="2">
        <f t="shared" si="337"/>
        <v>161068.27632911387</v>
      </c>
      <c r="BE152" s="2">
        <f t="shared" si="365"/>
        <v>1473</v>
      </c>
      <c r="BF152" s="2">
        <f t="shared" si="338"/>
        <v>11623.978884029879</v>
      </c>
      <c r="BG152" s="2">
        <f t="shared" si="339"/>
        <v>147971.297445084</v>
      </c>
      <c r="BI152" s="8">
        <f t="shared" si="315"/>
        <v>2.4E-2</v>
      </c>
      <c r="BJ152" s="5">
        <f t="shared" si="366"/>
        <v>1081</v>
      </c>
      <c r="BK152" s="2">
        <f t="shared" si="367"/>
        <v>107991.90000000001</v>
      </c>
      <c r="BL152" s="2">
        <f t="shared" si="368"/>
        <v>108100</v>
      </c>
      <c r="BM152" s="2">
        <f t="shared" si="340"/>
        <v>108100</v>
      </c>
      <c r="BN152" s="8">
        <f t="shared" si="341"/>
        <v>3.9E-2</v>
      </c>
      <c r="BO152" s="2">
        <f t="shared" si="342"/>
        <v>108802.65</v>
      </c>
      <c r="BP152" s="2" t="str">
        <f t="shared" si="343"/>
        <v>nie</v>
      </c>
      <c r="BQ152" s="2">
        <f t="shared" si="344"/>
        <v>2162</v>
      </c>
      <c r="BR152" s="1">
        <f t="shared" si="316"/>
        <v>155</v>
      </c>
      <c r="BS152" s="1">
        <f t="shared" si="327"/>
        <v>150</v>
      </c>
      <c r="BT152" s="1">
        <f t="shared" si="382"/>
        <v>174</v>
      </c>
      <c r="BU152" s="1">
        <f t="shared" si="320"/>
        <v>19</v>
      </c>
      <c r="BV152" s="2">
        <f t="shared" si="247"/>
        <v>15500</v>
      </c>
      <c r="BW152" s="8">
        <f t="shared" si="317"/>
        <v>0.05</v>
      </c>
      <c r="BX152" s="2">
        <f t="shared" si="248"/>
        <v>15629.166666666666</v>
      </c>
      <c r="BY152" s="2">
        <f t="shared" si="318"/>
        <v>129.16666666666606</v>
      </c>
      <c r="BZ152" s="2">
        <f t="shared" si="273"/>
        <v>34300</v>
      </c>
      <c r="CA152" s="8">
        <f t="shared" si="328"/>
        <v>3.9E-2</v>
      </c>
      <c r="CB152" s="2">
        <f t="shared" si="249"/>
        <v>34522.949999999997</v>
      </c>
      <c r="CC152" s="2">
        <f t="shared" si="329"/>
        <v>686</v>
      </c>
      <c r="CD152" s="2">
        <f t="shared" si="345"/>
        <v>0</v>
      </c>
      <c r="CE152" s="2">
        <f t="shared" si="250"/>
        <v>0</v>
      </c>
      <c r="CF152" s="2">
        <f t="shared" si="251"/>
        <v>16.299999999884676</v>
      </c>
      <c r="CG152" s="1">
        <f t="shared" si="312"/>
        <v>0</v>
      </c>
      <c r="CH152" s="2">
        <f t="shared" si="346"/>
        <v>16.299999999884676</v>
      </c>
      <c r="CI152" s="1">
        <f t="shared" si="242"/>
        <v>0</v>
      </c>
      <c r="CJ152" s="2">
        <f t="shared" si="252"/>
        <v>16.299999999884676</v>
      </c>
      <c r="CK152" s="2">
        <f t="shared" si="253"/>
        <v>158971.06666666653</v>
      </c>
      <c r="CL152" s="2">
        <f t="shared" si="347"/>
        <v>0</v>
      </c>
      <c r="CM152" s="2">
        <f t="shared" si="369"/>
        <v>1567.3250099999993</v>
      </c>
      <c r="CN152" s="2">
        <f t="shared" si="348"/>
        <v>157403.74165666653</v>
      </c>
      <c r="CO152" s="2">
        <f t="shared" si="370"/>
        <v>2977.1666666666661</v>
      </c>
      <c r="CP152" s="2">
        <f t="shared" si="349"/>
        <v>10638.840999999977</v>
      </c>
      <c r="CQ152" s="2">
        <f t="shared" si="350"/>
        <v>143787.73398999989</v>
      </c>
      <c r="CS152" s="5">
        <f t="shared" si="371"/>
        <v>1557</v>
      </c>
      <c r="CT152" s="2">
        <f t="shared" si="372"/>
        <v>155544.30000000002</v>
      </c>
      <c r="CU152" s="2">
        <f t="shared" si="373"/>
        <v>155700</v>
      </c>
      <c r="CV152" s="2">
        <f t="shared" si="374"/>
        <v>164419.20000000001</v>
      </c>
      <c r="CW152" s="8">
        <f t="shared" si="351"/>
        <v>4.3999999999999997E-2</v>
      </c>
      <c r="CX152" s="2">
        <f t="shared" si="352"/>
        <v>165624.94080000001</v>
      </c>
      <c r="CY152" s="2" t="str">
        <f t="shared" si="353"/>
        <v>nie</v>
      </c>
      <c r="CZ152" s="2">
        <f t="shared" si="375"/>
        <v>0</v>
      </c>
      <c r="DA152" s="2">
        <f t="shared" si="376"/>
        <v>40.94432263734052</v>
      </c>
      <c r="DB152" s="2">
        <f t="shared" si="377"/>
        <v>165665.88512263735</v>
      </c>
      <c r="DC152" s="2">
        <f t="shared" si="354"/>
        <v>0</v>
      </c>
      <c r="DD152" s="2">
        <f t="shared" si="378"/>
        <v>1599.7360965612284</v>
      </c>
      <c r="DE152" s="2">
        <f t="shared" si="379"/>
        <v>164066.14902607613</v>
      </c>
      <c r="DF152" s="2">
        <f t="shared" si="355"/>
        <v>4671</v>
      </c>
      <c r="DG152" s="2">
        <f t="shared" si="356"/>
        <v>11581.248752000003</v>
      </c>
      <c r="DH152" s="2">
        <f t="shared" si="380"/>
        <v>147813.90027407612</v>
      </c>
    </row>
    <row r="153" spans="2:112">
      <c r="B153" s="228"/>
      <c r="C153" s="1">
        <f t="shared" si="321"/>
        <v>116</v>
      </c>
      <c r="D153" s="2">
        <f t="shared" si="259"/>
        <v>150682.6023619175</v>
      </c>
      <c r="E153" s="2">
        <f t="shared" si="260"/>
        <v>139618.87223929094</v>
      </c>
      <c r="F153" s="2">
        <f t="shared" si="261"/>
        <v>148594.4944899999</v>
      </c>
      <c r="G153" s="2">
        <f t="shared" si="262"/>
        <v>136759.0154899999</v>
      </c>
      <c r="H153" s="2">
        <f t="shared" si="263"/>
        <v>152119.80944160646</v>
      </c>
      <c r="I153" s="2">
        <f t="shared" si="264"/>
        <v>139543.90441319719</v>
      </c>
      <c r="J153" s="2">
        <f t="shared" si="322"/>
        <v>136721.78922791421</v>
      </c>
      <c r="K153" s="2">
        <f t="shared" si="323"/>
        <v>125774.70799139469</v>
      </c>
      <c r="W153" s="1">
        <f t="shared" si="357"/>
        <v>135</v>
      </c>
      <c r="X153" s="2">
        <f t="shared" si="330"/>
        <v>130586.26599215098</v>
      </c>
      <c r="Y153" s="8">
        <f t="shared" ref="Y153:Y162" si="383">MAX(INDEX(scenariusz_I_WIBOR6M,MATCH(ROUNDUP(W153/12,0),scenariusz_I_rok,0)),0)</f>
        <v>3.8100000000000002E-2</v>
      </c>
      <c r="Z153" s="5">
        <f t="shared" si="358"/>
        <v>1473</v>
      </c>
      <c r="AA153" s="2">
        <f t="shared" si="359"/>
        <v>147152.70000000001</v>
      </c>
      <c r="AB153" s="2">
        <f t="shared" si="360"/>
        <v>147300</v>
      </c>
      <c r="AC153" s="2">
        <f t="shared" si="361"/>
        <v>161317.39942500001</v>
      </c>
      <c r="AD153" s="8">
        <f t="shared" si="331"/>
        <v>4.65E-2</v>
      </c>
      <c r="AE153" s="2">
        <f t="shared" si="332"/>
        <v>163192.71419331562</v>
      </c>
      <c r="AF153" s="2" t="str">
        <f t="shared" si="333"/>
        <v>nie</v>
      </c>
      <c r="AG153" s="2">
        <f t="shared" si="334"/>
        <v>1473</v>
      </c>
      <c r="AH153" s="1">
        <f t="shared" si="233"/>
        <v>0</v>
      </c>
      <c r="AI153" s="1">
        <f t="shared" si="324"/>
        <v>0</v>
      </c>
      <c r="AJ153" s="1">
        <f t="shared" si="381"/>
        <v>0</v>
      </c>
      <c r="AK153" s="1">
        <f t="shared" si="319"/>
        <v>0</v>
      </c>
      <c r="AL153" s="2">
        <f t="shared" si="243"/>
        <v>0</v>
      </c>
      <c r="AM153" s="8">
        <f t="shared" si="313"/>
        <v>4.65E-2</v>
      </c>
      <c r="AN153" s="2">
        <f t="shared" si="244"/>
        <v>0</v>
      </c>
      <c r="AO153" s="2">
        <f t="shared" si="314"/>
        <v>0</v>
      </c>
      <c r="AP153" s="2">
        <f t="shared" si="272"/>
        <v>0</v>
      </c>
      <c r="AQ153" s="8">
        <f t="shared" si="325"/>
        <v>3.8100000000000002E-2</v>
      </c>
      <c r="AR153" s="2">
        <f t="shared" si="267"/>
        <v>0</v>
      </c>
      <c r="AS153" s="2">
        <f t="shared" si="326"/>
        <v>0</v>
      </c>
      <c r="AT153" s="2">
        <f t="shared" si="362"/>
        <v>0</v>
      </c>
      <c r="AU153" s="2">
        <f t="shared" si="245"/>
        <v>0</v>
      </c>
      <c r="AV153" s="2">
        <f t="shared" si="236"/>
        <v>84.226961192442104</v>
      </c>
      <c r="AW153" s="1">
        <f t="shared" si="311"/>
        <v>0</v>
      </c>
      <c r="AX153" s="2">
        <f t="shared" si="335"/>
        <v>84.226961192442104</v>
      </c>
      <c r="AY153" s="1">
        <f t="shared" si="237"/>
        <v>0</v>
      </c>
      <c r="AZ153" s="2">
        <f t="shared" si="363"/>
        <v>84.226961192442104</v>
      </c>
      <c r="BA153" s="2">
        <f t="shared" si="246"/>
        <v>163276.94115450807</v>
      </c>
      <c r="BB153" s="2">
        <f t="shared" si="336"/>
        <v>0</v>
      </c>
      <c r="BC153" s="2">
        <f t="shared" si="364"/>
        <v>1583.5599026223338</v>
      </c>
      <c r="BD153" s="2">
        <f t="shared" si="337"/>
        <v>161693.38125188573</v>
      </c>
      <c r="BE153" s="2">
        <f t="shared" si="365"/>
        <v>1473</v>
      </c>
      <c r="BF153" s="2">
        <f t="shared" si="338"/>
        <v>11742.748819356533</v>
      </c>
      <c r="BG153" s="2">
        <f t="shared" si="339"/>
        <v>148477.63243252921</v>
      </c>
      <c r="BI153" s="8">
        <f t="shared" si="315"/>
        <v>2.4E-2</v>
      </c>
      <c r="BJ153" s="5">
        <f t="shared" si="366"/>
        <v>1081</v>
      </c>
      <c r="BK153" s="2">
        <f t="shared" si="367"/>
        <v>107991.90000000001</v>
      </c>
      <c r="BL153" s="2">
        <f t="shared" si="368"/>
        <v>108100</v>
      </c>
      <c r="BM153" s="2">
        <f t="shared" si="340"/>
        <v>108100</v>
      </c>
      <c r="BN153" s="8">
        <f t="shared" si="341"/>
        <v>3.9E-2</v>
      </c>
      <c r="BO153" s="2">
        <f t="shared" si="342"/>
        <v>109153.97499999999</v>
      </c>
      <c r="BP153" s="2" t="str">
        <f t="shared" si="343"/>
        <v>nie</v>
      </c>
      <c r="BQ153" s="2">
        <f t="shared" si="344"/>
        <v>2162</v>
      </c>
      <c r="BR153" s="1">
        <f t="shared" si="316"/>
        <v>155</v>
      </c>
      <c r="BS153" s="1">
        <f t="shared" si="327"/>
        <v>150</v>
      </c>
      <c r="BT153" s="1">
        <f t="shared" si="382"/>
        <v>174</v>
      </c>
      <c r="BU153" s="1">
        <f t="shared" si="320"/>
        <v>19</v>
      </c>
      <c r="BV153" s="2">
        <f t="shared" si="247"/>
        <v>15500</v>
      </c>
      <c r="BW153" s="8">
        <f t="shared" si="317"/>
        <v>0.05</v>
      </c>
      <c r="BX153" s="2">
        <f t="shared" si="248"/>
        <v>15693.75</v>
      </c>
      <c r="BY153" s="2">
        <f t="shared" si="318"/>
        <v>193.75</v>
      </c>
      <c r="BZ153" s="2">
        <f t="shared" si="273"/>
        <v>34300</v>
      </c>
      <c r="CA153" s="8">
        <f t="shared" si="328"/>
        <v>3.9E-2</v>
      </c>
      <c r="CB153" s="2">
        <f t="shared" si="249"/>
        <v>34634.424999999996</v>
      </c>
      <c r="CC153" s="2">
        <f t="shared" si="329"/>
        <v>686</v>
      </c>
      <c r="CD153" s="2">
        <f t="shared" si="345"/>
        <v>0</v>
      </c>
      <c r="CE153" s="2">
        <f t="shared" si="250"/>
        <v>0</v>
      </c>
      <c r="CF153" s="2">
        <f t="shared" si="251"/>
        <v>16.299999999884676</v>
      </c>
      <c r="CG153" s="1">
        <f t="shared" si="312"/>
        <v>0</v>
      </c>
      <c r="CH153" s="2">
        <f t="shared" si="346"/>
        <v>16.299999999884676</v>
      </c>
      <c r="CI153" s="1">
        <f t="shared" si="242"/>
        <v>0</v>
      </c>
      <c r="CJ153" s="2">
        <f t="shared" si="252"/>
        <v>16.299999999884676</v>
      </c>
      <c r="CK153" s="2">
        <f t="shared" si="253"/>
        <v>159498.44999999987</v>
      </c>
      <c r="CL153" s="2">
        <f t="shared" si="347"/>
        <v>0</v>
      </c>
      <c r="CM153" s="2">
        <f t="shared" si="369"/>
        <v>1567.3250099999993</v>
      </c>
      <c r="CN153" s="2">
        <f t="shared" si="348"/>
        <v>157931.12498999987</v>
      </c>
      <c r="CO153" s="2">
        <f t="shared" si="370"/>
        <v>3041.75</v>
      </c>
      <c r="CP153" s="2">
        <f t="shared" si="349"/>
        <v>10726.772999999976</v>
      </c>
      <c r="CQ153" s="2">
        <f t="shared" si="350"/>
        <v>144162.60198999988</v>
      </c>
      <c r="CS153" s="5">
        <f t="shared" si="371"/>
        <v>1557</v>
      </c>
      <c r="CT153" s="2">
        <f t="shared" si="372"/>
        <v>155544.30000000002</v>
      </c>
      <c r="CU153" s="2">
        <f t="shared" si="373"/>
        <v>155700</v>
      </c>
      <c r="CV153" s="2">
        <f t="shared" si="374"/>
        <v>164419.20000000001</v>
      </c>
      <c r="CW153" s="8">
        <f t="shared" si="351"/>
        <v>4.3999999999999997E-2</v>
      </c>
      <c r="CX153" s="2">
        <f t="shared" si="352"/>
        <v>166227.8112</v>
      </c>
      <c r="CY153" s="2" t="str">
        <f t="shared" si="353"/>
        <v>nie</v>
      </c>
      <c r="CZ153" s="2">
        <f t="shared" si="375"/>
        <v>0</v>
      </c>
      <c r="DA153" s="2">
        <f t="shared" si="376"/>
        <v>40.94432263734052</v>
      </c>
      <c r="DB153" s="2">
        <f t="shared" si="377"/>
        <v>166268.75552263734</v>
      </c>
      <c r="DC153" s="2">
        <f t="shared" si="354"/>
        <v>0</v>
      </c>
      <c r="DD153" s="2">
        <f t="shared" si="378"/>
        <v>1599.7360965612284</v>
      </c>
      <c r="DE153" s="2">
        <f t="shared" si="379"/>
        <v>164669.01942607612</v>
      </c>
      <c r="DF153" s="2">
        <f t="shared" si="355"/>
        <v>4671</v>
      </c>
      <c r="DG153" s="2">
        <f t="shared" si="356"/>
        <v>11695.794128</v>
      </c>
      <c r="DH153" s="2">
        <f t="shared" si="380"/>
        <v>148302.22529807611</v>
      </c>
    </row>
    <row r="154" spans="2:112">
      <c r="B154" s="228"/>
      <c r="C154" s="1">
        <f t="shared" si="321"/>
        <v>117</v>
      </c>
      <c r="D154" s="2">
        <f t="shared" si="259"/>
        <v>151253.3898619175</v>
      </c>
      <c r="E154" s="2">
        <f t="shared" si="260"/>
        <v>140081.21011429094</v>
      </c>
      <c r="F154" s="2">
        <f t="shared" si="261"/>
        <v>149084.6194899999</v>
      </c>
      <c r="G154" s="2">
        <f t="shared" si="262"/>
        <v>137156.0167399999</v>
      </c>
      <c r="H154" s="2">
        <f t="shared" si="263"/>
        <v>152666.24548488518</v>
      </c>
      <c r="I154" s="2">
        <f t="shared" si="264"/>
        <v>139986.51760825297</v>
      </c>
      <c r="J154" s="2">
        <f t="shared" si="322"/>
        <v>137090.93805882958</v>
      </c>
      <c r="K154" s="2">
        <f t="shared" si="323"/>
        <v>126022.29599925177</v>
      </c>
      <c r="W154" s="1">
        <f t="shared" si="357"/>
        <v>136</v>
      </c>
      <c r="X154" s="2">
        <f t="shared" si="330"/>
        <v>130845.88083507771</v>
      </c>
      <c r="Y154" s="8">
        <f t="shared" si="383"/>
        <v>3.8100000000000002E-2</v>
      </c>
      <c r="Z154" s="5">
        <f t="shared" si="358"/>
        <v>1473</v>
      </c>
      <c r="AA154" s="2">
        <f t="shared" si="359"/>
        <v>147152.70000000001</v>
      </c>
      <c r="AB154" s="2">
        <f t="shared" si="360"/>
        <v>147300</v>
      </c>
      <c r="AC154" s="2">
        <f t="shared" si="361"/>
        <v>161317.39942500001</v>
      </c>
      <c r="AD154" s="8">
        <f t="shared" si="331"/>
        <v>4.65E-2</v>
      </c>
      <c r="AE154" s="2">
        <f t="shared" si="332"/>
        <v>163817.81911608751</v>
      </c>
      <c r="AF154" s="2" t="str">
        <f t="shared" si="333"/>
        <v>nie</v>
      </c>
      <c r="AG154" s="2">
        <f t="shared" si="334"/>
        <v>1473</v>
      </c>
      <c r="AH154" s="1">
        <f t="shared" si="233"/>
        <v>0</v>
      </c>
      <c r="AI154" s="1">
        <f t="shared" si="324"/>
        <v>0</v>
      </c>
      <c r="AJ154" s="1">
        <f t="shared" si="381"/>
        <v>0</v>
      </c>
      <c r="AK154" s="1">
        <f t="shared" si="319"/>
        <v>0</v>
      </c>
      <c r="AL154" s="2">
        <f t="shared" si="243"/>
        <v>0</v>
      </c>
      <c r="AM154" s="8">
        <f t="shared" si="313"/>
        <v>4.65E-2</v>
      </c>
      <c r="AN154" s="2">
        <f t="shared" si="244"/>
        <v>0</v>
      </c>
      <c r="AO154" s="2">
        <f t="shared" si="314"/>
        <v>0</v>
      </c>
      <c r="AP154" s="2">
        <f t="shared" si="272"/>
        <v>0</v>
      </c>
      <c r="AQ154" s="8">
        <f t="shared" si="325"/>
        <v>3.8100000000000002E-2</v>
      </c>
      <c r="AR154" s="2">
        <f t="shared" si="267"/>
        <v>0</v>
      </c>
      <c r="AS154" s="2">
        <f t="shared" si="326"/>
        <v>0</v>
      </c>
      <c r="AT154" s="2">
        <f t="shared" si="362"/>
        <v>0</v>
      </c>
      <c r="AU154" s="2">
        <f t="shared" si="245"/>
        <v>0</v>
      </c>
      <c r="AV154" s="2">
        <f t="shared" si="236"/>
        <v>84.226961192442104</v>
      </c>
      <c r="AW154" s="1">
        <f t="shared" si="311"/>
        <v>0</v>
      </c>
      <c r="AX154" s="2">
        <f t="shared" si="335"/>
        <v>84.226961192442104</v>
      </c>
      <c r="AY154" s="1">
        <f t="shared" si="237"/>
        <v>0</v>
      </c>
      <c r="AZ154" s="2">
        <f t="shared" si="363"/>
        <v>84.226961192442104</v>
      </c>
      <c r="BA154" s="2">
        <f t="shared" si="246"/>
        <v>163902.04607727996</v>
      </c>
      <c r="BB154" s="2">
        <f t="shared" si="336"/>
        <v>0</v>
      </c>
      <c r="BC154" s="2">
        <f t="shared" si="364"/>
        <v>1583.5599026223338</v>
      </c>
      <c r="BD154" s="2">
        <f t="shared" si="337"/>
        <v>162318.48617465762</v>
      </c>
      <c r="BE154" s="2">
        <f t="shared" si="365"/>
        <v>1473</v>
      </c>
      <c r="BF154" s="2">
        <f t="shared" si="338"/>
        <v>11861.518754683191</v>
      </c>
      <c r="BG154" s="2">
        <f t="shared" si="339"/>
        <v>148983.96741997442</v>
      </c>
      <c r="BI154" s="8">
        <f t="shared" si="315"/>
        <v>2.4E-2</v>
      </c>
      <c r="BJ154" s="5">
        <f t="shared" si="366"/>
        <v>1081</v>
      </c>
      <c r="BK154" s="2">
        <f t="shared" si="367"/>
        <v>107991.90000000001</v>
      </c>
      <c r="BL154" s="2">
        <f t="shared" si="368"/>
        <v>108100</v>
      </c>
      <c r="BM154" s="2">
        <f t="shared" si="340"/>
        <v>108100</v>
      </c>
      <c r="BN154" s="8">
        <f t="shared" si="341"/>
        <v>3.9E-2</v>
      </c>
      <c r="BO154" s="2">
        <f t="shared" si="342"/>
        <v>109505.29999999999</v>
      </c>
      <c r="BP154" s="2" t="str">
        <f t="shared" si="343"/>
        <v>nie</v>
      </c>
      <c r="BQ154" s="2">
        <f t="shared" si="344"/>
        <v>2162</v>
      </c>
      <c r="BR154" s="1">
        <f t="shared" si="316"/>
        <v>155</v>
      </c>
      <c r="BS154" s="1">
        <f t="shared" si="327"/>
        <v>150</v>
      </c>
      <c r="BT154" s="1">
        <f t="shared" si="382"/>
        <v>174</v>
      </c>
      <c r="BU154" s="1">
        <f t="shared" si="320"/>
        <v>19</v>
      </c>
      <c r="BV154" s="2">
        <f t="shared" si="247"/>
        <v>15500</v>
      </c>
      <c r="BW154" s="8">
        <f t="shared" si="317"/>
        <v>0.05</v>
      </c>
      <c r="BX154" s="2">
        <f t="shared" si="248"/>
        <v>15758.333333333332</v>
      </c>
      <c r="BY154" s="2">
        <f t="shared" si="318"/>
        <v>258.33333333333212</v>
      </c>
      <c r="BZ154" s="2">
        <f t="shared" si="273"/>
        <v>34300</v>
      </c>
      <c r="CA154" s="8">
        <f t="shared" si="328"/>
        <v>3.9E-2</v>
      </c>
      <c r="CB154" s="2">
        <f t="shared" si="249"/>
        <v>34745.899999999994</v>
      </c>
      <c r="CC154" s="2">
        <f t="shared" si="329"/>
        <v>686</v>
      </c>
      <c r="CD154" s="2">
        <f t="shared" si="345"/>
        <v>0</v>
      </c>
      <c r="CE154" s="2">
        <f t="shared" si="250"/>
        <v>0</v>
      </c>
      <c r="CF154" s="2">
        <f t="shared" si="251"/>
        <v>16.299999999884676</v>
      </c>
      <c r="CG154" s="1">
        <f t="shared" si="312"/>
        <v>0</v>
      </c>
      <c r="CH154" s="2">
        <f t="shared" si="346"/>
        <v>16.299999999884676</v>
      </c>
      <c r="CI154" s="1">
        <f t="shared" si="242"/>
        <v>0</v>
      </c>
      <c r="CJ154" s="2">
        <f t="shared" si="252"/>
        <v>16.299999999884676</v>
      </c>
      <c r="CK154" s="2">
        <f t="shared" si="253"/>
        <v>160025.8333333332</v>
      </c>
      <c r="CL154" s="2">
        <f t="shared" si="347"/>
        <v>0</v>
      </c>
      <c r="CM154" s="2">
        <f t="shared" si="369"/>
        <v>1567.3250099999993</v>
      </c>
      <c r="CN154" s="2">
        <f t="shared" si="348"/>
        <v>158458.5083233332</v>
      </c>
      <c r="CO154" s="2">
        <f t="shared" si="370"/>
        <v>3106.3333333333321</v>
      </c>
      <c r="CP154" s="2">
        <f t="shared" si="349"/>
        <v>10814.704999999973</v>
      </c>
      <c r="CQ154" s="2">
        <f t="shared" si="350"/>
        <v>144537.4699899999</v>
      </c>
      <c r="CS154" s="5">
        <f t="shared" si="371"/>
        <v>1557</v>
      </c>
      <c r="CT154" s="2">
        <f t="shared" si="372"/>
        <v>155544.30000000002</v>
      </c>
      <c r="CU154" s="2">
        <f t="shared" si="373"/>
        <v>155700</v>
      </c>
      <c r="CV154" s="2">
        <f t="shared" si="374"/>
        <v>164419.20000000001</v>
      </c>
      <c r="CW154" s="8">
        <f t="shared" si="351"/>
        <v>4.3999999999999997E-2</v>
      </c>
      <c r="CX154" s="2">
        <f t="shared" si="352"/>
        <v>166830.68160000001</v>
      </c>
      <c r="CY154" s="2" t="str">
        <f t="shared" si="353"/>
        <v>nie</v>
      </c>
      <c r="CZ154" s="2">
        <f t="shared" si="375"/>
        <v>0</v>
      </c>
      <c r="DA154" s="2">
        <f t="shared" si="376"/>
        <v>40.94432263734052</v>
      </c>
      <c r="DB154" s="2">
        <f t="shared" si="377"/>
        <v>166871.62592263735</v>
      </c>
      <c r="DC154" s="2">
        <f t="shared" si="354"/>
        <v>0</v>
      </c>
      <c r="DD154" s="2">
        <f t="shared" si="378"/>
        <v>1599.7360965612284</v>
      </c>
      <c r="DE154" s="2">
        <f t="shared" si="379"/>
        <v>165271.88982607613</v>
      </c>
      <c r="DF154" s="2">
        <f t="shared" si="355"/>
        <v>4671</v>
      </c>
      <c r="DG154" s="2">
        <f t="shared" si="356"/>
        <v>11810.339504000001</v>
      </c>
      <c r="DH154" s="2">
        <f t="shared" si="380"/>
        <v>148790.55032207613</v>
      </c>
    </row>
    <row r="155" spans="2:112">
      <c r="B155" s="228"/>
      <c r="C155" s="1">
        <f t="shared" si="321"/>
        <v>118</v>
      </c>
      <c r="D155" s="2">
        <f t="shared" si="259"/>
        <v>151824.17736191751</v>
      </c>
      <c r="E155" s="2">
        <f t="shared" si="260"/>
        <v>140543.54798929094</v>
      </c>
      <c r="F155" s="2">
        <f t="shared" si="261"/>
        <v>149574.7444899999</v>
      </c>
      <c r="G155" s="2">
        <f t="shared" si="262"/>
        <v>137553.01798999991</v>
      </c>
      <c r="H155" s="2">
        <f t="shared" si="263"/>
        <v>153212.68152816393</v>
      </c>
      <c r="I155" s="2">
        <f t="shared" si="264"/>
        <v>140429.13080330874</v>
      </c>
      <c r="J155" s="2">
        <f t="shared" si="322"/>
        <v>137461.08359158839</v>
      </c>
      <c r="K155" s="2">
        <f t="shared" si="323"/>
        <v>126269.88400710883</v>
      </c>
      <c r="W155" s="1">
        <f t="shared" si="357"/>
        <v>137</v>
      </c>
      <c r="X155" s="2">
        <f t="shared" si="330"/>
        <v>131105.49567800446</v>
      </c>
      <c r="Y155" s="8">
        <f t="shared" si="383"/>
        <v>3.8100000000000002E-2</v>
      </c>
      <c r="Z155" s="5">
        <f t="shared" si="358"/>
        <v>1473</v>
      </c>
      <c r="AA155" s="2">
        <f t="shared" si="359"/>
        <v>147152.70000000001</v>
      </c>
      <c r="AB155" s="2">
        <f t="shared" si="360"/>
        <v>147300</v>
      </c>
      <c r="AC155" s="2">
        <f t="shared" si="361"/>
        <v>161317.39942500001</v>
      </c>
      <c r="AD155" s="8">
        <f t="shared" si="331"/>
        <v>4.65E-2</v>
      </c>
      <c r="AE155" s="2">
        <f t="shared" si="332"/>
        <v>164442.92403885938</v>
      </c>
      <c r="AF155" s="2" t="str">
        <f t="shared" si="333"/>
        <v>nie</v>
      </c>
      <c r="AG155" s="2">
        <f t="shared" si="334"/>
        <v>1473</v>
      </c>
      <c r="AH155" s="1">
        <f t="shared" si="233"/>
        <v>0</v>
      </c>
      <c r="AI155" s="1">
        <f t="shared" si="324"/>
        <v>0</v>
      </c>
      <c r="AJ155" s="1">
        <f t="shared" si="381"/>
        <v>0</v>
      </c>
      <c r="AK155" s="1">
        <f t="shared" si="319"/>
        <v>0</v>
      </c>
      <c r="AL155" s="2">
        <f t="shared" si="243"/>
        <v>0</v>
      </c>
      <c r="AM155" s="8">
        <f t="shared" si="313"/>
        <v>4.65E-2</v>
      </c>
      <c r="AN155" s="2">
        <f t="shared" si="244"/>
        <v>0</v>
      </c>
      <c r="AO155" s="2">
        <f t="shared" si="314"/>
        <v>0</v>
      </c>
      <c r="AP155" s="2">
        <f t="shared" si="272"/>
        <v>0</v>
      </c>
      <c r="AQ155" s="8">
        <f t="shared" si="325"/>
        <v>3.8100000000000002E-2</v>
      </c>
      <c r="AR155" s="2">
        <f t="shared" si="267"/>
        <v>0</v>
      </c>
      <c r="AS155" s="2">
        <f t="shared" si="326"/>
        <v>0</v>
      </c>
      <c r="AT155" s="2">
        <f t="shared" si="362"/>
        <v>0</v>
      </c>
      <c r="AU155" s="2">
        <f t="shared" si="245"/>
        <v>0</v>
      </c>
      <c r="AV155" s="2">
        <f t="shared" si="236"/>
        <v>84.226961192442104</v>
      </c>
      <c r="AW155" s="1">
        <f t="shared" si="311"/>
        <v>0</v>
      </c>
      <c r="AX155" s="2">
        <f t="shared" si="335"/>
        <v>84.226961192442104</v>
      </c>
      <c r="AY155" s="1">
        <f t="shared" si="237"/>
        <v>0</v>
      </c>
      <c r="AZ155" s="2">
        <f t="shared" si="363"/>
        <v>84.226961192442104</v>
      </c>
      <c r="BA155" s="2">
        <f t="shared" si="246"/>
        <v>164527.15100005182</v>
      </c>
      <c r="BB155" s="2">
        <f t="shared" si="336"/>
        <v>0</v>
      </c>
      <c r="BC155" s="2">
        <f t="shared" si="364"/>
        <v>1583.5599026223338</v>
      </c>
      <c r="BD155" s="2">
        <f t="shared" si="337"/>
        <v>162943.59109742948</v>
      </c>
      <c r="BE155" s="2">
        <f t="shared" si="365"/>
        <v>1473</v>
      </c>
      <c r="BF155" s="2">
        <f t="shared" si="338"/>
        <v>11980.288690009846</v>
      </c>
      <c r="BG155" s="2">
        <f t="shared" si="339"/>
        <v>149490.30240741963</v>
      </c>
      <c r="BI155" s="8">
        <f t="shared" si="315"/>
        <v>2.4E-2</v>
      </c>
      <c r="BJ155" s="5">
        <f t="shared" si="366"/>
        <v>1081</v>
      </c>
      <c r="BK155" s="2">
        <f t="shared" si="367"/>
        <v>107991.90000000001</v>
      </c>
      <c r="BL155" s="2">
        <f t="shared" si="368"/>
        <v>108100</v>
      </c>
      <c r="BM155" s="2">
        <f t="shared" si="340"/>
        <v>108100</v>
      </c>
      <c r="BN155" s="8">
        <f t="shared" si="341"/>
        <v>3.9E-2</v>
      </c>
      <c r="BO155" s="2">
        <f t="shared" si="342"/>
        <v>109856.62500000001</v>
      </c>
      <c r="BP155" s="2" t="str">
        <f t="shared" si="343"/>
        <v>nie</v>
      </c>
      <c r="BQ155" s="2">
        <f t="shared" si="344"/>
        <v>2162</v>
      </c>
      <c r="BR155" s="1">
        <f t="shared" si="316"/>
        <v>155</v>
      </c>
      <c r="BS155" s="1">
        <f t="shared" si="327"/>
        <v>150</v>
      </c>
      <c r="BT155" s="1">
        <f t="shared" si="382"/>
        <v>174</v>
      </c>
      <c r="BU155" s="1">
        <f t="shared" si="320"/>
        <v>19</v>
      </c>
      <c r="BV155" s="2">
        <f t="shared" si="247"/>
        <v>15500</v>
      </c>
      <c r="BW155" s="8">
        <f t="shared" si="317"/>
        <v>0.05</v>
      </c>
      <c r="BX155" s="2">
        <f t="shared" si="248"/>
        <v>15822.916666666666</v>
      </c>
      <c r="BY155" s="2">
        <f t="shared" si="318"/>
        <v>310</v>
      </c>
      <c r="BZ155" s="2">
        <f t="shared" si="273"/>
        <v>34300</v>
      </c>
      <c r="CA155" s="8">
        <f t="shared" si="328"/>
        <v>3.9E-2</v>
      </c>
      <c r="CB155" s="2">
        <f t="shared" si="249"/>
        <v>34857.375</v>
      </c>
      <c r="CC155" s="2">
        <f t="shared" si="329"/>
        <v>686</v>
      </c>
      <c r="CD155" s="2">
        <f t="shared" si="345"/>
        <v>0</v>
      </c>
      <c r="CE155" s="2">
        <f t="shared" si="250"/>
        <v>0</v>
      </c>
      <c r="CF155" s="2">
        <f t="shared" si="251"/>
        <v>16.299999999884676</v>
      </c>
      <c r="CG155" s="1">
        <f t="shared" si="312"/>
        <v>0</v>
      </c>
      <c r="CH155" s="2">
        <f t="shared" si="346"/>
        <v>16.299999999884676</v>
      </c>
      <c r="CI155" s="1">
        <f t="shared" si="242"/>
        <v>0</v>
      </c>
      <c r="CJ155" s="2">
        <f t="shared" si="252"/>
        <v>16.299999999884676</v>
      </c>
      <c r="CK155" s="2">
        <f t="shared" si="253"/>
        <v>160553.21666666656</v>
      </c>
      <c r="CL155" s="2">
        <f t="shared" si="347"/>
        <v>0</v>
      </c>
      <c r="CM155" s="2">
        <f t="shared" si="369"/>
        <v>1567.3250099999993</v>
      </c>
      <c r="CN155" s="2">
        <f t="shared" si="348"/>
        <v>158985.89165666656</v>
      </c>
      <c r="CO155" s="2">
        <f t="shared" si="370"/>
        <v>3158</v>
      </c>
      <c r="CP155" s="2">
        <f t="shared" si="349"/>
        <v>10905.091166666647</v>
      </c>
      <c r="CQ155" s="2">
        <f t="shared" si="350"/>
        <v>144922.80048999991</v>
      </c>
      <c r="CS155" s="5">
        <f t="shared" si="371"/>
        <v>1557</v>
      </c>
      <c r="CT155" s="2">
        <f t="shared" si="372"/>
        <v>155544.30000000002</v>
      </c>
      <c r="CU155" s="2">
        <f t="shared" si="373"/>
        <v>155700</v>
      </c>
      <c r="CV155" s="2">
        <f t="shared" si="374"/>
        <v>164419.20000000001</v>
      </c>
      <c r="CW155" s="8">
        <f t="shared" si="351"/>
        <v>4.3999999999999997E-2</v>
      </c>
      <c r="CX155" s="2">
        <f t="shared" si="352"/>
        <v>167433.552</v>
      </c>
      <c r="CY155" s="2" t="str">
        <f t="shared" si="353"/>
        <v>nie</v>
      </c>
      <c r="CZ155" s="2">
        <f t="shared" si="375"/>
        <v>0</v>
      </c>
      <c r="DA155" s="2">
        <f t="shared" si="376"/>
        <v>40.94432263734052</v>
      </c>
      <c r="DB155" s="2">
        <f t="shared" si="377"/>
        <v>167474.49632263734</v>
      </c>
      <c r="DC155" s="2">
        <f t="shared" si="354"/>
        <v>0</v>
      </c>
      <c r="DD155" s="2">
        <f t="shared" si="378"/>
        <v>1599.7360965612284</v>
      </c>
      <c r="DE155" s="2">
        <f t="shared" si="379"/>
        <v>165874.76022607612</v>
      </c>
      <c r="DF155" s="2">
        <f t="shared" si="355"/>
        <v>4671</v>
      </c>
      <c r="DG155" s="2">
        <f t="shared" si="356"/>
        <v>11924.88488</v>
      </c>
      <c r="DH155" s="2">
        <f t="shared" si="380"/>
        <v>149278.87534607612</v>
      </c>
    </row>
    <row r="156" spans="2:112">
      <c r="B156" s="229"/>
      <c r="C156" s="1">
        <f t="shared" si="321"/>
        <v>119</v>
      </c>
      <c r="D156" s="2">
        <f t="shared" si="259"/>
        <v>152394.96486191748</v>
      </c>
      <c r="E156" s="2">
        <f t="shared" si="260"/>
        <v>141005.88586429093</v>
      </c>
      <c r="F156" s="2">
        <f t="shared" si="261"/>
        <v>150064.8694899999</v>
      </c>
      <c r="G156" s="2">
        <f t="shared" si="262"/>
        <v>137950.01923999991</v>
      </c>
      <c r="H156" s="2">
        <f t="shared" si="263"/>
        <v>153759.11757144268</v>
      </c>
      <c r="I156" s="2">
        <f t="shared" si="264"/>
        <v>140871.74399836455</v>
      </c>
      <c r="J156" s="2">
        <f t="shared" si="322"/>
        <v>137832.22851728566</v>
      </c>
      <c r="K156" s="2">
        <f t="shared" si="323"/>
        <v>126517.47201496591</v>
      </c>
      <c r="W156" s="1">
        <f t="shared" si="357"/>
        <v>138</v>
      </c>
      <c r="X156" s="2">
        <f t="shared" si="330"/>
        <v>131365.11052093119</v>
      </c>
      <c r="Y156" s="8">
        <f t="shared" si="383"/>
        <v>3.8100000000000002E-2</v>
      </c>
      <c r="Z156" s="5">
        <f t="shared" si="358"/>
        <v>1473</v>
      </c>
      <c r="AA156" s="2">
        <f t="shared" si="359"/>
        <v>147152.70000000001</v>
      </c>
      <c r="AB156" s="2">
        <f t="shared" si="360"/>
        <v>147300</v>
      </c>
      <c r="AC156" s="2">
        <f t="shared" si="361"/>
        <v>161317.39942500001</v>
      </c>
      <c r="AD156" s="8">
        <f t="shared" si="331"/>
        <v>4.65E-2</v>
      </c>
      <c r="AE156" s="2">
        <f t="shared" si="332"/>
        <v>165068.02896163127</v>
      </c>
      <c r="AF156" s="2" t="str">
        <f t="shared" si="333"/>
        <v>nie</v>
      </c>
      <c r="AG156" s="2">
        <f t="shared" si="334"/>
        <v>1473</v>
      </c>
      <c r="AH156" s="1">
        <f t="shared" si="233"/>
        <v>0</v>
      </c>
      <c r="AI156" s="1">
        <f t="shared" si="324"/>
        <v>0</v>
      </c>
      <c r="AJ156" s="1">
        <f t="shared" si="381"/>
        <v>0</v>
      </c>
      <c r="AK156" s="1">
        <f t="shared" si="319"/>
        <v>0</v>
      </c>
      <c r="AL156" s="2">
        <f t="shared" si="243"/>
        <v>0</v>
      </c>
      <c r="AM156" s="8">
        <f t="shared" si="313"/>
        <v>4.65E-2</v>
      </c>
      <c r="AN156" s="2">
        <f t="shared" si="244"/>
        <v>0</v>
      </c>
      <c r="AO156" s="2">
        <f t="shared" si="314"/>
        <v>0</v>
      </c>
      <c r="AP156" s="2">
        <f t="shared" si="272"/>
        <v>0</v>
      </c>
      <c r="AQ156" s="8">
        <f t="shared" si="325"/>
        <v>3.8100000000000002E-2</v>
      </c>
      <c r="AR156" s="2">
        <f t="shared" si="267"/>
        <v>0</v>
      </c>
      <c r="AS156" s="2">
        <f t="shared" si="326"/>
        <v>0</v>
      </c>
      <c r="AT156" s="2">
        <f t="shared" si="362"/>
        <v>0</v>
      </c>
      <c r="AU156" s="2">
        <f t="shared" si="245"/>
        <v>0</v>
      </c>
      <c r="AV156" s="2">
        <f t="shared" si="236"/>
        <v>84.226961192442104</v>
      </c>
      <c r="AW156" s="1">
        <f t="shared" si="311"/>
        <v>0</v>
      </c>
      <c r="AX156" s="2">
        <f t="shared" si="335"/>
        <v>84.226961192442104</v>
      </c>
      <c r="AY156" s="1">
        <f t="shared" si="237"/>
        <v>0</v>
      </c>
      <c r="AZ156" s="2">
        <f t="shared" si="363"/>
        <v>84.226961192442104</v>
      </c>
      <c r="BA156" s="2">
        <f t="shared" si="246"/>
        <v>165152.25592282371</v>
      </c>
      <c r="BB156" s="2">
        <f t="shared" si="336"/>
        <v>0</v>
      </c>
      <c r="BC156" s="2">
        <f t="shared" si="364"/>
        <v>1583.5599026223338</v>
      </c>
      <c r="BD156" s="2">
        <f t="shared" si="337"/>
        <v>163568.69602020137</v>
      </c>
      <c r="BE156" s="2">
        <f t="shared" si="365"/>
        <v>1473</v>
      </c>
      <c r="BF156" s="2">
        <f t="shared" si="338"/>
        <v>12099.058625336505</v>
      </c>
      <c r="BG156" s="2">
        <f t="shared" si="339"/>
        <v>149996.63739486487</v>
      </c>
      <c r="BI156" s="8">
        <f t="shared" si="315"/>
        <v>2.4E-2</v>
      </c>
      <c r="BJ156" s="5">
        <f t="shared" si="366"/>
        <v>1081</v>
      </c>
      <c r="BK156" s="2">
        <f t="shared" si="367"/>
        <v>107991.90000000001</v>
      </c>
      <c r="BL156" s="2">
        <f t="shared" si="368"/>
        <v>108100</v>
      </c>
      <c r="BM156" s="2">
        <f t="shared" si="340"/>
        <v>108100</v>
      </c>
      <c r="BN156" s="8">
        <f t="shared" si="341"/>
        <v>3.9E-2</v>
      </c>
      <c r="BO156" s="2">
        <f t="shared" si="342"/>
        <v>110207.95000000001</v>
      </c>
      <c r="BP156" s="2" t="str">
        <f t="shared" si="343"/>
        <v>nie</v>
      </c>
      <c r="BQ156" s="2">
        <f t="shared" si="344"/>
        <v>2162</v>
      </c>
      <c r="BR156" s="1">
        <f t="shared" si="316"/>
        <v>155</v>
      </c>
      <c r="BS156" s="1">
        <f t="shared" si="327"/>
        <v>150</v>
      </c>
      <c r="BT156" s="1">
        <f t="shared" si="382"/>
        <v>174</v>
      </c>
      <c r="BU156" s="1">
        <f t="shared" si="320"/>
        <v>19</v>
      </c>
      <c r="BV156" s="2">
        <f t="shared" si="247"/>
        <v>15500</v>
      </c>
      <c r="BW156" s="8">
        <f t="shared" si="317"/>
        <v>0.05</v>
      </c>
      <c r="BX156" s="2">
        <f t="shared" si="248"/>
        <v>15887.499999999998</v>
      </c>
      <c r="BY156" s="2">
        <f t="shared" si="318"/>
        <v>310</v>
      </c>
      <c r="BZ156" s="2">
        <f t="shared" si="273"/>
        <v>34300</v>
      </c>
      <c r="CA156" s="8">
        <f t="shared" si="328"/>
        <v>3.9E-2</v>
      </c>
      <c r="CB156" s="2">
        <f t="shared" si="249"/>
        <v>34968.850000000006</v>
      </c>
      <c r="CC156" s="2">
        <f t="shared" si="329"/>
        <v>686</v>
      </c>
      <c r="CD156" s="2">
        <f t="shared" si="345"/>
        <v>0</v>
      </c>
      <c r="CE156" s="2">
        <f t="shared" si="250"/>
        <v>0</v>
      </c>
      <c r="CF156" s="2">
        <f t="shared" si="251"/>
        <v>16.299999999884676</v>
      </c>
      <c r="CG156" s="1">
        <f t="shared" si="312"/>
        <v>0</v>
      </c>
      <c r="CH156" s="2">
        <f t="shared" si="346"/>
        <v>16.299999999884676</v>
      </c>
      <c r="CI156" s="1">
        <f t="shared" si="242"/>
        <v>0</v>
      </c>
      <c r="CJ156" s="2">
        <f t="shared" si="252"/>
        <v>16.299999999884676</v>
      </c>
      <c r="CK156" s="2">
        <f t="shared" si="253"/>
        <v>161080.59999999989</v>
      </c>
      <c r="CL156" s="2">
        <f t="shared" si="347"/>
        <v>0</v>
      </c>
      <c r="CM156" s="2">
        <f t="shared" si="369"/>
        <v>1567.3250099999993</v>
      </c>
      <c r="CN156" s="2">
        <f t="shared" si="348"/>
        <v>159513.27498999989</v>
      </c>
      <c r="CO156" s="2">
        <f t="shared" si="370"/>
        <v>3158</v>
      </c>
      <c r="CP156" s="2">
        <f t="shared" si="349"/>
        <v>11005.29399999998</v>
      </c>
      <c r="CQ156" s="2">
        <f t="shared" si="350"/>
        <v>145349.98098999989</v>
      </c>
      <c r="CS156" s="5">
        <f t="shared" si="371"/>
        <v>1557</v>
      </c>
      <c r="CT156" s="2">
        <f t="shared" si="372"/>
        <v>155544.30000000002</v>
      </c>
      <c r="CU156" s="2">
        <f t="shared" si="373"/>
        <v>155700</v>
      </c>
      <c r="CV156" s="2">
        <f t="shared" si="374"/>
        <v>164419.20000000001</v>
      </c>
      <c r="CW156" s="8">
        <f t="shared" si="351"/>
        <v>4.3999999999999997E-2</v>
      </c>
      <c r="CX156" s="2">
        <f t="shared" si="352"/>
        <v>168036.42240000001</v>
      </c>
      <c r="CY156" s="2" t="str">
        <f t="shared" si="353"/>
        <v>nie</v>
      </c>
      <c r="CZ156" s="2">
        <f t="shared" si="375"/>
        <v>0</v>
      </c>
      <c r="DA156" s="2">
        <f t="shared" si="376"/>
        <v>40.94432263734052</v>
      </c>
      <c r="DB156" s="2">
        <f t="shared" si="377"/>
        <v>168077.36672263735</v>
      </c>
      <c r="DC156" s="2">
        <f t="shared" si="354"/>
        <v>0</v>
      </c>
      <c r="DD156" s="2">
        <f t="shared" si="378"/>
        <v>1599.7360965612284</v>
      </c>
      <c r="DE156" s="2">
        <f t="shared" si="379"/>
        <v>166477.63062607613</v>
      </c>
      <c r="DF156" s="2">
        <f t="shared" si="355"/>
        <v>4671</v>
      </c>
      <c r="DG156" s="2">
        <f t="shared" si="356"/>
        <v>12039.430256000001</v>
      </c>
      <c r="DH156" s="2">
        <f t="shared" si="380"/>
        <v>149767.20037007614</v>
      </c>
    </row>
    <row r="157" spans="2:112">
      <c r="B157" s="227">
        <f>ROUNDUP(C158/12,0)</f>
        <v>11</v>
      </c>
      <c r="C157" s="3">
        <f t="shared" si="321"/>
        <v>120</v>
      </c>
      <c r="D157" s="10">
        <f t="shared" si="259"/>
        <v>152811.5186849563</v>
      </c>
      <c r="E157" s="10">
        <f t="shared" si="260"/>
        <v>141313.99006232974</v>
      </c>
      <c r="F157" s="10">
        <f t="shared" si="261"/>
        <v>150403.18188999989</v>
      </c>
      <c r="G157" s="10">
        <f t="shared" si="262"/>
        <v>138195.2078899999</v>
      </c>
      <c r="H157" s="10">
        <f t="shared" si="263"/>
        <v>154149.96837039877</v>
      </c>
      <c r="I157" s="10">
        <f t="shared" si="264"/>
        <v>143588.77194909766</v>
      </c>
      <c r="J157" s="10">
        <f t="shared" si="322"/>
        <v>138204.37553428233</v>
      </c>
      <c r="K157" s="10">
        <f t="shared" si="323"/>
        <v>126765.06002282299</v>
      </c>
      <c r="W157" s="1">
        <f t="shared" si="357"/>
        <v>139</v>
      </c>
      <c r="X157" s="2">
        <f t="shared" si="330"/>
        <v>131624.72536385793</v>
      </c>
      <c r="Y157" s="8">
        <f t="shared" si="383"/>
        <v>3.8100000000000002E-2</v>
      </c>
      <c r="Z157" s="5">
        <f t="shared" si="358"/>
        <v>1473</v>
      </c>
      <c r="AA157" s="2">
        <f t="shared" si="359"/>
        <v>147152.70000000001</v>
      </c>
      <c r="AB157" s="2">
        <f t="shared" si="360"/>
        <v>147300</v>
      </c>
      <c r="AC157" s="2">
        <f t="shared" si="361"/>
        <v>161317.39942500001</v>
      </c>
      <c r="AD157" s="8">
        <f t="shared" si="331"/>
        <v>4.65E-2</v>
      </c>
      <c r="AE157" s="2">
        <f t="shared" si="332"/>
        <v>165693.13388440316</v>
      </c>
      <c r="AF157" s="2" t="str">
        <f t="shared" si="333"/>
        <v>nie</v>
      </c>
      <c r="AG157" s="2">
        <f t="shared" si="334"/>
        <v>1473</v>
      </c>
      <c r="AH157" s="1">
        <f t="shared" si="233"/>
        <v>0</v>
      </c>
      <c r="AI157" s="1">
        <f t="shared" si="324"/>
        <v>0</v>
      </c>
      <c r="AJ157" s="1">
        <f t="shared" si="381"/>
        <v>0</v>
      </c>
      <c r="AK157" s="1">
        <f t="shared" si="319"/>
        <v>0</v>
      </c>
      <c r="AL157" s="2">
        <f t="shared" si="243"/>
        <v>0</v>
      </c>
      <c r="AM157" s="8">
        <f t="shared" si="313"/>
        <v>4.65E-2</v>
      </c>
      <c r="AN157" s="2">
        <f t="shared" si="244"/>
        <v>0</v>
      </c>
      <c r="AO157" s="2">
        <f t="shared" si="314"/>
        <v>0</v>
      </c>
      <c r="AP157" s="2">
        <f t="shared" si="272"/>
        <v>0</v>
      </c>
      <c r="AQ157" s="8">
        <f t="shared" si="325"/>
        <v>3.8100000000000002E-2</v>
      </c>
      <c r="AR157" s="2">
        <f t="shared" si="267"/>
        <v>0</v>
      </c>
      <c r="AS157" s="2">
        <f t="shared" si="326"/>
        <v>0</v>
      </c>
      <c r="AT157" s="2">
        <f t="shared" si="362"/>
        <v>0</v>
      </c>
      <c r="AU157" s="2">
        <f t="shared" si="245"/>
        <v>0</v>
      </c>
      <c r="AV157" s="2">
        <f t="shared" si="236"/>
        <v>84.226961192442104</v>
      </c>
      <c r="AW157" s="1">
        <f t="shared" si="311"/>
        <v>0</v>
      </c>
      <c r="AX157" s="2">
        <f t="shared" si="335"/>
        <v>84.226961192442104</v>
      </c>
      <c r="AY157" s="1">
        <f t="shared" si="237"/>
        <v>0</v>
      </c>
      <c r="AZ157" s="2">
        <f t="shared" si="363"/>
        <v>84.226961192442104</v>
      </c>
      <c r="BA157" s="2">
        <f t="shared" si="246"/>
        <v>165777.3608455956</v>
      </c>
      <c r="BB157" s="2">
        <f t="shared" si="336"/>
        <v>0</v>
      </c>
      <c r="BC157" s="2">
        <f t="shared" si="364"/>
        <v>1583.5599026223338</v>
      </c>
      <c r="BD157" s="2">
        <f t="shared" si="337"/>
        <v>164193.80094297326</v>
      </c>
      <c r="BE157" s="2">
        <f t="shared" si="365"/>
        <v>1473</v>
      </c>
      <c r="BF157" s="2">
        <f t="shared" si="338"/>
        <v>12217.828560663163</v>
      </c>
      <c r="BG157" s="2">
        <f t="shared" si="339"/>
        <v>150502.97238231011</v>
      </c>
      <c r="BI157" s="8">
        <f t="shared" si="315"/>
        <v>2.4E-2</v>
      </c>
      <c r="BJ157" s="5">
        <f t="shared" si="366"/>
        <v>1081</v>
      </c>
      <c r="BK157" s="2">
        <f t="shared" si="367"/>
        <v>107991.90000000001</v>
      </c>
      <c r="BL157" s="2">
        <f t="shared" si="368"/>
        <v>108100</v>
      </c>
      <c r="BM157" s="2">
        <f t="shared" si="340"/>
        <v>108100</v>
      </c>
      <c r="BN157" s="8">
        <f t="shared" si="341"/>
        <v>3.9E-2</v>
      </c>
      <c r="BO157" s="2">
        <f t="shared" si="342"/>
        <v>110559.27500000001</v>
      </c>
      <c r="BP157" s="2" t="str">
        <f t="shared" si="343"/>
        <v>nie</v>
      </c>
      <c r="BQ157" s="2">
        <f t="shared" si="344"/>
        <v>2162</v>
      </c>
      <c r="BR157" s="1">
        <f t="shared" si="316"/>
        <v>155</v>
      </c>
      <c r="BS157" s="1">
        <f t="shared" si="327"/>
        <v>150</v>
      </c>
      <c r="BT157" s="1">
        <f t="shared" si="382"/>
        <v>174</v>
      </c>
      <c r="BU157" s="1">
        <f t="shared" si="320"/>
        <v>19</v>
      </c>
      <c r="BV157" s="2">
        <f t="shared" si="247"/>
        <v>15500</v>
      </c>
      <c r="BW157" s="8">
        <f t="shared" si="317"/>
        <v>0.05</v>
      </c>
      <c r="BX157" s="2">
        <f t="shared" si="248"/>
        <v>15952.083333333332</v>
      </c>
      <c r="BY157" s="2">
        <f t="shared" si="318"/>
        <v>310</v>
      </c>
      <c r="BZ157" s="2">
        <f t="shared" si="273"/>
        <v>34300</v>
      </c>
      <c r="CA157" s="8">
        <f t="shared" si="328"/>
        <v>3.9E-2</v>
      </c>
      <c r="CB157" s="2">
        <f t="shared" si="249"/>
        <v>35080.325000000004</v>
      </c>
      <c r="CC157" s="2">
        <f t="shared" si="329"/>
        <v>686</v>
      </c>
      <c r="CD157" s="2">
        <f t="shared" si="345"/>
        <v>0</v>
      </c>
      <c r="CE157" s="2">
        <f t="shared" si="250"/>
        <v>0</v>
      </c>
      <c r="CF157" s="2">
        <f t="shared" si="251"/>
        <v>16.299999999884676</v>
      </c>
      <c r="CG157" s="1">
        <f t="shared" si="312"/>
        <v>0</v>
      </c>
      <c r="CH157" s="2">
        <f t="shared" si="346"/>
        <v>16.299999999884676</v>
      </c>
      <c r="CI157" s="1">
        <f t="shared" si="242"/>
        <v>0</v>
      </c>
      <c r="CJ157" s="2">
        <f t="shared" si="252"/>
        <v>16.299999999884676</v>
      </c>
      <c r="CK157" s="2">
        <f t="shared" si="253"/>
        <v>161607.98333333322</v>
      </c>
      <c r="CL157" s="2">
        <f t="shared" si="347"/>
        <v>0</v>
      </c>
      <c r="CM157" s="2">
        <f t="shared" si="369"/>
        <v>1567.3250099999993</v>
      </c>
      <c r="CN157" s="2">
        <f t="shared" si="348"/>
        <v>160040.65832333322</v>
      </c>
      <c r="CO157" s="2">
        <f t="shared" si="370"/>
        <v>3158</v>
      </c>
      <c r="CP157" s="2">
        <f t="shared" si="349"/>
        <v>11105.496833333313</v>
      </c>
      <c r="CQ157" s="2">
        <f t="shared" si="350"/>
        <v>145777.16148999991</v>
      </c>
      <c r="CS157" s="5">
        <f t="shared" si="371"/>
        <v>1557</v>
      </c>
      <c r="CT157" s="2">
        <f t="shared" si="372"/>
        <v>155544.30000000002</v>
      </c>
      <c r="CU157" s="2">
        <f t="shared" si="373"/>
        <v>155700</v>
      </c>
      <c r="CV157" s="2">
        <f t="shared" si="374"/>
        <v>164419.20000000001</v>
      </c>
      <c r="CW157" s="8">
        <f t="shared" si="351"/>
        <v>4.3999999999999997E-2</v>
      </c>
      <c r="CX157" s="2">
        <f t="shared" si="352"/>
        <v>168639.29280000002</v>
      </c>
      <c r="CY157" s="2" t="str">
        <f t="shared" si="353"/>
        <v>nie</v>
      </c>
      <c r="CZ157" s="2">
        <f t="shared" si="375"/>
        <v>0</v>
      </c>
      <c r="DA157" s="2">
        <f t="shared" si="376"/>
        <v>40.94432263734052</v>
      </c>
      <c r="DB157" s="2">
        <f t="shared" si="377"/>
        <v>168680.23712263737</v>
      </c>
      <c r="DC157" s="2">
        <f t="shared" si="354"/>
        <v>0</v>
      </c>
      <c r="DD157" s="2">
        <f t="shared" si="378"/>
        <v>1599.7360965612284</v>
      </c>
      <c r="DE157" s="2">
        <f t="shared" si="379"/>
        <v>167080.50102607615</v>
      </c>
      <c r="DF157" s="2">
        <f t="shared" si="355"/>
        <v>4671</v>
      </c>
      <c r="DG157" s="2">
        <f t="shared" si="356"/>
        <v>12153.975632000005</v>
      </c>
      <c r="DH157" s="2">
        <f t="shared" si="380"/>
        <v>150255.52539407613</v>
      </c>
    </row>
    <row r="158" spans="2:112">
      <c r="B158" s="228"/>
      <c r="C158" s="1">
        <f t="shared" si="321"/>
        <v>121</v>
      </c>
      <c r="D158" s="2">
        <f t="shared" si="259"/>
        <v>153408.8478037063</v>
      </c>
      <c r="E158" s="2">
        <f t="shared" si="260"/>
        <v>141797.82664851725</v>
      </c>
      <c r="F158" s="2">
        <f t="shared" si="261"/>
        <v>150919.3818899999</v>
      </c>
      <c r="G158" s="2">
        <f t="shared" si="262"/>
        <v>138710.12488999992</v>
      </c>
      <c r="H158" s="2">
        <f t="shared" si="263"/>
        <v>155032.26837039873</v>
      </c>
      <c r="I158" s="2">
        <f t="shared" si="264"/>
        <v>143722.66837039875</v>
      </c>
      <c r="J158" s="2">
        <f t="shared" si="322"/>
        <v>138577.52734822489</v>
      </c>
      <c r="K158" s="2">
        <f t="shared" si="323"/>
        <v>127018.59014286863</v>
      </c>
      <c r="W158" s="1">
        <f t="shared" si="357"/>
        <v>140</v>
      </c>
      <c r="X158" s="2">
        <f t="shared" si="330"/>
        <v>131884.34020678469</v>
      </c>
      <c r="Y158" s="8">
        <f t="shared" si="383"/>
        <v>3.8100000000000002E-2</v>
      </c>
      <c r="Z158" s="5">
        <f t="shared" si="358"/>
        <v>1473</v>
      </c>
      <c r="AA158" s="2">
        <f t="shared" si="359"/>
        <v>147152.70000000001</v>
      </c>
      <c r="AB158" s="2">
        <f t="shared" si="360"/>
        <v>147300</v>
      </c>
      <c r="AC158" s="2">
        <f t="shared" si="361"/>
        <v>161317.39942500001</v>
      </c>
      <c r="AD158" s="8">
        <f t="shared" si="331"/>
        <v>4.65E-2</v>
      </c>
      <c r="AE158" s="2">
        <f t="shared" si="332"/>
        <v>166318.23880717499</v>
      </c>
      <c r="AF158" s="2" t="str">
        <f t="shared" si="333"/>
        <v>nie</v>
      </c>
      <c r="AG158" s="2">
        <f t="shared" si="334"/>
        <v>1473</v>
      </c>
      <c r="AH158" s="1">
        <f t="shared" si="233"/>
        <v>0</v>
      </c>
      <c r="AI158" s="1">
        <f t="shared" si="324"/>
        <v>0</v>
      </c>
      <c r="AJ158" s="1">
        <f t="shared" si="381"/>
        <v>0</v>
      </c>
      <c r="AK158" s="1">
        <f t="shared" si="319"/>
        <v>0</v>
      </c>
      <c r="AL158" s="2">
        <f t="shared" si="243"/>
        <v>0</v>
      </c>
      <c r="AM158" s="8">
        <f t="shared" si="313"/>
        <v>4.65E-2</v>
      </c>
      <c r="AN158" s="2">
        <f t="shared" si="244"/>
        <v>0</v>
      </c>
      <c r="AO158" s="2">
        <f t="shared" si="314"/>
        <v>0</v>
      </c>
      <c r="AP158" s="2">
        <f t="shared" si="272"/>
        <v>0</v>
      </c>
      <c r="AQ158" s="8">
        <f t="shared" si="325"/>
        <v>3.8100000000000002E-2</v>
      </c>
      <c r="AR158" s="2">
        <f t="shared" si="267"/>
        <v>0</v>
      </c>
      <c r="AS158" s="2">
        <f t="shared" si="326"/>
        <v>0</v>
      </c>
      <c r="AT158" s="2">
        <f t="shared" si="362"/>
        <v>0</v>
      </c>
      <c r="AU158" s="2">
        <f t="shared" si="245"/>
        <v>0</v>
      </c>
      <c r="AV158" s="2">
        <f t="shared" si="236"/>
        <v>84.226961192442104</v>
      </c>
      <c r="AW158" s="1">
        <f t="shared" ref="AW158:AW162" si="384">IF(AT158&lt;&gt;0,MIN(IF(AK158&lt;&gt;"",AK158,0),ROUNDDOWN(AV158/zamiana_TOS,0)),0)</f>
        <v>0</v>
      </c>
      <c r="AX158" s="2">
        <f t="shared" si="335"/>
        <v>84.226961192442104</v>
      </c>
      <c r="AY158" s="1">
        <f t="shared" si="237"/>
        <v>0</v>
      </c>
      <c r="AZ158" s="2">
        <f t="shared" si="363"/>
        <v>84.226961192442104</v>
      </c>
      <c r="BA158" s="2">
        <f t="shared" si="246"/>
        <v>166402.46576836743</v>
      </c>
      <c r="BB158" s="2">
        <f t="shared" si="336"/>
        <v>0</v>
      </c>
      <c r="BC158" s="2">
        <f t="shared" si="364"/>
        <v>1583.5599026223338</v>
      </c>
      <c r="BD158" s="2">
        <f t="shared" si="337"/>
        <v>164818.9058657451</v>
      </c>
      <c r="BE158" s="2">
        <f t="shared" si="365"/>
        <v>1473</v>
      </c>
      <c r="BF158" s="2">
        <f t="shared" si="338"/>
        <v>12336.598495989812</v>
      </c>
      <c r="BG158" s="2">
        <f t="shared" si="339"/>
        <v>151009.30736975529</v>
      </c>
      <c r="BI158" s="8">
        <f t="shared" si="315"/>
        <v>2.4E-2</v>
      </c>
      <c r="BJ158" s="5">
        <f t="shared" si="366"/>
        <v>1081</v>
      </c>
      <c r="BK158" s="2">
        <f t="shared" si="367"/>
        <v>107991.90000000001</v>
      </c>
      <c r="BL158" s="2">
        <f t="shared" si="368"/>
        <v>108100</v>
      </c>
      <c r="BM158" s="2">
        <f t="shared" si="340"/>
        <v>108100</v>
      </c>
      <c r="BN158" s="8">
        <f t="shared" si="341"/>
        <v>3.9E-2</v>
      </c>
      <c r="BO158" s="2">
        <f t="shared" si="342"/>
        <v>110910.6</v>
      </c>
      <c r="BP158" s="2" t="str">
        <f t="shared" si="343"/>
        <v>nie</v>
      </c>
      <c r="BQ158" s="2">
        <f t="shared" si="344"/>
        <v>2162</v>
      </c>
      <c r="BR158" s="1">
        <f t="shared" si="316"/>
        <v>155</v>
      </c>
      <c r="BS158" s="1">
        <f t="shared" si="327"/>
        <v>150</v>
      </c>
      <c r="BT158" s="1">
        <f t="shared" si="382"/>
        <v>174</v>
      </c>
      <c r="BU158" s="1">
        <f t="shared" si="320"/>
        <v>19</v>
      </c>
      <c r="BV158" s="2">
        <f t="shared" si="247"/>
        <v>15500</v>
      </c>
      <c r="BW158" s="8">
        <f t="shared" si="317"/>
        <v>0.05</v>
      </c>
      <c r="BX158" s="2">
        <f t="shared" si="248"/>
        <v>16016.666666666668</v>
      </c>
      <c r="BY158" s="2">
        <f t="shared" si="318"/>
        <v>310</v>
      </c>
      <c r="BZ158" s="2">
        <f t="shared" si="273"/>
        <v>34300</v>
      </c>
      <c r="CA158" s="8">
        <f t="shared" si="328"/>
        <v>3.9E-2</v>
      </c>
      <c r="CB158" s="2">
        <f t="shared" si="249"/>
        <v>35191.800000000003</v>
      </c>
      <c r="CC158" s="2">
        <f t="shared" si="329"/>
        <v>686</v>
      </c>
      <c r="CD158" s="2">
        <f t="shared" si="345"/>
        <v>0</v>
      </c>
      <c r="CE158" s="2">
        <f t="shared" si="250"/>
        <v>0</v>
      </c>
      <c r="CF158" s="2">
        <f t="shared" si="251"/>
        <v>16.299999999884676</v>
      </c>
      <c r="CG158" s="1">
        <f t="shared" ref="CG158:CG162" si="385">IF(CD158&lt;&gt;0,MIN(IF(BU158&lt;&gt;"",BU158,0),ROUNDDOWN(CF158/zamiana_COI,0)),0)</f>
        <v>0</v>
      </c>
      <c r="CH158" s="2">
        <f t="shared" si="346"/>
        <v>16.299999999884676</v>
      </c>
      <c r="CI158" s="1">
        <f t="shared" si="242"/>
        <v>0</v>
      </c>
      <c r="CJ158" s="2">
        <f t="shared" si="252"/>
        <v>16.299999999884676</v>
      </c>
      <c r="CK158" s="2">
        <f t="shared" si="253"/>
        <v>162135.36666666655</v>
      </c>
      <c r="CL158" s="2">
        <f t="shared" si="347"/>
        <v>0</v>
      </c>
      <c r="CM158" s="2">
        <f t="shared" si="369"/>
        <v>1567.3250099999993</v>
      </c>
      <c r="CN158" s="2">
        <f t="shared" si="348"/>
        <v>160568.04165666655</v>
      </c>
      <c r="CO158" s="2">
        <f t="shared" si="370"/>
        <v>3158</v>
      </c>
      <c r="CP158" s="2">
        <f t="shared" si="349"/>
        <v>11205.699666666645</v>
      </c>
      <c r="CQ158" s="2">
        <f t="shared" si="350"/>
        <v>146204.3419899999</v>
      </c>
      <c r="CS158" s="5">
        <f t="shared" si="371"/>
        <v>1557</v>
      </c>
      <c r="CT158" s="2">
        <f t="shared" si="372"/>
        <v>155544.30000000002</v>
      </c>
      <c r="CU158" s="2">
        <f t="shared" si="373"/>
        <v>155700</v>
      </c>
      <c r="CV158" s="2">
        <f t="shared" si="374"/>
        <v>164419.20000000001</v>
      </c>
      <c r="CW158" s="8">
        <f t="shared" si="351"/>
        <v>4.3999999999999997E-2</v>
      </c>
      <c r="CX158" s="2">
        <f t="shared" si="352"/>
        <v>169242.16320000004</v>
      </c>
      <c r="CY158" s="2" t="str">
        <f t="shared" si="353"/>
        <v>nie</v>
      </c>
      <c r="CZ158" s="2">
        <f t="shared" si="375"/>
        <v>0</v>
      </c>
      <c r="DA158" s="2">
        <f t="shared" si="376"/>
        <v>40.94432263734052</v>
      </c>
      <c r="DB158" s="2">
        <f t="shared" si="377"/>
        <v>169283.10752263738</v>
      </c>
      <c r="DC158" s="2">
        <f t="shared" si="354"/>
        <v>0</v>
      </c>
      <c r="DD158" s="2">
        <f t="shared" si="378"/>
        <v>1599.7360965612284</v>
      </c>
      <c r="DE158" s="2">
        <f t="shared" si="379"/>
        <v>167683.37142607616</v>
      </c>
      <c r="DF158" s="2">
        <f t="shared" si="355"/>
        <v>4671</v>
      </c>
      <c r="DG158" s="2">
        <f t="shared" si="356"/>
        <v>12268.521008000007</v>
      </c>
      <c r="DH158" s="2">
        <f t="shared" si="380"/>
        <v>150743.85041807615</v>
      </c>
    </row>
    <row r="159" spans="2:112">
      <c r="B159" s="228"/>
      <c r="C159" s="1">
        <f t="shared" si="321"/>
        <v>122</v>
      </c>
      <c r="D159" s="2">
        <f t="shared" si="259"/>
        <v>154006.1769224563</v>
      </c>
      <c r="E159" s="2">
        <f t="shared" si="260"/>
        <v>142281.66323470473</v>
      </c>
      <c r="F159" s="2">
        <f t="shared" si="261"/>
        <v>151426.48188999988</v>
      </c>
      <c r="G159" s="2">
        <f t="shared" si="262"/>
        <v>139070.25088999991</v>
      </c>
      <c r="H159" s="2">
        <f t="shared" si="263"/>
        <v>155758.86837039876</v>
      </c>
      <c r="I159" s="2">
        <f t="shared" si="264"/>
        <v>143722.66837039875</v>
      </c>
      <c r="J159" s="2">
        <f t="shared" si="322"/>
        <v>138951.68667206509</v>
      </c>
      <c r="K159" s="2">
        <f t="shared" si="323"/>
        <v>127272.12026291428</v>
      </c>
      <c r="W159" s="1">
        <f t="shared" si="357"/>
        <v>141</v>
      </c>
      <c r="X159" s="2">
        <f t="shared" si="330"/>
        <v>132143.95504971143</v>
      </c>
      <c r="Y159" s="8">
        <f t="shared" si="383"/>
        <v>3.8100000000000002E-2</v>
      </c>
      <c r="Z159" s="5">
        <f t="shared" si="358"/>
        <v>1473</v>
      </c>
      <c r="AA159" s="2">
        <f t="shared" si="359"/>
        <v>147152.70000000001</v>
      </c>
      <c r="AB159" s="2">
        <f t="shared" si="360"/>
        <v>147300</v>
      </c>
      <c r="AC159" s="2">
        <f t="shared" si="361"/>
        <v>161317.39942500001</v>
      </c>
      <c r="AD159" s="8">
        <f t="shared" si="331"/>
        <v>4.65E-2</v>
      </c>
      <c r="AE159" s="2">
        <f t="shared" si="332"/>
        <v>166943.34372994688</v>
      </c>
      <c r="AF159" s="2" t="str">
        <f t="shared" si="333"/>
        <v>nie</v>
      </c>
      <c r="AG159" s="2">
        <f t="shared" si="334"/>
        <v>1473</v>
      </c>
      <c r="AH159" s="1">
        <f t="shared" ref="AH159:AH162" si="386">IF(AT158&lt;&gt;0,AW158+AY158,AH158)</f>
        <v>0</v>
      </c>
      <c r="AI159" s="1">
        <f t="shared" si="324"/>
        <v>0</v>
      </c>
      <c r="AJ159" s="1">
        <f t="shared" si="381"/>
        <v>0</v>
      </c>
      <c r="AK159" s="1">
        <f t="shared" si="319"/>
        <v>0</v>
      </c>
      <c r="AL159" s="2">
        <f t="shared" si="243"/>
        <v>0</v>
      </c>
      <c r="AM159" s="8">
        <f t="shared" si="313"/>
        <v>4.65E-2</v>
      </c>
      <c r="AN159" s="2">
        <f t="shared" si="244"/>
        <v>0</v>
      </c>
      <c r="AO159" s="2">
        <f t="shared" ref="AO159:AO162" si="387">MIN(AH159*koszt_wczesniejszy_wykup_TOS,AN159-AL159)</f>
        <v>0</v>
      </c>
      <c r="AP159" s="2">
        <f t="shared" si="272"/>
        <v>0</v>
      </c>
      <c r="AQ159" s="8">
        <f t="shared" si="325"/>
        <v>3.8100000000000002E-2</v>
      </c>
      <c r="AR159" s="2">
        <f t="shared" si="267"/>
        <v>0</v>
      </c>
      <c r="AS159" s="2">
        <f t="shared" si="326"/>
        <v>0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84.226961192442104</v>
      </c>
      <c r="AW159" s="1">
        <f t="shared" si="384"/>
        <v>0</v>
      </c>
      <c r="AX159" s="2">
        <f t="shared" si="335"/>
        <v>84.226961192442104</v>
      </c>
      <c r="AY159" s="1">
        <f t="shared" ref="AY159:AY162" si="389">ROUNDDOWN(AX159/100,0)</f>
        <v>0</v>
      </c>
      <c r="AZ159" s="2">
        <f t="shared" si="363"/>
        <v>84.226961192442104</v>
      </c>
      <c r="BA159" s="2">
        <f t="shared" si="246"/>
        <v>167027.57069113932</v>
      </c>
      <c r="BB159" s="2">
        <f t="shared" si="336"/>
        <v>0</v>
      </c>
      <c r="BC159" s="2">
        <f t="shared" si="364"/>
        <v>1583.5599026223338</v>
      </c>
      <c r="BD159" s="2">
        <f t="shared" si="337"/>
        <v>165444.01078851699</v>
      </c>
      <c r="BE159" s="2">
        <f t="shared" si="365"/>
        <v>1473</v>
      </c>
      <c r="BF159" s="2">
        <f t="shared" si="338"/>
        <v>12455.36843131647</v>
      </c>
      <c r="BG159" s="2">
        <f t="shared" si="339"/>
        <v>151515.6423572005</v>
      </c>
      <c r="BI159" s="8">
        <f t="shared" si="315"/>
        <v>2.4E-2</v>
      </c>
      <c r="BJ159" s="5">
        <f t="shared" si="366"/>
        <v>1081</v>
      </c>
      <c r="BK159" s="2">
        <f t="shared" si="367"/>
        <v>107991.90000000001</v>
      </c>
      <c r="BL159" s="2">
        <f t="shared" si="368"/>
        <v>108100</v>
      </c>
      <c r="BM159" s="2">
        <f t="shared" si="340"/>
        <v>108100</v>
      </c>
      <c r="BN159" s="8">
        <f t="shared" si="341"/>
        <v>3.9E-2</v>
      </c>
      <c r="BO159" s="2">
        <f t="shared" si="342"/>
        <v>111261.925</v>
      </c>
      <c r="BP159" s="2" t="str">
        <f t="shared" si="343"/>
        <v>nie</v>
      </c>
      <c r="BQ159" s="2">
        <f t="shared" si="344"/>
        <v>2162</v>
      </c>
      <c r="BR159" s="1">
        <f t="shared" si="316"/>
        <v>155</v>
      </c>
      <c r="BS159" s="1">
        <f t="shared" si="327"/>
        <v>150</v>
      </c>
      <c r="BT159" s="1">
        <f t="shared" si="382"/>
        <v>174</v>
      </c>
      <c r="BU159" s="1">
        <f t="shared" si="320"/>
        <v>19</v>
      </c>
      <c r="BV159" s="2">
        <f t="shared" si="247"/>
        <v>15500</v>
      </c>
      <c r="BW159" s="8">
        <f t="shared" si="317"/>
        <v>0.05</v>
      </c>
      <c r="BX159" s="2">
        <f t="shared" si="248"/>
        <v>16081.250000000002</v>
      </c>
      <c r="BY159" s="2">
        <f t="shared" ref="BY159:BY162" si="390">MIN(BR159*koszt_wczesniejszy_wykup_COI,BX159-BV159)</f>
        <v>310</v>
      </c>
      <c r="BZ159" s="2">
        <f t="shared" si="273"/>
        <v>34300</v>
      </c>
      <c r="CA159" s="8">
        <f t="shared" si="328"/>
        <v>3.9E-2</v>
      </c>
      <c r="CB159" s="2">
        <f t="shared" si="249"/>
        <v>35303.275000000001</v>
      </c>
      <c r="CC159" s="2">
        <f t="shared" si="329"/>
        <v>686</v>
      </c>
      <c r="CD159" s="2">
        <f t="shared" si="345"/>
        <v>0</v>
      </c>
      <c r="CE159" s="2">
        <f t="shared" si="250"/>
        <v>0</v>
      </c>
      <c r="CF159" s="2">
        <f t="shared" si="251"/>
        <v>16.299999999884676</v>
      </c>
      <c r="CG159" s="1">
        <f t="shared" si="385"/>
        <v>0</v>
      </c>
      <c r="CH159" s="2">
        <f t="shared" si="346"/>
        <v>16.299999999884676</v>
      </c>
      <c r="CI159" s="1">
        <f t="shared" ref="CI159:CI162" si="391">ROUNDDOWN(CH159/100,0)</f>
        <v>0</v>
      </c>
      <c r="CJ159" s="2">
        <f t="shared" si="252"/>
        <v>16.299999999884676</v>
      </c>
      <c r="CK159" s="2">
        <f t="shared" si="253"/>
        <v>162662.74999999988</v>
      </c>
      <c r="CL159" s="2">
        <f t="shared" si="347"/>
        <v>0</v>
      </c>
      <c r="CM159" s="2">
        <f t="shared" si="369"/>
        <v>1567.3250099999993</v>
      </c>
      <c r="CN159" s="2">
        <f t="shared" si="348"/>
        <v>161095.42498999988</v>
      </c>
      <c r="CO159" s="2">
        <f t="shared" si="370"/>
        <v>3158</v>
      </c>
      <c r="CP159" s="2">
        <f t="shared" si="349"/>
        <v>11305.902499999978</v>
      </c>
      <c r="CQ159" s="2">
        <f t="shared" si="350"/>
        <v>146631.52248999992</v>
      </c>
      <c r="CS159" s="5">
        <f t="shared" si="371"/>
        <v>1557</v>
      </c>
      <c r="CT159" s="2">
        <f t="shared" si="372"/>
        <v>155544.30000000002</v>
      </c>
      <c r="CU159" s="2">
        <f t="shared" si="373"/>
        <v>155700</v>
      </c>
      <c r="CV159" s="2">
        <f t="shared" si="374"/>
        <v>164419.20000000001</v>
      </c>
      <c r="CW159" s="8">
        <f t="shared" si="351"/>
        <v>4.3999999999999997E-2</v>
      </c>
      <c r="CX159" s="2">
        <f t="shared" si="352"/>
        <v>169845.0336</v>
      </c>
      <c r="CY159" s="2" t="str">
        <f t="shared" si="353"/>
        <v>nie</v>
      </c>
      <c r="CZ159" s="2">
        <f t="shared" si="375"/>
        <v>0</v>
      </c>
      <c r="DA159" s="2">
        <f t="shared" si="376"/>
        <v>40.94432263734052</v>
      </c>
      <c r="DB159" s="2">
        <f t="shared" si="377"/>
        <v>169885.97792263734</v>
      </c>
      <c r="DC159" s="2">
        <f t="shared" si="354"/>
        <v>0</v>
      </c>
      <c r="DD159" s="2">
        <f t="shared" si="378"/>
        <v>1599.7360965612284</v>
      </c>
      <c r="DE159" s="2">
        <f t="shared" si="379"/>
        <v>168286.24182607612</v>
      </c>
      <c r="DF159" s="2">
        <f t="shared" si="355"/>
        <v>4671</v>
      </c>
      <c r="DG159" s="2">
        <f t="shared" si="356"/>
        <v>12383.066384</v>
      </c>
      <c r="DH159" s="2">
        <f t="shared" si="380"/>
        <v>151232.17544207611</v>
      </c>
    </row>
    <row r="160" spans="2:112">
      <c r="B160" s="228"/>
      <c r="C160" s="1">
        <f t="shared" si="321"/>
        <v>123</v>
      </c>
      <c r="D160" s="2">
        <f t="shared" si="259"/>
        <v>154603.5060412063</v>
      </c>
      <c r="E160" s="2">
        <f t="shared" si="260"/>
        <v>142765.49982089223</v>
      </c>
      <c r="F160" s="2">
        <f t="shared" si="261"/>
        <v>151933.58188999988</v>
      </c>
      <c r="G160" s="2">
        <f t="shared" si="262"/>
        <v>139430.3768899999</v>
      </c>
      <c r="H160" s="2">
        <f t="shared" si="263"/>
        <v>156485.46837039874</v>
      </c>
      <c r="I160" s="2">
        <f t="shared" si="264"/>
        <v>143722.66837039875</v>
      </c>
      <c r="J160" s="2">
        <f t="shared" si="322"/>
        <v>139326.85622607966</v>
      </c>
      <c r="K160" s="2">
        <f t="shared" si="323"/>
        <v>127525.65038295992</v>
      </c>
      <c r="W160" s="1">
        <f t="shared" si="357"/>
        <v>142</v>
      </c>
      <c r="X160" s="2">
        <f t="shared" si="330"/>
        <v>132403.56989263816</v>
      </c>
      <c r="Y160" s="8">
        <f t="shared" si="383"/>
        <v>3.8100000000000002E-2</v>
      </c>
      <c r="Z160" s="5">
        <f t="shared" si="358"/>
        <v>1473</v>
      </c>
      <c r="AA160" s="2">
        <f t="shared" si="359"/>
        <v>147152.70000000001</v>
      </c>
      <c r="AB160" s="2">
        <f t="shared" si="360"/>
        <v>147300</v>
      </c>
      <c r="AC160" s="2">
        <f t="shared" si="361"/>
        <v>161317.39942500001</v>
      </c>
      <c r="AD160" s="8">
        <f t="shared" si="331"/>
        <v>4.65E-2</v>
      </c>
      <c r="AE160" s="2">
        <f t="shared" si="332"/>
        <v>167568.44865271877</v>
      </c>
      <c r="AF160" s="2" t="str">
        <f t="shared" si="333"/>
        <v>nie</v>
      </c>
      <c r="AG160" s="2">
        <f t="shared" si="334"/>
        <v>1473</v>
      </c>
      <c r="AH160" s="1">
        <f t="shared" si="386"/>
        <v>0</v>
      </c>
      <c r="AI160" s="1">
        <f t="shared" si="324"/>
        <v>0</v>
      </c>
      <c r="AJ160" s="1">
        <f t="shared" si="381"/>
        <v>0</v>
      </c>
      <c r="AK160" s="1">
        <f t="shared" si="319"/>
        <v>0</v>
      </c>
      <c r="AL160" s="2">
        <f t="shared" ref="AL160:AL162" si="392">AH160*100</f>
        <v>0</v>
      </c>
      <c r="AM160" s="8">
        <f t="shared" si="313"/>
        <v>4.65E-2</v>
      </c>
      <c r="AN160" s="2">
        <f t="shared" ref="AN160:AN162" si="393">AL160*(1+AM160*IF(MOD($W160,12)&lt;&gt;0,MOD($W160,12),12)/12)</f>
        <v>0</v>
      </c>
      <c r="AO160" s="2">
        <f t="shared" si="387"/>
        <v>0</v>
      </c>
      <c r="AP160" s="2">
        <f t="shared" si="272"/>
        <v>0</v>
      </c>
      <c r="AQ160" s="8">
        <f t="shared" si="325"/>
        <v>3.8100000000000002E-2</v>
      </c>
      <c r="AR160" s="2">
        <f t="shared" si="267"/>
        <v>0</v>
      </c>
      <c r="AS160" s="2">
        <f t="shared" si="326"/>
        <v>0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84.226961192442104</v>
      </c>
      <c r="AW160" s="1">
        <f t="shared" si="384"/>
        <v>0</v>
      </c>
      <c r="AX160" s="2">
        <f t="shared" si="335"/>
        <v>84.226961192442104</v>
      </c>
      <c r="AY160" s="1">
        <f t="shared" si="389"/>
        <v>0</v>
      </c>
      <c r="AZ160" s="2">
        <f t="shared" si="363"/>
        <v>84.226961192442104</v>
      </c>
      <c r="BA160" s="2">
        <f t="shared" ref="BA160:BA162" si="395">AE160+AN160+AR160+AZ159</f>
        <v>167652.67561391121</v>
      </c>
      <c r="BB160" s="2">
        <f t="shared" si="336"/>
        <v>0</v>
      </c>
      <c r="BC160" s="2">
        <f t="shared" si="364"/>
        <v>1583.5599026223338</v>
      </c>
      <c r="BD160" s="2">
        <f t="shared" si="337"/>
        <v>166069.11571128888</v>
      </c>
      <c r="BE160" s="2">
        <f t="shared" si="365"/>
        <v>1473</v>
      </c>
      <c r="BF160" s="2">
        <f t="shared" si="338"/>
        <v>12574.13836664313</v>
      </c>
      <c r="BG160" s="2">
        <f t="shared" si="339"/>
        <v>152021.97734464574</v>
      </c>
      <c r="BI160" s="8">
        <f t="shared" si="315"/>
        <v>2.4E-2</v>
      </c>
      <c r="BJ160" s="5">
        <f t="shared" si="366"/>
        <v>1081</v>
      </c>
      <c r="BK160" s="2">
        <f t="shared" si="367"/>
        <v>107991.90000000001</v>
      </c>
      <c r="BL160" s="2">
        <f t="shared" si="368"/>
        <v>108100</v>
      </c>
      <c r="BM160" s="2">
        <f t="shared" si="340"/>
        <v>108100</v>
      </c>
      <c r="BN160" s="8">
        <f t="shared" si="341"/>
        <v>3.9E-2</v>
      </c>
      <c r="BO160" s="2">
        <f t="shared" si="342"/>
        <v>111613.25</v>
      </c>
      <c r="BP160" s="2" t="str">
        <f t="shared" si="343"/>
        <v>nie</v>
      </c>
      <c r="BQ160" s="2">
        <f t="shared" si="344"/>
        <v>2162</v>
      </c>
      <c r="BR160" s="1">
        <f t="shared" si="316"/>
        <v>155</v>
      </c>
      <c r="BS160" s="1">
        <f t="shared" si="327"/>
        <v>150</v>
      </c>
      <c r="BT160" s="1">
        <f t="shared" si="382"/>
        <v>174</v>
      </c>
      <c r="BU160" s="1">
        <f t="shared" si="320"/>
        <v>19</v>
      </c>
      <c r="BV160" s="2">
        <f t="shared" ref="BV160:BV162" si="396">BR160*100</f>
        <v>15500</v>
      </c>
      <c r="BW160" s="8">
        <f t="shared" si="317"/>
        <v>0.05</v>
      </c>
      <c r="BX160" s="2">
        <f t="shared" ref="BX160:BX162" si="397">BV160*(1+BW160*IF(MOD($W160,12)&lt;&gt;0,MOD($W160,12),12)/12)</f>
        <v>16145.833333333334</v>
      </c>
      <c r="BY160" s="2">
        <f t="shared" si="390"/>
        <v>310</v>
      </c>
      <c r="BZ160" s="2">
        <f t="shared" si="273"/>
        <v>34300</v>
      </c>
      <c r="CA160" s="8">
        <f t="shared" si="328"/>
        <v>3.9E-2</v>
      </c>
      <c r="CB160" s="2">
        <f t="shared" ref="CB160:CB162" si="398">BZ160*(1+CA160*IF(MOD($W160,12)&lt;&gt;0,MOD($W160,12),12)/12)</f>
        <v>35414.75</v>
      </c>
      <c r="CC160" s="2">
        <f t="shared" si="329"/>
        <v>686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16.299999999884676</v>
      </c>
      <c r="CG160" s="1">
        <f t="shared" si="385"/>
        <v>0</v>
      </c>
      <c r="CH160" s="2">
        <f t="shared" si="346"/>
        <v>16.299999999884676</v>
      </c>
      <c r="CI160" s="1">
        <f t="shared" si="391"/>
        <v>0</v>
      </c>
      <c r="CJ160" s="2">
        <f t="shared" ref="CJ160:CJ162" si="401">CH160-CI160*100</f>
        <v>16.299999999884676</v>
      </c>
      <c r="CK160" s="2">
        <f t="shared" ref="CK160:CK162" si="402">BO160+BX160+CB160+CJ159</f>
        <v>163190.13333333319</v>
      </c>
      <c r="CL160" s="2">
        <f t="shared" si="347"/>
        <v>0</v>
      </c>
      <c r="CM160" s="2">
        <f t="shared" si="369"/>
        <v>1567.3250099999993</v>
      </c>
      <c r="CN160" s="2">
        <f t="shared" si="348"/>
        <v>161622.80832333319</v>
      </c>
      <c r="CO160" s="2">
        <f t="shared" si="370"/>
        <v>3158</v>
      </c>
      <c r="CP160" s="2">
        <f t="shared" si="349"/>
        <v>11406.105333333306</v>
      </c>
      <c r="CQ160" s="2">
        <f t="shared" si="350"/>
        <v>147058.70298999987</v>
      </c>
      <c r="CS160" s="5">
        <f t="shared" si="371"/>
        <v>1557</v>
      </c>
      <c r="CT160" s="2">
        <f t="shared" si="372"/>
        <v>155544.30000000002</v>
      </c>
      <c r="CU160" s="2">
        <f t="shared" si="373"/>
        <v>155700</v>
      </c>
      <c r="CV160" s="2">
        <f t="shared" si="374"/>
        <v>164419.20000000001</v>
      </c>
      <c r="CW160" s="8">
        <f t="shared" si="351"/>
        <v>4.3999999999999997E-2</v>
      </c>
      <c r="CX160" s="2">
        <f t="shared" si="352"/>
        <v>170447.90400000001</v>
      </c>
      <c r="CY160" s="2" t="str">
        <f t="shared" si="353"/>
        <v>nie</v>
      </c>
      <c r="CZ160" s="2">
        <f t="shared" si="375"/>
        <v>0</v>
      </c>
      <c r="DA160" s="2">
        <f t="shared" si="376"/>
        <v>40.94432263734052</v>
      </c>
      <c r="DB160" s="2">
        <f t="shared" si="377"/>
        <v>170488.84832263735</v>
      </c>
      <c r="DC160" s="2">
        <f t="shared" si="354"/>
        <v>0</v>
      </c>
      <c r="DD160" s="2">
        <f t="shared" si="378"/>
        <v>1599.7360965612284</v>
      </c>
      <c r="DE160" s="2">
        <f t="shared" si="379"/>
        <v>168889.11222607613</v>
      </c>
      <c r="DF160" s="2">
        <f t="shared" si="355"/>
        <v>4671</v>
      </c>
      <c r="DG160" s="2">
        <f t="shared" si="356"/>
        <v>12497.611760000002</v>
      </c>
      <c r="DH160" s="2">
        <f t="shared" si="380"/>
        <v>151720.50046607613</v>
      </c>
    </row>
    <row r="161" spans="2:112">
      <c r="B161" s="228"/>
      <c r="C161" s="1">
        <f t="shared" si="321"/>
        <v>124</v>
      </c>
      <c r="D161" s="2">
        <f t="shared" si="259"/>
        <v>155200.8351599563</v>
      </c>
      <c r="E161" s="2">
        <f t="shared" si="260"/>
        <v>143249.33640707974</v>
      </c>
      <c r="F161" s="2">
        <f t="shared" si="261"/>
        <v>152440.68188999989</v>
      </c>
      <c r="G161" s="2">
        <f t="shared" si="262"/>
        <v>139790.50288999992</v>
      </c>
      <c r="H161" s="2">
        <f t="shared" si="263"/>
        <v>157212.06837039875</v>
      </c>
      <c r="I161" s="2">
        <f t="shared" si="264"/>
        <v>143722.66837039875</v>
      </c>
      <c r="J161" s="2">
        <f t="shared" si="322"/>
        <v>139703.03873789008</v>
      </c>
      <c r="K161" s="2">
        <f t="shared" si="323"/>
        <v>127779.18050300557</v>
      </c>
      <c r="W161" s="1">
        <f t="shared" si="357"/>
        <v>143</v>
      </c>
      <c r="X161" s="2">
        <f t="shared" si="330"/>
        <v>132663.18473556489</v>
      </c>
      <c r="Y161" s="8">
        <f t="shared" si="383"/>
        <v>3.8100000000000002E-2</v>
      </c>
      <c r="Z161" s="5">
        <f t="shared" si="358"/>
        <v>1473</v>
      </c>
      <c r="AA161" s="2">
        <f t="shared" si="359"/>
        <v>147152.70000000001</v>
      </c>
      <c r="AB161" s="2">
        <f t="shared" si="360"/>
        <v>147300</v>
      </c>
      <c r="AC161" s="2">
        <f t="shared" si="361"/>
        <v>161317.39942500001</v>
      </c>
      <c r="AD161" s="8">
        <f t="shared" si="331"/>
        <v>4.65E-2</v>
      </c>
      <c r="AE161" s="2">
        <f t="shared" si="332"/>
        <v>168193.55357549063</v>
      </c>
      <c r="AF161" s="2" t="str">
        <f t="shared" si="333"/>
        <v>nie</v>
      </c>
      <c r="AG161" s="2">
        <f t="shared" si="334"/>
        <v>1473</v>
      </c>
      <c r="AH161" s="1">
        <f t="shared" si="386"/>
        <v>0</v>
      </c>
      <c r="AI161" s="1">
        <f t="shared" si="324"/>
        <v>0</v>
      </c>
      <c r="AJ161" s="1">
        <f t="shared" si="381"/>
        <v>0</v>
      </c>
      <c r="AK161" s="1">
        <f t="shared" si="319"/>
        <v>0</v>
      </c>
      <c r="AL161" s="2">
        <f t="shared" si="392"/>
        <v>0</v>
      </c>
      <c r="AM161" s="8">
        <f t="shared" si="313"/>
        <v>4.65E-2</v>
      </c>
      <c r="AN161" s="2">
        <f t="shared" si="393"/>
        <v>0</v>
      </c>
      <c r="AO161" s="2">
        <f t="shared" si="387"/>
        <v>0</v>
      </c>
      <c r="AP161" s="2">
        <f t="shared" si="272"/>
        <v>0</v>
      </c>
      <c r="AQ161" s="8">
        <f t="shared" si="325"/>
        <v>3.8100000000000002E-2</v>
      </c>
      <c r="AR161" s="2">
        <f t="shared" si="267"/>
        <v>0</v>
      </c>
      <c r="AS161" s="2">
        <f t="shared" si="326"/>
        <v>0</v>
      </c>
      <c r="AT161" s="2">
        <f t="shared" si="362"/>
        <v>0</v>
      </c>
      <c r="AU161" s="2">
        <f t="shared" si="394"/>
        <v>0</v>
      </c>
      <c r="AV161" s="2">
        <f t="shared" si="388"/>
        <v>84.226961192442104</v>
      </c>
      <c r="AW161" s="1">
        <f t="shared" si="384"/>
        <v>0</v>
      </c>
      <c r="AX161" s="2">
        <f t="shared" si="335"/>
        <v>84.226961192442104</v>
      </c>
      <c r="AY161" s="1">
        <f t="shared" si="389"/>
        <v>0</v>
      </c>
      <c r="AZ161" s="2">
        <f t="shared" si="363"/>
        <v>84.226961192442104</v>
      </c>
      <c r="BA161" s="2">
        <f t="shared" si="395"/>
        <v>168277.78053668307</v>
      </c>
      <c r="BB161" s="2">
        <f t="shared" si="336"/>
        <v>0</v>
      </c>
      <c r="BC161" s="2">
        <f t="shared" si="364"/>
        <v>1583.5599026223338</v>
      </c>
      <c r="BD161" s="2">
        <f t="shared" si="337"/>
        <v>166694.22063406074</v>
      </c>
      <c r="BE161" s="2">
        <f t="shared" si="365"/>
        <v>1473</v>
      </c>
      <c r="BF161" s="2">
        <f t="shared" si="338"/>
        <v>12692.908301969785</v>
      </c>
      <c r="BG161" s="2">
        <f t="shared" si="339"/>
        <v>152528.31233209095</v>
      </c>
      <c r="BI161" s="8">
        <f t="shared" si="315"/>
        <v>2.4E-2</v>
      </c>
      <c r="BJ161" s="5">
        <f t="shared" si="366"/>
        <v>1081</v>
      </c>
      <c r="BK161" s="2">
        <f t="shared" si="367"/>
        <v>107991.90000000001</v>
      </c>
      <c r="BL161" s="2">
        <f t="shared" si="368"/>
        <v>108100</v>
      </c>
      <c r="BM161" s="2">
        <f t="shared" si="340"/>
        <v>108100</v>
      </c>
      <c r="BN161" s="8">
        <f t="shared" si="341"/>
        <v>3.9E-2</v>
      </c>
      <c r="BO161" s="2">
        <f t="shared" si="342"/>
        <v>111964.575</v>
      </c>
      <c r="BP161" s="2" t="str">
        <f t="shared" si="343"/>
        <v>nie</v>
      </c>
      <c r="BQ161" s="2">
        <f t="shared" si="344"/>
        <v>2162</v>
      </c>
      <c r="BR161" s="1">
        <f t="shared" si="316"/>
        <v>155</v>
      </c>
      <c r="BS161" s="1">
        <f t="shared" si="327"/>
        <v>150</v>
      </c>
      <c r="BT161" s="1">
        <f t="shared" si="382"/>
        <v>174</v>
      </c>
      <c r="BU161" s="1">
        <f t="shared" si="320"/>
        <v>19</v>
      </c>
      <c r="BV161" s="2">
        <f t="shared" si="396"/>
        <v>15500</v>
      </c>
      <c r="BW161" s="8">
        <f t="shared" si="317"/>
        <v>0.05</v>
      </c>
      <c r="BX161" s="2">
        <f t="shared" si="397"/>
        <v>16210.416666666668</v>
      </c>
      <c r="BY161" s="2">
        <f t="shared" si="390"/>
        <v>310</v>
      </c>
      <c r="BZ161" s="2">
        <f t="shared" si="273"/>
        <v>34300</v>
      </c>
      <c r="CA161" s="8">
        <f t="shared" si="328"/>
        <v>3.9E-2</v>
      </c>
      <c r="CB161" s="2">
        <f t="shared" si="398"/>
        <v>35526.224999999999</v>
      </c>
      <c r="CC161" s="2">
        <f t="shared" si="329"/>
        <v>686</v>
      </c>
      <c r="CD161" s="2">
        <f t="shared" si="345"/>
        <v>0</v>
      </c>
      <c r="CE161" s="2">
        <f t="shared" si="399"/>
        <v>0</v>
      </c>
      <c r="CF161" s="2">
        <f t="shared" si="400"/>
        <v>16.299999999884676</v>
      </c>
      <c r="CG161" s="1">
        <f t="shared" si="385"/>
        <v>0</v>
      </c>
      <c r="CH161" s="2">
        <f t="shared" si="346"/>
        <v>16.299999999884676</v>
      </c>
      <c r="CI161" s="1">
        <f t="shared" si="391"/>
        <v>0</v>
      </c>
      <c r="CJ161" s="2">
        <f t="shared" si="401"/>
        <v>16.299999999884676</v>
      </c>
      <c r="CK161" s="2">
        <f t="shared" si="402"/>
        <v>163717.51666666655</v>
      </c>
      <c r="CL161" s="2">
        <f t="shared" si="347"/>
        <v>0</v>
      </c>
      <c r="CM161" s="2">
        <f t="shared" si="369"/>
        <v>1567.3250099999993</v>
      </c>
      <c r="CN161" s="2">
        <f t="shared" si="348"/>
        <v>162150.19165666655</v>
      </c>
      <c r="CO161" s="2">
        <f t="shared" si="370"/>
        <v>3158</v>
      </c>
      <c r="CP161" s="2">
        <f t="shared" si="349"/>
        <v>11506.308166666644</v>
      </c>
      <c r="CQ161" s="2">
        <f t="shared" si="350"/>
        <v>147485.88348999989</v>
      </c>
      <c r="CS161" s="5">
        <f t="shared" si="371"/>
        <v>1557</v>
      </c>
      <c r="CT161" s="2">
        <f t="shared" si="372"/>
        <v>155544.30000000002</v>
      </c>
      <c r="CU161" s="2">
        <f t="shared" si="373"/>
        <v>155700</v>
      </c>
      <c r="CV161" s="2">
        <f t="shared" si="374"/>
        <v>164419.20000000001</v>
      </c>
      <c r="CW161" s="8">
        <f t="shared" si="351"/>
        <v>4.3999999999999997E-2</v>
      </c>
      <c r="CX161" s="2">
        <f t="shared" si="352"/>
        <v>171050.77440000002</v>
      </c>
      <c r="CY161" s="2" t="str">
        <f t="shared" si="353"/>
        <v>nie</v>
      </c>
      <c r="CZ161" s="2">
        <f t="shared" si="375"/>
        <v>0</v>
      </c>
      <c r="DA161" s="2">
        <f t="shared" si="376"/>
        <v>40.94432263734052</v>
      </c>
      <c r="DB161" s="2">
        <f t="shared" si="377"/>
        <v>171091.71872263736</v>
      </c>
      <c r="DC161" s="2">
        <f t="shared" si="354"/>
        <v>0</v>
      </c>
      <c r="DD161" s="2">
        <f t="shared" si="378"/>
        <v>1599.7360965612284</v>
      </c>
      <c r="DE161" s="2">
        <f t="shared" si="379"/>
        <v>169491.98262607615</v>
      </c>
      <c r="DF161" s="2">
        <f t="shared" si="355"/>
        <v>4671</v>
      </c>
      <c r="DG161" s="2">
        <f t="shared" si="356"/>
        <v>12612.157136000005</v>
      </c>
      <c r="DH161" s="2">
        <f t="shared" si="380"/>
        <v>152208.82549007615</v>
      </c>
    </row>
    <row r="162" spans="2:112">
      <c r="B162" s="228"/>
      <c r="C162" s="1">
        <f t="shared" si="321"/>
        <v>125</v>
      </c>
      <c r="D162" s="2">
        <f t="shared" si="259"/>
        <v>155798.1642787063</v>
      </c>
      <c r="E162" s="2">
        <f t="shared" si="260"/>
        <v>143733.17299326725</v>
      </c>
      <c r="F162" s="2">
        <f t="shared" si="261"/>
        <v>152947.78188999993</v>
      </c>
      <c r="G162" s="2">
        <f t="shared" si="262"/>
        <v>140160.75388999993</v>
      </c>
      <c r="H162" s="2">
        <f t="shared" si="263"/>
        <v>157938.66837039878</v>
      </c>
      <c r="I162" s="2">
        <f t="shared" si="264"/>
        <v>143722.66837039875</v>
      </c>
      <c r="J162" s="2">
        <f t="shared" si="322"/>
        <v>140080.23694248238</v>
      </c>
      <c r="K162" s="2">
        <f t="shared" si="323"/>
        <v>128032.71062305121</v>
      </c>
      <c r="W162" s="1">
        <f t="shared" si="357"/>
        <v>144</v>
      </c>
      <c r="X162" s="2">
        <f t="shared" si="330"/>
        <v>132922.79957849166</v>
      </c>
      <c r="Y162" s="8">
        <f t="shared" si="383"/>
        <v>3.8100000000000002E-2</v>
      </c>
      <c r="Z162" s="5">
        <f t="shared" si="358"/>
        <v>1473</v>
      </c>
      <c r="AA162" s="2">
        <f t="shared" si="359"/>
        <v>147152.70000000001</v>
      </c>
      <c r="AB162" s="2">
        <f t="shared" si="360"/>
        <v>147300</v>
      </c>
      <c r="AC162" s="2">
        <f t="shared" si="361"/>
        <v>161317.39942500001</v>
      </c>
      <c r="AD162" s="8">
        <f t="shared" si="331"/>
        <v>3.8100000000000002E-2</v>
      </c>
      <c r="AE162" s="2">
        <f t="shared" si="332"/>
        <v>167463.59234309252</v>
      </c>
      <c r="AF162" s="2" t="str">
        <f t="shared" si="333"/>
        <v>tak</v>
      </c>
      <c r="AG162" s="2">
        <f t="shared" si="334"/>
        <v>0</v>
      </c>
      <c r="AH162" s="1">
        <f t="shared" si="386"/>
        <v>0</v>
      </c>
      <c r="AI162" s="1">
        <f t="shared" si="324"/>
        <v>0</v>
      </c>
      <c r="AJ162" s="1">
        <f t="shared" si="381"/>
        <v>0</v>
      </c>
      <c r="AK162" s="1">
        <f t="shared" si="319"/>
        <v>0</v>
      </c>
      <c r="AL162" s="2">
        <f t="shared" si="392"/>
        <v>0</v>
      </c>
      <c r="AM162" s="8">
        <f t="shared" si="313"/>
        <v>4.65E-2</v>
      </c>
      <c r="AN162" s="2">
        <f t="shared" si="393"/>
        <v>0</v>
      </c>
      <c r="AO162" s="2">
        <f t="shared" si="387"/>
        <v>0</v>
      </c>
      <c r="AP162" s="2">
        <f t="shared" si="272"/>
        <v>0</v>
      </c>
      <c r="AQ162" s="8">
        <f t="shared" si="325"/>
        <v>3.8100000000000002E-2</v>
      </c>
      <c r="AR162" s="2">
        <f t="shared" si="267"/>
        <v>0</v>
      </c>
      <c r="AS162" s="2">
        <f t="shared" si="326"/>
        <v>0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167547.81930428496</v>
      </c>
      <c r="BB162" s="2">
        <f t="shared" si="336"/>
        <v>167.54781930428496</v>
      </c>
      <c r="BC162" s="2">
        <f t="shared" si="364"/>
        <v>1751.1077219266188</v>
      </c>
      <c r="BD162" s="2">
        <f t="shared" si="337"/>
        <v>165796.71158235834</v>
      </c>
      <c r="BE162" s="2">
        <f t="shared" si="365"/>
        <v>0</v>
      </c>
      <c r="BF162" s="2">
        <f t="shared" si="338"/>
        <v>12834.085667814143</v>
      </c>
      <c r="BG162" s="2">
        <f t="shared" si="339"/>
        <v>152962.62591454422</v>
      </c>
      <c r="BI162" s="8">
        <f t="shared" si="315"/>
        <v>2.4E-2</v>
      </c>
      <c r="BJ162" s="5">
        <f t="shared" si="366"/>
        <v>1081</v>
      </c>
      <c r="BK162" s="2">
        <f t="shared" si="367"/>
        <v>107991.90000000001</v>
      </c>
      <c r="BL162" s="2">
        <f t="shared" si="368"/>
        <v>108100</v>
      </c>
      <c r="BM162" s="2">
        <f t="shared" si="340"/>
        <v>108100</v>
      </c>
      <c r="BN162" s="8">
        <f t="shared" si="341"/>
        <v>3.9E-2</v>
      </c>
      <c r="BO162" s="2">
        <f t="shared" si="342"/>
        <v>112315.9</v>
      </c>
      <c r="BP162" s="2" t="str">
        <f t="shared" si="343"/>
        <v>tak</v>
      </c>
      <c r="BQ162" s="2">
        <f t="shared" si="344"/>
        <v>0</v>
      </c>
      <c r="BR162" s="1">
        <f t="shared" si="316"/>
        <v>155</v>
      </c>
      <c r="BS162" s="1">
        <f t="shared" si="327"/>
        <v>150</v>
      </c>
      <c r="BT162" s="1">
        <f t="shared" si="382"/>
        <v>174</v>
      </c>
      <c r="BU162" s="1">
        <f t="shared" si="320"/>
        <v>19</v>
      </c>
      <c r="BV162" s="2">
        <f t="shared" si="396"/>
        <v>15500</v>
      </c>
      <c r="BW162" s="8">
        <f t="shared" si="317"/>
        <v>0.05</v>
      </c>
      <c r="BX162" s="2">
        <f t="shared" si="397"/>
        <v>16275</v>
      </c>
      <c r="BY162" s="2">
        <f t="shared" si="390"/>
        <v>310</v>
      </c>
      <c r="BZ162" s="2">
        <f t="shared" si="273"/>
        <v>34300</v>
      </c>
      <c r="CA162" s="8">
        <f t="shared" si="328"/>
        <v>3.9E-2</v>
      </c>
      <c r="CB162" s="2">
        <f t="shared" si="398"/>
        <v>35637.699999999997</v>
      </c>
      <c r="CC162" s="2">
        <f t="shared" si="329"/>
        <v>686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164244.89999999985</v>
      </c>
      <c r="CL162" s="2">
        <f t="shared" si="347"/>
        <v>164.24489999999986</v>
      </c>
      <c r="CM162" s="2">
        <f t="shared" si="369"/>
        <v>1731.5699099999993</v>
      </c>
      <c r="CN162" s="2">
        <f t="shared" si="348"/>
        <v>162513.33008999986</v>
      </c>
      <c r="CO162" s="2">
        <f t="shared" si="370"/>
        <v>996</v>
      </c>
      <c r="CP162" s="2">
        <f t="shared" si="349"/>
        <v>12017.290999999972</v>
      </c>
      <c r="CQ162" s="2">
        <f t="shared" si="350"/>
        <v>149500.03908999989</v>
      </c>
      <c r="CS162" s="5">
        <f t="shared" si="371"/>
        <v>1557</v>
      </c>
      <c r="CT162" s="2">
        <f t="shared" si="372"/>
        <v>155544.30000000002</v>
      </c>
      <c r="CU162" s="2">
        <f t="shared" si="373"/>
        <v>155700</v>
      </c>
      <c r="CV162" s="2">
        <f t="shared" si="374"/>
        <v>164419.20000000001</v>
      </c>
      <c r="CW162" s="8">
        <f t="shared" si="351"/>
        <v>4.3999999999999997E-2</v>
      </c>
      <c r="CX162" s="2">
        <f t="shared" si="352"/>
        <v>171653.64480000001</v>
      </c>
      <c r="CY162" s="2" t="str">
        <f t="shared" si="353"/>
        <v>nie</v>
      </c>
      <c r="CZ162" s="2">
        <f t="shared" si="375"/>
        <v>0</v>
      </c>
      <c r="DA162" s="2">
        <f t="shared" si="376"/>
        <v>40.94432263734052</v>
      </c>
      <c r="DB162" s="2">
        <f t="shared" si="377"/>
        <v>171694.58912263735</v>
      </c>
      <c r="DC162" s="2">
        <f t="shared" si="354"/>
        <v>171.69458912263735</v>
      </c>
      <c r="DD162" s="2">
        <f t="shared" si="378"/>
        <v>1771.4306856838657</v>
      </c>
      <c r="DE162" s="2">
        <f t="shared" si="379"/>
        <v>169923.1584369535</v>
      </c>
      <c r="DF162" s="2">
        <f t="shared" si="355"/>
        <v>4671</v>
      </c>
      <c r="DG162" s="2">
        <f t="shared" si="356"/>
        <v>12726.702512000002</v>
      </c>
      <c r="DH162" s="2">
        <f t="shared" si="380"/>
        <v>152525.45592495351</v>
      </c>
    </row>
    <row r="163" spans="2:112">
      <c r="B163" s="228"/>
      <c r="C163" s="1">
        <f t="shared" si="321"/>
        <v>126</v>
      </c>
      <c r="D163" s="2">
        <f t="shared" si="259"/>
        <v>156395.4933974563</v>
      </c>
      <c r="E163" s="2">
        <f t="shared" si="260"/>
        <v>144217.00957945472</v>
      </c>
      <c r="F163" s="2">
        <f t="shared" si="261"/>
        <v>153454.8818899999</v>
      </c>
      <c r="G163" s="2">
        <f t="shared" si="262"/>
        <v>140571.50488999992</v>
      </c>
      <c r="H163" s="2">
        <f t="shared" si="263"/>
        <v>158665.26837039876</v>
      </c>
      <c r="I163" s="2">
        <f t="shared" si="264"/>
        <v>143722.66837039875</v>
      </c>
      <c r="J163" s="2">
        <f t="shared" si="322"/>
        <v>140458.45358222708</v>
      </c>
      <c r="K163" s="2">
        <f t="shared" si="323"/>
        <v>128286.24074309686</v>
      </c>
    </row>
    <row r="164" spans="2:112">
      <c r="B164" s="228"/>
      <c r="C164" s="1">
        <f t="shared" si="321"/>
        <v>127</v>
      </c>
      <c r="D164" s="2">
        <f t="shared" si="259"/>
        <v>156992.8225162063</v>
      </c>
      <c r="E164" s="2">
        <f t="shared" si="260"/>
        <v>144700.84616564223</v>
      </c>
      <c r="F164" s="2">
        <f t="shared" si="261"/>
        <v>153961.98188999991</v>
      </c>
      <c r="G164" s="2">
        <f t="shared" si="262"/>
        <v>140982.25588999991</v>
      </c>
      <c r="H164" s="2">
        <f t="shared" si="263"/>
        <v>159391.86837039873</v>
      </c>
      <c r="I164" s="2">
        <f t="shared" si="264"/>
        <v>144058.98037039873</v>
      </c>
      <c r="J164" s="2">
        <f t="shared" si="322"/>
        <v>140837.69140689907</v>
      </c>
      <c r="K164" s="2">
        <f t="shared" si="323"/>
        <v>128539.77086314252</v>
      </c>
    </row>
    <row r="165" spans="2:112">
      <c r="B165" s="228"/>
      <c r="C165" s="1">
        <f t="shared" si="321"/>
        <v>128</v>
      </c>
      <c r="D165" s="2">
        <f t="shared" si="259"/>
        <v>157590.1516349563</v>
      </c>
      <c r="E165" s="2">
        <f t="shared" si="260"/>
        <v>145184.68275182974</v>
      </c>
      <c r="F165" s="2">
        <f t="shared" si="261"/>
        <v>154469.08188999991</v>
      </c>
      <c r="G165" s="2">
        <f t="shared" si="262"/>
        <v>141393.00688999993</v>
      </c>
      <c r="H165" s="2">
        <f t="shared" si="263"/>
        <v>160118.46837039877</v>
      </c>
      <c r="I165" s="2">
        <f t="shared" si="264"/>
        <v>144647.52637039876</v>
      </c>
      <c r="J165" s="2">
        <f t="shared" si="322"/>
        <v>141217.95317369769</v>
      </c>
      <c r="K165" s="2">
        <f t="shared" si="323"/>
        <v>128793.30098318816</v>
      </c>
    </row>
    <row r="166" spans="2:112">
      <c r="B166" s="228"/>
      <c r="C166" s="1">
        <f t="shared" ref="C166:C181" si="403">W147</f>
        <v>129</v>
      </c>
      <c r="D166" s="2">
        <f t="shared" si="259"/>
        <v>158187.4807537063</v>
      </c>
      <c r="E166" s="2">
        <f t="shared" si="260"/>
        <v>145668.51933801724</v>
      </c>
      <c r="F166" s="2">
        <f t="shared" si="261"/>
        <v>154976.18188999989</v>
      </c>
      <c r="G166" s="2">
        <f t="shared" si="262"/>
        <v>141803.75788999992</v>
      </c>
      <c r="H166" s="2">
        <f t="shared" si="263"/>
        <v>160845.06837039875</v>
      </c>
      <c r="I166" s="2">
        <f t="shared" si="264"/>
        <v>145236.07237039873</v>
      </c>
      <c r="J166" s="2">
        <f t="shared" ref="J166:J181" si="404">FV(INDEX(scenariusz_I_konto,MATCH(ROUNDUP(C166/12,0),scenariusz_I_rok,0))/12*(1-podatek_Belki),1,0,-J165,1)</f>
        <v>141599.24164726667</v>
      </c>
      <c r="K166" s="2">
        <f t="shared" ref="K166:K181" si="405">X147</f>
        <v>129046.83110323381</v>
      </c>
    </row>
    <row r="167" spans="2:112">
      <c r="B167" s="228"/>
      <c r="C167" s="1">
        <f t="shared" si="403"/>
        <v>130</v>
      </c>
      <c r="D167" s="2">
        <f t="shared" ref="D167:D181" si="406">BD148</f>
        <v>158784.8098724563</v>
      </c>
      <c r="E167" s="2">
        <f t="shared" ref="E167:E181" si="407">BG148</f>
        <v>146152.35592420475</v>
      </c>
      <c r="F167" s="2">
        <f t="shared" ref="F167:F181" si="408">CN148</f>
        <v>155483.2818899999</v>
      </c>
      <c r="G167" s="2">
        <f t="shared" ref="G167:G181" si="409">CQ148</f>
        <v>142214.50888999991</v>
      </c>
      <c r="H167" s="2">
        <f t="shared" ref="H167:H181" si="410">DE148</f>
        <v>161571.66837039875</v>
      </c>
      <c r="I167" s="2">
        <f t="shared" ref="I167:I181" si="411">DH148</f>
        <v>145824.61837039876</v>
      </c>
      <c r="J167" s="2">
        <f t="shared" si="404"/>
        <v>141981.55959971427</v>
      </c>
      <c r="K167" s="2">
        <f t="shared" si="405"/>
        <v>129300.36122327945</v>
      </c>
    </row>
    <row r="168" spans="2:112">
      <c r="B168" s="229"/>
      <c r="C168" s="1">
        <f t="shared" si="403"/>
        <v>131</v>
      </c>
      <c r="D168" s="2">
        <f t="shared" si="406"/>
        <v>159382.1389912063</v>
      </c>
      <c r="E168" s="2">
        <f t="shared" si="407"/>
        <v>146636.19251039223</v>
      </c>
      <c r="F168" s="2">
        <f t="shared" si="408"/>
        <v>155990.3818899999</v>
      </c>
      <c r="G168" s="2">
        <f t="shared" si="409"/>
        <v>142625.25988999993</v>
      </c>
      <c r="H168" s="2">
        <f t="shared" si="410"/>
        <v>162298.26837039873</v>
      </c>
      <c r="I168" s="2">
        <f t="shared" si="411"/>
        <v>146413.16437039874</v>
      </c>
      <c r="J168" s="2">
        <f t="shared" si="404"/>
        <v>142364.90981063349</v>
      </c>
      <c r="K168" s="2">
        <f t="shared" si="405"/>
        <v>129553.8913433251</v>
      </c>
    </row>
    <row r="169" spans="2:112">
      <c r="B169" s="227">
        <f>ROUNDUP(C170/12,0)</f>
        <v>12</v>
      </c>
      <c r="C169" s="3">
        <f t="shared" si="403"/>
        <v>132</v>
      </c>
      <c r="D169" s="10">
        <f t="shared" si="406"/>
        <v>159818.06648357012</v>
      </c>
      <c r="E169" s="10">
        <f t="shared" si="407"/>
        <v>146958.62747019355</v>
      </c>
      <c r="F169" s="10">
        <f t="shared" si="408"/>
        <v>156339.57498999988</v>
      </c>
      <c r="G169" s="10">
        <f t="shared" si="409"/>
        <v>142878.10398999989</v>
      </c>
      <c r="H169" s="10">
        <f t="shared" si="410"/>
        <v>162860.40822607614</v>
      </c>
      <c r="I169" s="10">
        <f t="shared" si="411"/>
        <v>146837.25022607614</v>
      </c>
      <c r="J169" s="10">
        <f t="shared" si="404"/>
        <v>142749.29506712218</v>
      </c>
      <c r="K169" s="10">
        <f t="shared" si="405"/>
        <v>129807.42146337075</v>
      </c>
    </row>
    <row r="170" spans="2:112">
      <c r="B170" s="228"/>
      <c r="C170" s="1">
        <f t="shared" si="403"/>
        <v>133</v>
      </c>
      <c r="D170" s="2">
        <f t="shared" si="406"/>
        <v>160443.17140634201</v>
      </c>
      <c r="E170" s="2">
        <f t="shared" si="407"/>
        <v>147464.96245763879</v>
      </c>
      <c r="F170" s="2">
        <f t="shared" si="408"/>
        <v>156876.3583233332</v>
      </c>
      <c r="G170" s="2">
        <f t="shared" si="409"/>
        <v>143412.86598999987</v>
      </c>
      <c r="H170" s="2">
        <f t="shared" si="410"/>
        <v>163463.27862607615</v>
      </c>
      <c r="I170" s="2">
        <f t="shared" si="411"/>
        <v>147325.57525007613</v>
      </c>
      <c r="J170" s="2">
        <f t="shared" si="404"/>
        <v>143134.71816380339</v>
      </c>
      <c r="K170" s="2">
        <f t="shared" si="405"/>
        <v>130067.03630629749</v>
      </c>
    </row>
    <row r="171" spans="2:112">
      <c r="B171" s="228"/>
      <c r="C171" s="1">
        <f t="shared" si="403"/>
        <v>134</v>
      </c>
      <c r="D171" s="2">
        <f t="shared" si="406"/>
        <v>161068.27632911387</v>
      </c>
      <c r="E171" s="2">
        <f t="shared" si="407"/>
        <v>147971.297445084</v>
      </c>
      <c r="F171" s="2">
        <f t="shared" si="408"/>
        <v>157403.74165666653</v>
      </c>
      <c r="G171" s="2">
        <f t="shared" si="409"/>
        <v>143787.73398999989</v>
      </c>
      <c r="H171" s="2">
        <f t="shared" si="410"/>
        <v>164066.14902607613</v>
      </c>
      <c r="I171" s="2">
        <f t="shared" si="411"/>
        <v>147813.90027407612</v>
      </c>
      <c r="J171" s="2">
        <f t="shared" si="404"/>
        <v>143521.18190284565</v>
      </c>
      <c r="K171" s="2">
        <f t="shared" si="405"/>
        <v>130326.65114922423</v>
      </c>
    </row>
    <row r="172" spans="2:112">
      <c r="B172" s="228"/>
      <c r="C172" s="1">
        <f t="shared" si="403"/>
        <v>135</v>
      </c>
      <c r="D172" s="2">
        <f t="shared" si="406"/>
        <v>161693.38125188573</v>
      </c>
      <c r="E172" s="2">
        <f t="shared" si="407"/>
        <v>148477.63243252921</v>
      </c>
      <c r="F172" s="2">
        <f t="shared" si="408"/>
        <v>157931.12498999987</v>
      </c>
      <c r="G172" s="2">
        <f t="shared" si="409"/>
        <v>144162.60198999988</v>
      </c>
      <c r="H172" s="2">
        <f t="shared" si="410"/>
        <v>164669.01942607612</v>
      </c>
      <c r="I172" s="2">
        <f t="shared" si="411"/>
        <v>148302.22529807611</v>
      </c>
      <c r="J172" s="2">
        <f t="shared" si="404"/>
        <v>143908.68909398332</v>
      </c>
      <c r="K172" s="2">
        <f t="shared" si="405"/>
        <v>130586.26599215098</v>
      </c>
    </row>
    <row r="173" spans="2:112">
      <c r="B173" s="228"/>
      <c r="C173" s="1">
        <f t="shared" si="403"/>
        <v>136</v>
      </c>
      <c r="D173" s="2">
        <f t="shared" si="406"/>
        <v>162318.48617465762</v>
      </c>
      <c r="E173" s="2">
        <f t="shared" si="407"/>
        <v>148983.96741997442</v>
      </c>
      <c r="F173" s="2">
        <f t="shared" si="408"/>
        <v>158458.5083233332</v>
      </c>
      <c r="G173" s="2">
        <f t="shared" si="409"/>
        <v>144537.4699899999</v>
      </c>
      <c r="H173" s="2">
        <f t="shared" si="410"/>
        <v>165271.88982607613</v>
      </c>
      <c r="I173" s="2">
        <f t="shared" si="411"/>
        <v>148790.55032207613</v>
      </c>
      <c r="J173" s="2">
        <f t="shared" si="404"/>
        <v>144297.24255453708</v>
      </c>
      <c r="K173" s="2">
        <f t="shared" si="405"/>
        <v>130845.88083507771</v>
      </c>
    </row>
    <row r="174" spans="2:112">
      <c r="B174" s="228"/>
      <c r="C174" s="1">
        <f t="shared" si="403"/>
        <v>137</v>
      </c>
      <c r="D174" s="2">
        <f t="shared" si="406"/>
        <v>162943.59109742948</v>
      </c>
      <c r="E174" s="2">
        <f t="shared" si="407"/>
        <v>149490.30240741963</v>
      </c>
      <c r="F174" s="2">
        <f t="shared" si="408"/>
        <v>158985.89165666656</v>
      </c>
      <c r="G174" s="2">
        <f t="shared" si="409"/>
        <v>144922.80048999991</v>
      </c>
      <c r="H174" s="2">
        <f t="shared" si="410"/>
        <v>165874.76022607612</v>
      </c>
      <c r="I174" s="2">
        <f t="shared" si="411"/>
        <v>149278.87534607612</v>
      </c>
      <c r="J174" s="2">
        <f t="shared" si="404"/>
        <v>144686.8451094343</v>
      </c>
      <c r="K174" s="2">
        <f t="shared" si="405"/>
        <v>131105.49567800446</v>
      </c>
    </row>
    <row r="175" spans="2:112">
      <c r="B175" s="228"/>
      <c r="C175" s="1">
        <f t="shared" si="403"/>
        <v>138</v>
      </c>
      <c r="D175" s="2">
        <f t="shared" si="406"/>
        <v>163568.69602020137</v>
      </c>
      <c r="E175" s="2">
        <f t="shared" si="407"/>
        <v>149996.63739486487</v>
      </c>
      <c r="F175" s="2">
        <f t="shared" si="408"/>
        <v>159513.27498999989</v>
      </c>
      <c r="G175" s="2">
        <f t="shared" si="409"/>
        <v>145349.98098999989</v>
      </c>
      <c r="H175" s="2">
        <f t="shared" si="410"/>
        <v>166477.63062607613</v>
      </c>
      <c r="I175" s="2">
        <f t="shared" si="411"/>
        <v>149767.20037007614</v>
      </c>
      <c r="J175" s="2">
        <f t="shared" si="404"/>
        <v>145077.49959122977</v>
      </c>
      <c r="K175" s="2">
        <f t="shared" si="405"/>
        <v>131365.11052093119</v>
      </c>
    </row>
    <row r="176" spans="2:112">
      <c r="B176" s="228"/>
      <c r="C176" s="1">
        <f t="shared" si="403"/>
        <v>139</v>
      </c>
      <c r="D176" s="2">
        <f t="shared" si="406"/>
        <v>164193.80094297326</v>
      </c>
      <c r="E176" s="2">
        <f t="shared" si="407"/>
        <v>150502.97238231011</v>
      </c>
      <c r="F176" s="2">
        <f t="shared" si="408"/>
        <v>160040.65832333322</v>
      </c>
      <c r="G176" s="2">
        <f t="shared" si="409"/>
        <v>145777.16148999991</v>
      </c>
      <c r="H176" s="2">
        <f t="shared" si="410"/>
        <v>167080.50102607615</v>
      </c>
      <c r="I176" s="2">
        <f t="shared" si="411"/>
        <v>150255.52539407613</v>
      </c>
      <c r="J176" s="2">
        <f t="shared" si="404"/>
        <v>145469.20884012608</v>
      </c>
      <c r="K176" s="2">
        <f t="shared" si="405"/>
        <v>131624.72536385793</v>
      </c>
    </row>
    <row r="177" spans="2:11">
      <c r="B177" s="228"/>
      <c r="C177" s="1">
        <f t="shared" si="403"/>
        <v>140</v>
      </c>
      <c r="D177" s="2">
        <f t="shared" si="406"/>
        <v>164818.9058657451</v>
      </c>
      <c r="E177" s="2">
        <f t="shared" si="407"/>
        <v>151009.30736975529</v>
      </c>
      <c r="F177" s="2">
        <f t="shared" si="408"/>
        <v>160568.04165666655</v>
      </c>
      <c r="G177" s="2">
        <f t="shared" si="409"/>
        <v>146204.3419899999</v>
      </c>
      <c r="H177" s="2">
        <f t="shared" si="410"/>
        <v>167683.37142607616</v>
      </c>
      <c r="I177" s="2">
        <f t="shared" si="411"/>
        <v>150743.85041807615</v>
      </c>
      <c r="J177" s="2">
        <f t="shared" si="404"/>
        <v>145861.97570399442</v>
      </c>
      <c r="K177" s="2">
        <f t="shared" si="405"/>
        <v>131884.34020678469</v>
      </c>
    </row>
    <row r="178" spans="2:11">
      <c r="B178" s="228"/>
      <c r="C178" s="1">
        <f t="shared" si="403"/>
        <v>141</v>
      </c>
      <c r="D178" s="2">
        <f t="shared" si="406"/>
        <v>165444.01078851699</v>
      </c>
      <c r="E178" s="2">
        <f t="shared" si="407"/>
        <v>151515.6423572005</v>
      </c>
      <c r="F178" s="2">
        <f t="shared" si="408"/>
        <v>161095.42498999988</v>
      </c>
      <c r="G178" s="2">
        <f t="shared" si="409"/>
        <v>146631.52248999992</v>
      </c>
      <c r="H178" s="2">
        <f t="shared" si="410"/>
        <v>168286.24182607612</v>
      </c>
      <c r="I178" s="2">
        <f t="shared" si="411"/>
        <v>151232.17544207611</v>
      </c>
      <c r="J178" s="2">
        <f t="shared" si="404"/>
        <v>146255.80303839518</v>
      </c>
      <c r="K178" s="2">
        <f t="shared" si="405"/>
        <v>132143.95504971143</v>
      </c>
    </row>
    <row r="179" spans="2:11">
      <c r="B179" s="228"/>
      <c r="C179" s="1">
        <f t="shared" si="403"/>
        <v>142</v>
      </c>
      <c r="D179" s="2">
        <f t="shared" si="406"/>
        <v>166069.11571128888</v>
      </c>
      <c r="E179" s="2">
        <f t="shared" si="407"/>
        <v>152021.97734464574</v>
      </c>
      <c r="F179" s="2">
        <f t="shared" si="408"/>
        <v>161622.80832333319</v>
      </c>
      <c r="G179" s="2">
        <f t="shared" si="409"/>
        <v>147058.70298999987</v>
      </c>
      <c r="H179" s="2">
        <f t="shared" si="410"/>
        <v>168889.11222607613</v>
      </c>
      <c r="I179" s="2">
        <f t="shared" si="411"/>
        <v>151720.50046607613</v>
      </c>
      <c r="J179" s="2">
        <f t="shared" si="404"/>
        <v>146650.69370659883</v>
      </c>
      <c r="K179" s="2">
        <f t="shared" si="405"/>
        <v>132403.56989263816</v>
      </c>
    </row>
    <row r="180" spans="2:11" s="45" customFormat="1">
      <c r="B180" s="229"/>
      <c r="C180" s="1">
        <f t="shared" si="403"/>
        <v>143</v>
      </c>
      <c r="D180" s="2">
        <f t="shared" si="406"/>
        <v>166694.22063406074</v>
      </c>
      <c r="E180" s="2">
        <f t="shared" si="407"/>
        <v>152528.31233209095</v>
      </c>
      <c r="F180" s="2">
        <f t="shared" si="408"/>
        <v>162150.19165666655</v>
      </c>
      <c r="G180" s="2">
        <f t="shared" si="409"/>
        <v>147485.88348999989</v>
      </c>
      <c r="H180" s="2">
        <f t="shared" si="410"/>
        <v>169491.98262607615</v>
      </c>
      <c r="I180" s="2">
        <f t="shared" si="411"/>
        <v>152208.82549007615</v>
      </c>
      <c r="J180" s="2">
        <f t="shared" si="404"/>
        <v>147046.65057960665</v>
      </c>
      <c r="K180" s="2">
        <f t="shared" si="405"/>
        <v>132663.18473556489</v>
      </c>
    </row>
    <row r="181" spans="2:11" s="45" customFormat="1">
      <c r="C181" s="3">
        <f t="shared" si="403"/>
        <v>144</v>
      </c>
      <c r="D181" s="10">
        <f t="shared" si="406"/>
        <v>165796.71158235834</v>
      </c>
      <c r="E181" s="10">
        <f t="shared" si="407"/>
        <v>152962.62591454422</v>
      </c>
      <c r="F181" s="10">
        <f t="shared" si="408"/>
        <v>162513.33008999986</v>
      </c>
      <c r="G181" s="10">
        <f t="shared" si="409"/>
        <v>149500.03908999989</v>
      </c>
      <c r="H181" s="10">
        <f t="shared" si="410"/>
        <v>169923.1584369535</v>
      </c>
      <c r="I181" s="10">
        <f t="shared" si="411"/>
        <v>152525.45592495351</v>
      </c>
      <c r="J181" s="10">
        <f t="shared" si="404"/>
        <v>147443.67653617158</v>
      </c>
      <c r="K181" s="10">
        <f t="shared" si="405"/>
        <v>132922.79957849166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M19:U19"/>
    <mergeCell ref="B37:B48"/>
    <mergeCell ref="B49:B60"/>
    <mergeCell ref="B61:B72"/>
    <mergeCell ref="C19:K19"/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2026-01-27T16:27:12Z</dcterms:modified>
</cp:coreProperties>
</file>