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f5fe913bd258826/Pulpit/Ranking IKe IKZe 2025/"/>
    </mc:Choice>
  </mc:AlternateContent>
  <xr:revisionPtr revIDLastSave="52" documentId="8_{6F2B0FB1-082E-8D4B-81A9-9600F4F08ECF}" xr6:coauthVersionLast="47" xr6:coauthVersionMax="47" xr10:uidLastSave="{E5E8B2D5-A78A-4473-8A00-F90846D3626E}"/>
  <bookViews>
    <workbookView xWindow="-120" yWindow="-120" windowWidth="38640" windowHeight="21120" xr2:uid="{00000000-000D-0000-FFFF-FFFF00000000}"/>
  </bookViews>
  <sheets>
    <sheet name="RANKING 2025" sheetId="1" r:id="rId1"/>
    <sheet name="KALKULATOR zagranica 2025" sheetId="2" r:id="rId2"/>
  </sheets>
  <externalReferences>
    <externalReference r:id="rId3"/>
  </externalReferences>
  <definedNames>
    <definedName name="dane_IKE">'[1]Ranking2021 IKE IKZE_ODPOWIEDZI'!$D$5:$D$18</definedName>
    <definedName name="dane_IKZE">'[1]Ranking2021 IKE IKZE_ODPOWIEDZI'!$E$5:$E$18</definedName>
    <definedName name="dane_instytucja">'[1]Ranking2021 IKE IKZE_ODPOWIEDZI'!$B$5:$B$18</definedName>
    <definedName name="dane_prow_akcje_min">'[1]Ranking2021 IKE IKZE_ODPOWIEDZI'!$T$5:$T$18</definedName>
    <definedName name="dane_prow_akcje_proc">'[1]Ranking2021 IKE IKZE_ODPOWIEDZI'!$S$5:$S$18</definedName>
    <definedName name="dane_prow_ETF_min">'[1]Ranking2021 IKE IKZE_ODPOWIEDZI'!$W$5:$W$18</definedName>
    <definedName name="dane_prow_ETF_proc">'[1]Ranking2021 IKE IKZE_ODPOWIEDZI'!$V$5:$V$18</definedName>
    <definedName name="dane_prow_obligacje_min">'[1]Ranking2021 IKE IKZE_ODPOWIEDZI'!$Z$5:$Z$18</definedName>
    <definedName name="dane_prow_obligacje_proc">'[1]Ranking2021 IKE IKZE_ODPOWIEDZI'!$Y$5:$Y$18</definedName>
    <definedName name="dane_prow_spread_kwotowo">'[1]Ranking2021 IKE IKZE_ODPOWIEDZI'!$AO$5:$AO$18</definedName>
    <definedName name="dane_prow_spread_proc">'[1]Ranking2021 IKE IKZE_ODPOWIEDZI'!$AN$5:$AN$18</definedName>
    <definedName name="dane_prow_zag_akcje_min">'[1]Ranking2021 IKE IKZE_ODPOWIEDZI'!$P$5:$P$18</definedName>
    <definedName name="dane_prow_zag_akcje_min_EUR">'[1]Ranking2021 IKE IKZE_ODPOWIEDZI'!$Q$5:$Q$18</definedName>
    <definedName name="dane_prow_zag_akcje_proc">'[1]Ranking2021 IKE IKZE_ODPOWIEDZI'!$O$5:$O$17</definedName>
    <definedName name="dane_prow_zag_ETF_min">'[1]Ranking2021 IKE IKZE_ODPOWIEDZI'!$L$5:$L$18</definedName>
    <definedName name="dane_prow_zag_ETF_min_EUR">'[1]Ranking2021 IKE IKZE_ODPOWIEDZI'!$M$5:$M$18</definedName>
    <definedName name="dane_prow_zag_ETF_proc">'[1]Ranking2021 IKE IKZE_ODPOWIEDZI'!$K$5:$K$18</definedName>
    <definedName name="dane_zagraniczne">'[1]Ranking2021 IKE IKZE_ODPOWIEDZI'!$F$5:$F$18</definedName>
    <definedName name="_xlnm.Print_Area" localSheetId="1">'KALKULATOR zagranica 2025'!$A$1:$O$63</definedName>
    <definedName name="_xlnm.Print_Area" localSheetId="0">'RANKING 2025'!$A$1:$AK$15</definedName>
    <definedName name="podatek_IKZE_wpłata">#REF!</definedName>
    <definedName name="podatek_IKZE_wyplata">#REF!</definedName>
    <definedName name="podatek_IKZE_wyplata_preferencja">#REF!</definedName>
    <definedName name="podatek_od_zyskow_kap">#REF!</definedName>
    <definedName name="stopa_zwrotu_akcje">#REF!</definedName>
    <definedName name="stopa_zwrotu_ETF">#REF!</definedName>
    <definedName name="stopa_zwrotu_obligacje">#REF!</definedName>
    <definedName name="stopa_zwrotu_zagr_akcje">#REF!</definedName>
    <definedName name="stopa_zwrotu_zagr_ETF">#REF!</definedName>
    <definedName name="wplaty_IKZE_reinwestycja_proc">#REF!</definedName>
    <definedName name="wplaty_ile_rocznie">#REF!</definedName>
    <definedName name="wplaty_koszty_waluta_preferowana">#REF!</definedName>
    <definedName name="wplaty_kurs_EURPLN">#REF!</definedName>
    <definedName name="wplaty_pocz_koniec">#REF!</definedName>
    <definedName name="wplaty_preferencja_IKE_ile_lat">#REF!</definedName>
    <definedName name="wplaty_preferencja_IKZE_ile_lat">#REF!</definedName>
    <definedName name="wplaty_rynki_zagraniczne">[1]liczenie!$K$5</definedName>
    <definedName name="wplaty_skladka_akcje_IKE">#REF!</definedName>
    <definedName name="wplaty_skladka_akcje_IKZE">#REF!</definedName>
    <definedName name="wplaty_skladka_ETF_IKZE">#REF!</definedName>
    <definedName name="wplaty_skladka_obligacje_IKE">#REF!</definedName>
    <definedName name="wplaty_skladka_obligacje_IKZE">#REF!</definedName>
    <definedName name="wplaty_skladka_zagr_akcje_IKE">#REF!</definedName>
    <definedName name="wplaty_skladka_zagr_akcje_IKZE">#REF!</definedName>
    <definedName name="wplaty_skladka_zagr_ETF_IKE">#REF!</definedName>
    <definedName name="wplaty_skladka_zagr_ETF_IKZE">#REF!</definedName>
    <definedName name="wplaty_skladki_suma_roczna_IKE">#REF!</definedName>
    <definedName name="wyniki_po_x_latach_1">#REF!</definedName>
    <definedName name="wyniki_po_x_latach_2">#REF!</definedName>
    <definedName name="wyniki_po_x_latach_3">#REF!</definedName>
    <definedName name="wyniki_po_x_latach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20" i="2"/>
  <c r="C3" i="2"/>
  <c r="A82" i="2" l="1"/>
  <c r="A81" i="2"/>
  <c r="B80" i="2" s="1"/>
  <c r="B79" i="2" s="1"/>
  <c r="C80" i="2"/>
  <c r="C81" i="2" s="1"/>
  <c r="D81" i="2" s="1"/>
  <c r="C79" i="2"/>
  <c r="E76" i="2"/>
  <c r="F76" i="2" s="1"/>
  <c r="G76" i="2" s="1"/>
  <c r="E75" i="2"/>
  <c r="D75" i="2" s="1"/>
  <c r="B74" i="2" s="1"/>
  <c r="H55" i="2"/>
  <c r="G55" i="2"/>
  <c r="L24" i="2" s="1"/>
  <c r="D55" i="2"/>
  <c r="H54" i="2"/>
  <c r="G54" i="2"/>
  <c r="L30" i="2" s="1"/>
  <c r="G53" i="2"/>
  <c r="L23" i="2" s="1"/>
  <c r="G52" i="2"/>
  <c r="G51" i="2"/>
  <c r="G50" i="2"/>
  <c r="G49" i="2"/>
  <c r="L21" i="2" s="1"/>
  <c r="G48" i="2"/>
  <c r="L27" i="2" s="1"/>
  <c r="G47" i="2"/>
  <c r="L20" i="2" s="1"/>
  <c r="G46" i="2"/>
  <c r="L19" i="2" s="1"/>
  <c r="I30" i="2"/>
  <c r="L29" i="2"/>
  <c r="I29" i="2"/>
  <c r="N28" i="2"/>
  <c r="L28" i="2"/>
  <c r="I28" i="2"/>
  <c r="I27" i="2"/>
  <c r="N26" i="2"/>
  <c r="J26" i="2"/>
  <c r="I23" i="2"/>
  <c r="L22" i="2"/>
  <c r="I22" i="2"/>
  <c r="N21" i="2"/>
  <c r="M21" i="2"/>
  <c r="I21" i="2"/>
  <c r="I20" i="2"/>
  <c r="I19" i="2"/>
  <c r="I26" i="2" s="1"/>
  <c r="C9" i="2"/>
  <c r="J30" i="2" s="1"/>
  <c r="M28" i="2"/>
  <c r="K19" i="2" l="1"/>
  <c r="K26" i="2" s="1"/>
  <c r="J22" i="2"/>
  <c r="J21" i="2"/>
  <c r="J23" i="2"/>
  <c r="B82" i="2"/>
  <c r="B83" i="2" s="1"/>
  <c r="J20" i="2"/>
  <c r="J27" i="2"/>
  <c r="J29" i="2"/>
  <c r="O21" i="2"/>
  <c r="F75" i="2"/>
  <c r="G75" i="2" s="1"/>
  <c r="J24" i="2"/>
  <c r="J28" i="2"/>
  <c r="O28" i="2" s="1"/>
  <c r="D76" i="2"/>
  <c r="B76" i="2" s="1"/>
  <c r="M23" i="2"/>
  <c r="O23" i="2" s="1"/>
  <c r="M27" i="2"/>
  <c r="O27" i="2" s="1"/>
  <c r="M30" i="2"/>
  <c r="O30" i="2" s="1"/>
  <c r="L26" i="2"/>
  <c r="M26" i="2"/>
  <c r="M22" i="2"/>
  <c r="O22" i="2" s="1"/>
  <c r="M29" i="2"/>
  <c r="M24" i="2"/>
  <c r="O20" i="2" l="1"/>
  <c r="O29" i="2"/>
  <c r="O24" i="2"/>
  <c r="O19" i="2"/>
  <c r="O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WOJTOWICZ Małgorzata</author>
  </authors>
  <commentList>
    <comment ref="AK11" authorId="0" shapeId="0" xr:uid="{20510D13-A127-420A-90DD-99208C1E8564}">
      <text>
        <r>
          <rPr>
            <sz val="9"/>
            <color rgb="FF000000"/>
            <rFont val="Tahoma"/>
            <family val="2"/>
            <charset val="238"/>
          </rPr>
          <t>Promocja dotyczy nie tylko IKE i iKZE ale pozostałych rachunków również. Promocja Zostań onLine Link do strony z opisem promocji oraz do regulaminu promocji - Zostań online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tc={1444B8AF-4F35-4791-A633-F695B0DC9569}</author>
    <author>tc={0C603D6C-88E4-4030-8A9B-A513C323D5AE}</author>
  </authors>
  <commentList>
    <comment ref="F51" authorId="0" shapeId="0" xr:uid="{1444B8AF-4F35-4791-A633-F695B0DC9569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BOSSA trzy pierwsze przewalutowania w roku są bezpłatne (płacisz wówczas wyłącznie spread walutowy). Dodatkowo, nie musisz dokonywać przewalutowań - jeśli chcesz kupić instrument za np. EUR a posiadasz PLN to wówczas poniesiesz wyłącznie koszty spreadu walutowego. 
</t>
      </text>
    </comment>
    <comment ref="F52" authorId="1" shapeId="0" xr:uid="{0C603D6C-88E4-4030-8A9B-A513C323D5AE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BOSSA trzy pierwsze przewalutowania w roku są bezpłatne (płacisz wówczas wyłącznie spread walutowy). Dodatkowo, nie musisz dokonywać przewalutowań - jeśli chcesz kupić instrument za np. EUR a posiadasz PLN to wówczas poniesiesz wyłącznie koszty spreadu walutowego. </t>
      </text>
    </comment>
  </commentList>
</comments>
</file>

<file path=xl/sharedStrings.xml><?xml version="1.0" encoding="utf-8"?>
<sst xmlns="http://schemas.openxmlformats.org/spreadsheetml/2006/main" count="385" uniqueCount="266">
  <si>
    <t>OPŁATY STAŁE</t>
  </si>
  <si>
    <t>WALUTY I KURSY</t>
  </si>
  <si>
    <t>INNE INFORMACJE</t>
  </si>
  <si>
    <t>IKZE
lub
IKE</t>
  </si>
  <si>
    <t>Dostęp do giełd zagranicznych</t>
  </si>
  <si>
    <t>Opłata za otwarcie IKE lub IKZE</t>
  </si>
  <si>
    <t xml:space="preserve">Opłata za prowadzenie IKE/IKZE </t>
  </si>
  <si>
    <t>Opłata za przechowywanie instrumentów - rynek polski</t>
  </si>
  <si>
    <t>Opłata za przechowywanie instrumentów - rynek zagraniczny</t>
  </si>
  <si>
    <t>Prowizja rynki zagraniczne - ETF</t>
  </si>
  <si>
    <t>Prowizja rynki zagraniczne - akcje</t>
  </si>
  <si>
    <t>Prowizja rynek krajowy - akcje</t>
  </si>
  <si>
    <t>Prowizja rynek krajowy - ETF</t>
  </si>
  <si>
    <t>Prowizja rynek krajowy - obligacje</t>
  </si>
  <si>
    <t>Opłata za wypłatę transferową środków pieniężnych w pierwszych 12 miesiącach (dotyczy sytuacji gdy przenosimy środki pieniężne)</t>
  </si>
  <si>
    <t>Opłata za wypłatę transferową instrumentów finansowych w pierwszych 12 miesiącach. Dotyczy sytuacji gdy przenosimy instrumenty na inne IKE/IKZE prowadzone w formie rachunku maklerskiego</t>
  </si>
  <si>
    <t>Opłata za zwrot całkowity w pierwszych 12 miesiącach (IKE/IKZE)</t>
  </si>
  <si>
    <t>Opłata za częściowy zwrot
z IKE w pierwszych 12 miesiącach</t>
  </si>
  <si>
    <t xml:space="preserve">Opłata za wypłatę jednorazową
w pierwszych 12 miesiącach </t>
  </si>
  <si>
    <t>Opłata za wypłatę w ratach
w pierwszych 12 miesiącach (gdy spełnimy warunki)</t>
  </si>
  <si>
    <t>Opłata za wypłatę transferową środków pieniężnych po 12 miesiącach (dotyczy sytuacji gdy przenosimy środki pieniężne)</t>
  </si>
  <si>
    <t>Opłata za wypłatę transferową instrumentów finansowych po 12 miesiącach (dotyczy sytuacji przeniesienia instrumentów do innej instytucji)</t>
  </si>
  <si>
    <t>Opłata za zwrot całkowity
z IKE/IKZE po 12 miesiącach</t>
  </si>
  <si>
    <t>Opłata za częściowy zwrot
z IKE po 12 miesiącach</t>
  </si>
  <si>
    <t>Opłata za wypłatę jednorazową po 12 miesiącach  (gdy spełnimy warunki)</t>
  </si>
  <si>
    <t>Opata za wypłatę w ratach po 12 miesiącach (gdy spełnimy warunki)</t>
  </si>
  <si>
    <t>Kurs w przypadku inwestowania na rynkach zagranicznych</t>
  </si>
  <si>
    <t>Możliwość posiadania rachunku w innej walucie</t>
  </si>
  <si>
    <t>Opłata za prowadzenie konta walutowego</t>
  </si>
  <si>
    <t>Czy wolne (niezainwestowane) środki pieniężne są  oprocentowane</t>
  </si>
  <si>
    <t>Link do tabeli opłat</t>
  </si>
  <si>
    <t>link do listy ETF lub instrumentów</t>
  </si>
  <si>
    <t>Link do innych informacji</t>
  </si>
  <si>
    <t>Inne uwagi</t>
  </si>
  <si>
    <t>Opłata za przyjęcie instrumentów (zagranica)</t>
  </si>
  <si>
    <t>Link do promocji</t>
  </si>
  <si>
    <t>BOSSA S.A. 
2025</t>
  </si>
  <si>
    <t>IKZE i IKE</t>
  </si>
  <si>
    <t>TAK</t>
  </si>
  <si>
    <t xml:space="preserve">Dla portfela o wartości do 1 000 000 PLN - bezpłatnie.
Dla portfela o wartości powyżej
1 000 000 PLN (opłaty nie pobiera
się od Inwestorów, którzy w
danym kwartale zawarli transakcje
o wartości nie mniejszej
niż 50% wartości portfela) - 
150% opłaty pobieranej przez KDPW, tj. 0,00186%
opłata pobierana kwartalnie </t>
  </si>
  <si>
    <t xml:space="preserve">0,38%, min. 5 zł        </t>
  </si>
  <si>
    <t>0,19%, min. 5 zł</t>
  </si>
  <si>
    <t>Subkonta prowadzona w EUR, USD, GBP
Wpłata na konto IKE/IKZE wyłącznie w PLN.</t>
  </si>
  <si>
    <t>NIE</t>
  </si>
  <si>
    <t>https://bossa.pl/oferta/oplaty-i-prowizje
https://bossa.pl/oferta/rynek-zagraniczny/oplaty-i-dokumenty</t>
  </si>
  <si>
    <t>https://bossa.pl/oferta/rynek-zagraniczny/kid</t>
  </si>
  <si>
    <t>https://bossa.pl/oferta/IKE-i-IKZE</t>
  </si>
  <si>
    <t>-</t>
  </si>
  <si>
    <t>https://online.bossa.pl/bossa/pdfdocument?name=APXPDF065 
https://online.bossa.pl/bossa/pdfdocument?name=APXPDF011</t>
  </si>
  <si>
    <t>XTB 2025</t>
  </si>
  <si>
    <t>0 PLN</t>
  </si>
  <si>
    <t>0% do miesięcznego obrotu 100 000 EUR. Transakcje powyżej tego limitu zostaną obciążone prowizją w wysokości 0,2% (min.10 EUR).</t>
  </si>
  <si>
    <t>NIE DOTYCZY</t>
  </si>
  <si>
    <t>Wszystkie przewalutowania wynikające z Transakcji oraz zdarzeń korporacyjnych na OMI oraz Akcjach Ułamkowych na Rachunku Klienta są objęte marżą w wysokości 0.5%
Kursu Wymiany XTB.
Przykład:
Otwarcie pozycji długiej w Akcjach lub ETF (OMI) notowanych w walucie EUR na IKE Klienta w walucie PLN będzie objęte przewalutowaniem
przy użyciu Kursu Wymiany XTB, według następującej formuły: ask EUR/PLN +0,5%*mid. Krótka pozycja: bid EUR/PLN-0,5%*mid.</t>
  </si>
  <si>
    <t>https://www.xtb.com/pl/tabela_oplat_i_prowizji_obowiazujaca.pdf</t>
  </si>
  <si>
    <t>https://www.xtb.com/pl/ike 
https://www.xtb.com/pl/ikze</t>
  </si>
  <si>
    <t>Nie pobieramy żadnej opłaty za przyjęcie wypłaty transferowej</t>
  </si>
  <si>
    <t>BM mBank (mInwestor)
2025</t>
  </si>
  <si>
    <t>Brak opłaty za przechowywanie instrumentów z rynków zagranicznych.</t>
  </si>
  <si>
    <t>0 zł dla ponad 450 ETF zgodnie z akcją specjalną obowiązującą do 28.02.2026 r. Szczegóły:https://www.mdm.pl/bm/g/Vmy7oT_-hkmKpnVFwx0Uvw     
ETF-y nie biorące udziału w akcji specjalnej standardowa prowizja: 0,29%, min. 14 zł/4 EUR/USD/GBP</t>
  </si>
  <si>
    <t>0,29%, min. 14 zł/4 EUR/USD/GBP</t>
  </si>
  <si>
    <t xml:space="preserve">0,39%, min. 5 zł </t>
  </si>
  <si>
    <t>0 zł dla 11 ETF z GPW zgodnie z akcją specjalną obowiązującą do 28.02.2026 r. Szczegóły:https://www.mdm.pl/bm/g/Vmy7oT_-hkmKpnVFwx0Uvw     5 ETF-ów z GPW nie biorących udziału w akcji specjalnej "0 zł" do 31.12.2025 r. ma obniżoną prowizję: 0,19%, min. 5 zł.</t>
  </si>
  <si>
    <t xml:space="preserve">0,19%, min. 5 zł </t>
  </si>
  <si>
    <t>https://www.mdm.pl/bm/g/lOlKfGiVLkuVVcBQUZlLlw</t>
  </si>
  <si>
    <t>https://www.mdm.pl/bm/g/uOdhuGhZhU6oJPIdXBx5rA</t>
  </si>
  <si>
    <t>https://www.mdm.pl/bm/ikze  https://www.mdm.pl/bm/ike</t>
  </si>
  <si>
    <t>Transfer pomiedzy rachunkami ike eMakler - IKE mBM oraz IKZE eMakler i IKZE mBM bezpłatnie.</t>
  </si>
  <si>
    <t>Ne jest pobierana na IKE/IKZE</t>
  </si>
  <si>
    <t>Akcja specjalna "Inwestuj w ETF-y na rachunkach IKE i IKZE bez prowizji" - https://www.mdm.pl/bm/g/Vmy7oT_-hkmKpnVFwx0Uvw    
Akcja specjalna "Niższa prowizja w 2025 r. dla funduszy ETF z GPW - 0,19%" - https://www.mdm.pl/bm/g/FW4PF0WnNEWn0evCiHefwA</t>
  </si>
  <si>
    <t>mBank (eMakler)
2025</t>
  </si>
  <si>
    <t>Brak dodatkowego konta walutowego.</t>
  </si>
  <si>
    <t>https://pdf.mbank.pl/mbankpl/of/gielda/emakler/taryfa_oplat_i_prowizji_biura_maklerskiego_mbanku_w_ramach_uslugi_emakler_obowiazujaca_od_28.10.2024.pdf</t>
  </si>
  <si>
    <t>https://www.mbank.pl/indywidualny/inwestycje/gielda/ikze-emakler/
https://www.mbank.pl/indywidualny/inwestycje/gielda/ike-emakler/          https://www.mbank.pl/indywidualny/inwestycje-i-oszczednosci/gielda/rynki-zagraniczne/</t>
  </si>
  <si>
    <t>Nie jest pobierana na IKE/IKZE</t>
  </si>
  <si>
    <t>Akcja specjalna "Inwestuj w ETF-y na rachunkach IKE i IKZE bez prowizji" - https://www.mdm.pl/bm/g/Vmy7oT_-hkmKpnVFwx0Uvw   
Akcja specjalna "Niższa prowizja w 2025 r. dla funduszy ETF z GPW - 0,19%" - https://www.mdm.pl/bm/g/FW4PF0WnNEWn0evCiHefwA</t>
  </si>
  <si>
    <t>Biuro Maklerskie Santander Bank Polska</t>
  </si>
  <si>
    <t>0,19%, min 5 zł</t>
  </si>
  <si>
    <t>150 zł 
(BM Santander deklaruje zwolnienie z tej opłaty, jeśli konto IKE/IKZE było puste)</t>
  </si>
  <si>
    <t>50 zł od każdej dyspozycji częściowego zwrotu</t>
  </si>
  <si>
    <t>Brak opłaty za czynność, może być opłata za przelew do zew. Instytucji</t>
  </si>
  <si>
    <t>50 zł od każdej wypłacanej raty</t>
  </si>
  <si>
    <t>50 zł od każdej wypłaconej raty</t>
  </si>
  <si>
    <t>BRAK</t>
  </si>
  <si>
    <t xml:space="preserve">https://www.santander.pl/inwestor/regulacje-i-regulaminy/taryfa-oplat-i-prowizji </t>
  </si>
  <si>
    <t>Aktualna lista ETF dostępna jest w Skanerze ETF oraz w wykazie na stronie:
 https://www.santander.pl/klient-indywidualny/oszczednosci-i-inwestycje/rachunki-dla-gield-zagranicznych</t>
  </si>
  <si>
    <t>Rachunek maklerski Alior 2025</t>
  </si>
  <si>
    <t>IKZE I IKE</t>
  </si>
  <si>
    <t>n/d</t>
  </si>
  <si>
    <t>Opłata miesięczna: 0,00040% wartości instrumentów finansowych zarejestrowanych na rachunku wg. stanu na ostatni dzień miesiąca kalendarzowego, od wartości powyżej 1 000 000 zł.</t>
  </si>
  <si>
    <t>nd.</t>
  </si>
  <si>
    <t>0,38% min. 3 zł</t>
  </si>
  <si>
    <t>Promocja 0% prowizji do końca 2025, standardowo 0,38% min. 3 zł</t>
  </si>
  <si>
    <t xml:space="preserve">0,19% min. 3zł </t>
  </si>
  <si>
    <t>150 zł, rynki zagraniczne nie są obsługiwane</t>
  </si>
  <si>
    <t>100 zł od każdego częściowego zwrotu</t>
  </si>
  <si>
    <t>W wysokości
równej opłacie pobranej od Biura Maklerskiego przez Krajowy Depozyt Papierów Wartościowych S.A.</t>
  </si>
  <si>
    <t>100 zł od każdego częsciowego zwrotu</t>
  </si>
  <si>
    <t>nie</t>
  </si>
  <si>
    <t>https://www.aliorbank.pl/dam/jcr:876c8546-6648-4aca-ab67-2deb7f764059/taryfa-oplat-i-prowizji-biura-maklerskiego-alior-bank.pdf</t>
  </si>
  <si>
    <t>instrumenty notowane na GPW</t>
  </si>
  <si>
    <t>https://www.aliorbank.pl/dam/jcr:bd9e6990-978b-45d5-a1e3-2496ad262e7c/regulamin-prowadzenia-ike-ikze.pdf, https://www.aliorbank.pl/dam/jcr:848d9b0c-fc75-4eab-89e0-3985cb84e8f8/Zalacznik-Nr-1-do-Decyzji-Nr-040-2025-Dyrektora-Biura-Maklerskiego.pdf, https://www.aliorbank.pl/biuro-maklerskie/gielda/rachunek-maklerski-ike-ikze.html</t>
  </si>
  <si>
    <t>https://www.aliorbank.pl/biuro-maklerskie/gielda/rachunek-maklerski-ike-ikze.html#promocja https://www.aliorbank.pl/dam/jcr:375c7199-4817-452d-994d-1903e8584110/ETF-ETC-ETN-zawieszenie-prowizji-2025.pdf</t>
  </si>
  <si>
    <t>Biuro Maklerskie Banku Millennium S.A. (wcześniej Dom Maklerski Millennium S.A.) 2025</t>
  </si>
  <si>
    <t>IKZE</t>
  </si>
  <si>
    <t>0 ZŁ</t>
  </si>
  <si>
    <t>Kwartalnie: 0,001% od obligacji lub 0,0016% (inne papiery wartościowe, dla których KDPW jest jedyną instytucją depozytową) lub 0,0022% od pozostałych instrumentów. Opłata nie jest pobierana jeśli łączna jej wysokość jest niższa niż 5 zł + podatek VAT.</t>
  </si>
  <si>
    <t xml:space="preserve">ND </t>
  </si>
  <si>
    <t>0,38%, min. 4,9 zł</t>
  </si>
  <si>
    <t>0,20%, min. 4,9 zł</t>
  </si>
  <si>
    <t xml:space="preserve"> 
5% wartości aktywów zdeponowanych na Rachunku IKZE jednakże nie mniej niż 100 pln</t>
  </si>
  <si>
    <t>Opłata pobierana w wysokości opłaty pobieranej przez Krajowy Depozyt Papierów Wartosciowych S.A.</t>
  </si>
  <si>
    <t>Brak</t>
  </si>
  <si>
    <t>ND</t>
  </si>
  <si>
    <t>https://www.millenniumbm.pl/delegate/managedfiles/1901/latest, https://www.millenniumbm.pl/delegate/managedfiles/2435/latest</t>
  </si>
  <si>
    <t>https://www.millenniumbm.pl/ikze</t>
  </si>
  <si>
    <t>https://www.millenniumbm.pl/delegate/managedfiles/1883/latest</t>
  </si>
  <si>
    <t>Dom maklerski BDM 2025</t>
  </si>
  <si>
    <t>IKE i IKZE</t>
  </si>
  <si>
    <t xml:space="preserve">Do 500 000 zł bezpłatnie. 
Powyżej tej kwoty 0,0029% za miesiąc
</t>
  </si>
  <si>
    <t>0,28% min. 5 EUR/USD/GBP lub 25zł</t>
  </si>
  <si>
    <t>0,28%, min. 5,95 zł</t>
  </si>
  <si>
    <t>0,2% min. 0zł</t>
  </si>
  <si>
    <t>0,18%, min. 5,95 zł</t>
  </si>
  <si>
    <t xml:space="preserve"> 0,95% wartości instrumentów, min. 99 zł od całego transferowanego portfela</t>
  </si>
  <si>
    <t>149 zł od każdej raty</t>
  </si>
  <si>
    <t>Midreuters + 0,1% marży brokera zagrniczneggo</t>
  </si>
  <si>
    <t>https://www.bdm.pl/dokumenty/tabele-oplat-i-prowizji</t>
  </si>
  <si>
    <t xml:space="preserve">wszytkie instrumenty dostępne na GPW z wyłączeniem kontraktów terminowych i opcji, rynki zagraniczne https://portal.bdm.pl/instrumenty-zagraniczne-akcje, https://portal.bdm.pl/instrumenty-zagraniczne-etf  </t>
  </si>
  <si>
    <t>https://www.bdm.pl/oferta-indywidualna</t>
  </si>
  <si>
    <t>Bezpłatny dostęp do notowań onLine (rynek polski)
                                                                                                                                                                                                                                                                                                                                                                                                                                                                                                                                                                                                                                                                                                                                                                                                                                                                                                                                                                                       rynki zagrniczne:                                                                                                                                                                                                                                                                                                                                                                                                                                                                                               https://www.bdm.pl/rynki-zagraniczne</t>
  </si>
  <si>
    <t>100 zł za każdy instrument zagranicznyoznaczony odrębnym kodem</t>
  </si>
  <si>
    <t>https://www.bdm.pl/bdm-podstawowy oraz https://www.bdm.pl/dokumenty/regulaminy</t>
  </si>
  <si>
    <t xml:space="preserve"> Biuro Maklerskie PKO BP 2025</t>
  </si>
  <si>
    <t>Super IKE</t>
  </si>
  <si>
    <t>60,00 zł gdy zgoda na TN a 80,00 zł gdy brak zgody
dodatkowo (w obu przypadkach) 0,1% wartości nominal-
nej obligacji zapisanych
na koncie SUPER IKE
w ostatnim dniu roku
kalendarzowego, nie
więcej niż 200,00 zł</t>
  </si>
  <si>
    <t>100 zł od każdej dyspozycji zwrotu</t>
  </si>
  <si>
    <t>(zwolnienie na podstawie Komunikatem BM NR 14/44 pkt. 12 ; https://www.bm.pkobp.pl/o-nas/komunikaty-dyrektora/</t>
  </si>
  <si>
    <t>100,00 zł od każdej
dyspozycji częściowego
zwrotu</t>
  </si>
  <si>
    <t>https://www.bm.pkobp.pl/oferta/dodatkowe-informacje/taryfa-oplat-i-prowizji/</t>
  </si>
  <si>
    <t>tylko ETF notowane na WWA https://www.gpw.pl/etfy</t>
  </si>
  <si>
    <t>https://www.bm.pkobp.pl/oferta/konta-emerytalne/super-ike</t>
  </si>
  <si>
    <t>To jedyne IKE, które daje równoczesną możliwość kupowania detalicznych obligacji skarbowych oraz inwestowania na GPW</t>
  </si>
  <si>
    <t>nd</t>
  </si>
  <si>
    <t>Noble Securities 
2025</t>
  </si>
  <si>
    <t>0 zł rachunek IKE Premium, 0 zł rachunek IKZE Premium</t>
  </si>
  <si>
    <t>0,50 % wartości przenoszonych instrumentów (o tym samym kodzie ISIN), ale nie mniej niż 100 zł oraz nie więcej niż 10 000 zł za dany instrument finansowy</t>
  </si>
  <si>
    <t>0,50 % wartości przenoszonych instrumentów, ale nie mniej niż 100 zł oraz nie więcej niż 10 000 zł za dany instrument finansowy</t>
  </si>
  <si>
    <t>TAK Promocja do 31 grudnia 2025 z opcją przedłużenia na kolejny rok:  
WIBID ON pomniejszonej o 1,2 pp w skali roku.</t>
  </si>
  <si>
    <t>https://noblesecurities.pl/o-nas/regulacje/rachunek-maklerski#t_o</t>
  </si>
  <si>
    <t>wszytkie instrumenty dostępne na GPW z wyłączeniem instrumentów kontraktów terminowych i opcji</t>
  </si>
  <si>
    <t>PROMOCJA NA ETF: https://noblesecurities.pl/o-nas/aktualnosci/2883-w-noble-securities-mozesz-inwestowac-taniej-czasowo-obnizamy-prowizje-od-transakcji-na-etf-i-etc ; OPROCENTOWANIE WOLNYCH ŚRODKÓW NA IKE i IKZE: https://noblesecurities.pl/o-nas/aktualnosci/2878-oprocentowanie-wolnych-srodkow-pienieznych-na-ike-i-ikze-w-2025-roku  ;  OBNIŻONA STAWKA PROWIZJI NA IKE i IKZE: https://noblesecurities.pl/dom-maklerski/ike-i-ikze  ;  DORADZTWO INWESTYCYJNE - CZASOWE OBNIŻENIE PROGU MINIMALNEJ WARTOŚCI AKTYWÓW ZGROMADZONYCH W NS: https://noblesecurities.pl/dom-maklerski/ike-i-ikze</t>
  </si>
  <si>
    <t>Promocja do 31 grudnia 2025 z opcją przedłużenia na kolejny rok:
oprocentowanie WIBID ON pomniejszonej o 1,2 pp w skali roku,
prowizja 0,19%, min. 5 zł; poza promocją:  0,38%, min. 10 zł;                                 obniżony próg wymaganych aktywów przed podpisaniem umowy doradztwa inwestycyjnego do 1000 zł dla właścicieli rachunków IKE/IKZE w NS</t>
  </si>
  <si>
    <t>INSTYTUCJA</t>
  </si>
  <si>
    <t>MIEJSCE W RANKINGU</t>
  </si>
  <si>
    <t>OPŁATY ZA DEPOZYT INSTRUMENTÓW</t>
  </si>
  <si>
    <t>OPŁATY TRANSAKCYJNE CZYLI PROWIZJE ZA KUPNO I SPRZEDAŻ</t>
  </si>
  <si>
    <t>PIERWSZE 12 MIESIĘCY: WYPŁATA/WYPŁATA TRANSFEROWA//ZWROT CAŁKOWITY I CZĘŚCIOWY</t>
  </si>
  <si>
    <t>PO PIERWSZYCH 12 MIESIĄCACH: WYPŁATA/WYPŁATA TRANSFEROWA/ZWROT CAŁKOWITY I CZĘŚCIOWY</t>
  </si>
  <si>
    <r>
      <rPr>
        <b/>
        <sz val="10"/>
        <color theme="1"/>
        <rFont val="Calibri"/>
        <family val="2"/>
        <charset val="238"/>
        <scheme val="minor"/>
      </rPr>
      <t>NYSE, NASDAQ, NYSE-MKT,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LSE, Deutsche Böerse (Xetra)</t>
    </r>
    <r>
      <rPr>
        <sz val="10"/>
        <color theme="1"/>
        <rFont val="Calibri"/>
        <family val="2"/>
        <charset val="238"/>
        <scheme val="minor"/>
      </rPr>
      <t xml:space="preserve">
0,29% (min 14 PLN / 4 EUR / 4 GBP / 4 USD)
</t>
    </r>
    <r>
      <rPr>
        <b/>
        <sz val="10"/>
        <color theme="1"/>
        <rFont val="Calibri"/>
        <family val="2"/>
        <charset val="238"/>
        <scheme val="minor"/>
      </rPr>
      <t xml:space="preserve">Euronext Paryż,  Euronext Amsterdam, Euronext Bruksela, </t>
    </r>
    <r>
      <rPr>
        <sz val="10"/>
        <color theme="1"/>
        <rFont val="Calibri"/>
        <family val="2"/>
        <charset val="238"/>
        <scheme val="minor"/>
      </rPr>
      <t xml:space="preserve">
0,29% (min 19 PLN/ 5 EUR / 5 GBP / 5 USD)
</t>
    </r>
    <r>
      <rPr>
        <b/>
        <sz val="10"/>
        <color theme="1"/>
        <rFont val="Calibri"/>
        <family val="2"/>
        <charset val="238"/>
        <scheme val="minor"/>
      </rPr>
      <t>Zurych</t>
    </r>
    <r>
      <rPr>
        <sz val="10"/>
        <color theme="1"/>
        <rFont val="Calibri"/>
        <family val="2"/>
        <charset val="238"/>
        <scheme val="minor"/>
      </rPr>
      <t xml:space="preserve">
0,29% (min 76 PLN/18 EUR / 16 GBP / 20 USD)
</t>
    </r>
    <r>
      <rPr>
        <b/>
        <sz val="10"/>
        <color theme="1"/>
        <rFont val="Calibri"/>
        <family val="2"/>
        <charset val="238"/>
        <scheme val="minor"/>
      </rPr>
      <t>Toronto</t>
    </r>
    <r>
      <rPr>
        <sz val="10"/>
        <color theme="1"/>
        <rFont val="Calibri"/>
        <family val="2"/>
        <charset val="238"/>
        <scheme val="minor"/>
      </rPr>
      <t xml:space="preserve">
0,29% (min 152 PLN / 36 EUR / 32 GBP / 40 USD)</t>
    </r>
  </si>
  <si>
    <r>
      <t xml:space="preserve">Kurs średni midReuters powiększony/pomniejszony o połowę spreadu stosowanego przez brokera zagranicznego. Wielkość spreadu stosowanego przez brokera zagranicznego (w pojedynczej transakcji nalicza się połowę spreadu):
USD/PLN ok. 1,5 gr- </t>
    </r>
    <r>
      <rPr>
        <sz val="10"/>
        <color rgb="FFC00000"/>
        <rFont val="Calibri (Tekst podstawowy)"/>
        <charset val="238"/>
      </rPr>
      <t>Promocja ok.</t>
    </r>
    <r>
      <rPr>
        <b/>
        <sz val="10"/>
        <color rgb="FFC00000"/>
        <rFont val="Calibri (Tekst podstawowy)"/>
        <charset val="238"/>
      </rPr>
      <t xml:space="preserve"> 0,75 gr</t>
    </r>
    <r>
      <rPr>
        <sz val="10"/>
        <color theme="1"/>
        <rFont val="Calibri"/>
        <family val="2"/>
        <scheme val="minor"/>
      </rPr>
      <t xml:space="preserve">
EUR/PLN ok. 2 gr- </t>
    </r>
    <r>
      <rPr>
        <sz val="10"/>
        <color rgb="FFC00000"/>
        <rFont val="Calibri (Tekst podstawowy)"/>
        <charset val="238"/>
      </rPr>
      <t xml:space="preserve">Promocja ok. </t>
    </r>
    <r>
      <rPr>
        <b/>
        <sz val="10"/>
        <color rgb="FFC00000"/>
        <rFont val="Calibri (Tekst podstawowy)"/>
        <charset val="238"/>
      </rPr>
      <t>0,85 gr</t>
    </r>
    <r>
      <rPr>
        <sz val="10"/>
        <color theme="1"/>
        <rFont val="Calibri"/>
        <family val="2"/>
        <scheme val="minor"/>
      </rPr>
      <t xml:space="preserve">
GBP/PLN ok. 2,5 gr-</t>
    </r>
    <r>
      <rPr>
        <sz val="10"/>
        <color rgb="FFC00000"/>
        <rFont val="Calibri (Tekst podstawowy)"/>
        <charset val="238"/>
      </rPr>
      <t xml:space="preserve"> Promocja ok. </t>
    </r>
    <r>
      <rPr>
        <b/>
        <sz val="10"/>
        <color rgb="FFC00000"/>
        <rFont val="Calibri (Tekst podstawowy)"/>
        <charset val="238"/>
      </rPr>
      <t>1 gr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CHF/PLN ok. 2 gr
CAD/PLN ok. 2 gr
EUR/USD maksymalnie ok. 0,02 USD,  w rzeczywistości wartość spreadu około 0,000001              
USD/EUR maksymalnie ok. 0,02 EUR, w rzeczywistości wartość spreadu około 0,000001
EUR/GBP maksymalnie ok. 0,02 GBP, w rzeczywistości wartość spreadu około 0,000002              
GBP/EUR maksymalnie ok. 0,02 EUR, w rzeczywistości wartość spreadu około 0,000002
USD/GBP maksymalnie ok. 0,05 GBP,  w rzeczywistości wartość spreadu około 0,000003            
 GBP/USD maksymalnie ok. 0,05 USD, w rzeczywistości wartość spreadu około 0,000003                               
</t>
    </r>
    <r>
      <rPr>
        <b/>
        <sz val="10"/>
        <color theme="4"/>
        <rFont val="Calibri"/>
        <family val="2"/>
        <charset val="238"/>
        <scheme val="minor"/>
      </rPr>
      <t>Promocyjna stawka spreadu ważna jest do 31.12.2025 r.  Promocja jest cyklicznie przedłużana. Dla par walutowych USD/PLN, EUR/PLN, GBP/PLN wielkość spreadu stosowanego przez KBC Bank NV oraz Dom Maklerski BOŚ S.A. wynosi 0,2% wartości średniego kursu Reutersa, który jest aktualizowany co 30 minut. Dla pojedynczej transakcji naliczana jest połowa spreadu, czyli 0,1%.</t>
    </r>
  </si>
  <si>
    <r>
      <rPr>
        <b/>
        <sz val="10"/>
        <color theme="1"/>
        <rFont val="Calibri"/>
        <family val="2"/>
        <scheme val="minor"/>
      </rPr>
      <t>65 zł</t>
    </r>
    <r>
      <rPr>
        <sz val="10"/>
        <color theme="1"/>
        <rFont val="Calibri"/>
        <family val="2"/>
        <scheme val="minor"/>
      </rPr>
      <t xml:space="preserve"> za każdy instrument z oddzielnym ISIN. Opłata pobierana wyłacznie od zagranicznych instrumentów.</t>
    </r>
  </si>
  <si>
    <r>
      <rPr>
        <sz val="10"/>
        <rFont val="Calibri"/>
        <family val="2"/>
      </rPr>
      <t>IKE oraz</t>
    </r>
    <r>
      <rPr>
        <sz val="10"/>
        <color rgb="FFFF0000"/>
        <rFont val="Calibri"/>
        <family val="2"/>
      </rPr>
      <t xml:space="preserve"> IKZE</t>
    </r>
  </si>
  <si>
    <r>
      <rPr>
        <sz val="10"/>
        <color rgb="FF000000"/>
        <rFont val="Calibri"/>
        <family val="2"/>
      </rPr>
      <t xml:space="preserve">https://www.xtb.com/pl/akcje
</t>
    </r>
    <r>
      <rPr>
        <u/>
        <sz val="10"/>
        <color rgb="FF1155CC"/>
        <rFont val="Calibri"/>
        <family val="2"/>
      </rPr>
      <t>https://www.xtb.com/pl/etf</t>
    </r>
  </si>
  <si>
    <r>
      <t xml:space="preserve">Kurs średni midReuters </t>
    </r>
    <r>
      <rPr>
        <b/>
        <sz val="10"/>
        <color theme="1"/>
        <rFont val="Calibri"/>
        <family val="2"/>
        <charset val="238"/>
        <scheme val="minor"/>
      </rPr>
      <t>+/- 0,1%</t>
    </r>
    <r>
      <rPr>
        <sz val="10"/>
        <color theme="1"/>
        <rFont val="Calibri"/>
        <family val="2"/>
        <charset val="238"/>
        <scheme val="minor"/>
      </rPr>
      <t xml:space="preserve">, przy oczekującym zleceniu blokowane </t>
    </r>
    <r>
      <rPr>
        <b/>
        <sz val="10"/>
        <color theme="1"/>
        <rFont val="Calibri"/>
        <family val="2"/>
        <charset val="238"/>
        <scheme val="minor"/>
      </rPr>
      <t>2% więcej</t>
    </r>
    <r>
      <rPr>
        <sz val="10"/>
        <color theme="1"/>
        <rFont val="Calibri"/>
        <family val="2"/>
        <charset val="238"/>
        <scheme val="minor"/>
      </rPr>
      <t xml:space="preserve"> na ewentualne zmiany kursu walutowego po kursie NBP(odblokowane po transakcji). </t>
    </r>
  </si>
  <si>
    <r>
      <t xml:space="preserve">Wpłata tylko w PLN, każde rozliczenie transakcji (kupno, sprzedaż) albo w walucie (wówczas na koncie zostaje waluta EUR, USD lub GBP) lub w PLN według wyboru (kurs midreuters
 </t>
    </r>
    <r>
      <rPr>
        <b/>
        <sz val="10"/>
        <color theme="1"/>
        <rFont val="Calibri"/>
        <family val="2"/>
        <charset val="238"/>
        <scheme val="minor"/>
      </rPr>
      <t>+/- 0,1%</t>
    </r>
    <r>
      <rPr>
        <sz val="10"/>
        <color theme="1"/>
        <rFont val="Calibri"/>
        <family val="2"/>
        <charset val="238"/>
        <scheme val="minor"/>
      </rPr>
      <t xml:space="preserve">). </t>
    </r>
  </si>
  <si>
    <r>
      <rPr>
        <b/>
        <sz val="10"/>
        <color theme="1"/>
        <rFont val="Calibri"/>
        <family val="2"/>
        <charset val="238"/>
        <scheme val="minor"/>
      </rPr>
      <t>Rynek krajowy: opłata nie jest pobierana jeśli wartość papierów nie przekracza 500 tys. zł.</t>
    </r>
    <r>
      <rPr>
        <sz val="10"/>
        <color theme="1"/>
        <rFont val="Calibri"/>
        <family val="2"/>
        <charset val="238"/>
        <scheme val="minor"/>
      </rPr>
      <t xml:space="preserve"> 
Po przekroczeniu limitu opłata wynosi dwukrotność opłaty ponoszonej przez biuro maklerskie na rzecz KDPW. Opłata za depozyt instrumentów finansowych nie jest pobierana, jeśli wartość prowizji maklerskiej netto, zapłaconej z tytułu obrotu na rachunku jest wyższa od naliczonej opłaty podstawowej za depozyt instrumentów finansowych.  [</t>
    </r>
    <r>
      <rPr>
        <i/>
        <sz val="10"/>
        <color theme="1"/>
        <rFont val="Calibri"/>
        <family val="2"/>
        <charset val="238"/>
        <scheme val="minor"/>
      </rPr>
      <t>Wysokość opłaty KDPW zależy od rodzaju instrumentu. Dla większości akcji wynosi ona ok. 0,004% rocznie.</t>
    </r>
    <r>
      <rPr>
        <sz val="10"/>
        <color theme="1"/>
        <rFont val="Calibri"/>
        <family val="2"/>
        <charset val="238"/>
        <scheme val="minor"/>
      </rPr>
      <t>]</t>
    </r>
  </si>
  <si>
    <r>
      <t xml:space="preserve">Automaczyne przewalutowanie po kursie średnim midReuters </t>
    </r>
    <r>
      <rPr>
        <b/>
        <sz val="10"/>
        <color theme="1"/>
        <rFont val="Calibri"/>
        <family val="2"/>
        <charset val="238"/>
        <scheme val="minor"/>
      </rPr>
      <t>+/- 0,1%.</t>
    </r>
    <r>
      <rPr>
        <sz val="10"/>
        <color theme="1"/>
        <rFont val="Calibri"/>
        <family val="2"/>
        <charset val="238"/>
        <scheme val="minor"/>
      </rPr>
      <t xml:space="preserve"> Przy oczekujacym zleceniu blokowane jest </t>
    </r>
    <r>
      <rPr>
        <b/>
        <sz val="10"/>
        <color theme="1"/>
        <rFont val="Calibri"/>
        <family val="2"/>
        <charset val="238"/>
        <scheme val="minor"/>
      </rPr>
      <t>2% więcej</t>
    </r>
    <r>
      <rPr>
        <sz val="10"/>
        <color theme="1"/>
        <rFont val="Calibri"/>
        <family val="2"/>
        <charset val="238"/>
        <scheme val="minor"/>
      </rPr>
      <t xml:space="preserve"> na ewentualne zmiany kursu walutowego po kursie NBP (odblokowane po transakcji).</t>
    </r>
  </si>
  <si>
    <r>
      <t xml:space="preserve">Wpłata tylko w PLN, każde rozliczenie transakcji (kupno, sprzedaż) odbywa sę po kursie midreuters </t>
    </r>
    <r>
      <rPr>
        <b/>
        <sz val="10"/>
        <color theme="1"/>
        <rFont val="Calibri"/>
        <family val="2"/>
        <charset val="238"/>
        <scheme val="minor"/>
      </rPr>
      <t>+/-0,1%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theme="1"/>
        <rFont val="Calibri"/>
        <family val="2"/>
        <charset val="238"/>
        <scheme val="minor"/>
      </rPr>
      <t>nie ma możliwości przechowywania środków pochodzących ze sprzedaży instrumentów (np. sprzedaż ETF i wpływ w EUR) w walucie innej niż PLN.</t>
    </r>
  </si>
  <si>
    <r>
      <rPr>
        <b/>
        <sz val="10"/>
        <color theme="1"/>
        <rFont val="Calibri"/>
        <family val="2"/>
        <scheme val="minor"/>
      </rPr>
      <t xml:space="preserve">Bezpłatnie w okresie promocji do końca 2026r.
Standardowo poza promocją:
</t>
    </r>
    <r>
      <rPr>
        <b/>
        <sz val="10"/>
        <color theme="1"/>
        <rFont val="Calibri"/>
        <family val="2"/>
        <charset val="238"/>
        <scheme val="minor"/>
      </rPr>
      <t>bezpłatnie</t>
    </r>
    <r>
      <rPr>
        <sz val="10"/>
        <color theme="1"/>
        <rFont val="Calibri"/>
        <family val="2"/>
        <scheme val="minor"/>
      </rPr>
      <t xml:space="preserve"> jeżeli: 
1. wartość portfela instrumentów finansowych na rachunku klienta jest niższa niż 500 000 zł, lub
2.  wartość portfela instrumentów finansowych na rachunku klienta wynosi co najmniej 500 000 zł i miesięczna wartość obrotu osiągnie co najmniej 10% wartości portfela.
</t>
    </r>
    <r>
      <rPr>
        <b/>
        <sz val="10"/>
        <color theme="1"/>
        <rFont val="Calibri"/>
        <family val="2"/>
        <charset val="238"/>
        <scheme val="minor"/>
      </rPr>
      <t>w przeciwnym przypadku</t>
    </r>
    <r>
      <rPr>
        <sz val="10"/>
        <color theme="1"/>
        <rFont val="Calibri"/>
        <family val="2"/>
        <scheme val="minor"/>
      </rPr>
      <t xml:space="preserve"> – osoby fizyczne i inne podmioty: 
dla akcji i innych instrumentów finansowych: </t>
    </r>
    <r>
      <rPr>
        <b/>
        <sz val="10"/>
        <color theme="1"/>
        <rFont val="Calibri"/>
        <family val="2"/>
        <scheme val="minor"/>
      </rPr>
      <t>0,0015% + VAT</t>
    </r>
    <r>
      <rPr>
        <sz val="10"/>
        <color theme="1"/>
        <rFont val="Calibri"/>
        <family val="2"/>
        <scheme val="minor"/>
      </rPr>
      <t xml:space="preserve">
dla obligacji emitowanych przez Skarb Państwa:   </t>
    </r>
    <r>
      <rPr>
        <b/>
        <sz val="10"/>
        <color theme="1"/>
        <rFont val="Calibri"/>
        <family val="2"/>
        <scheme val="minor"/>
      </rPr>
      <t>0,00018% + VAT</t>
    </r>
  </si>
  <si>
    <r>
      <rPr>
        <b/>
        <sz val="10"/>
        <color rgb="FF000000"/>
        <rFont val="Calibri"/>
        <family val="2"/>
        <charset val="238"/>
        <scheme val="minor"/>
      </rPr>
      <t>Bezpłatnie w okresie promocji do końca 2026r.
Standardowo poza promocją:
bezpłatnie</t>
    </r>
    <r>
      <rPr>
        <sz val="10"/>
        <color rgb="FF000000"/>
        <rFont val="Calibri"/>
        <family val="2"/>
        <charset val="238"/>
        <scheme val="minor"/>
      </rPr>
      <t xml:space="preserve">, jeżeli miesięczna wartość obrotu osiągnie co najmniej 10% wartości zagranicznych instrumentów finansowych w portfelu, z wyłączeniem produktów strukturyzowanych oferowanych w ramach usługi doradztwa inwestycyjnego;
</t>
    </r>
    <r>
      <rPr>
        <b/>
        <sz val="10"/>
        <color rgb="FF000000"/>
        <rFont val="Calibri"/>
        <family val="2"/>
        <charset val="238"/>
        <scheme val="minor"/>
      </rPr>
      <t>w przeciwnym przypadku</t>
    </r>
    <r>
      <rPr>
        <sz val="10"/>
        <color rgb="FF000000"/>
        <rFont val="Calibri"/>
        <family val="2"/>
        <charset val="238"/>
        <scheme val="minor"/>
      </rPr>
      <t xml:space="preserve"> (opłata w walucie notowania danego instrumentu finansowego) </t>
    </r>
    <r>
      <rPr>
        <b/>
        <sz val="10"/>
        <color rgb="FF000000"/>
        <rFont val="Calibri"/>
        <family val="2"/>
        <charset val="238"/>
        <scheme val="minor"/>
      </rPr>
      <t>0,01% + VAT</t>
    </r>
  </si>
  <si>
    <r>
      <rPr>
        <b/>
        <sz val="10"/>
        <color rgb="FF000000"/>
        <rFont val="Calibri"/>
        <family val="2"/>
        <charset val="238"/>
        <scheme val="minor"/>
      </rPr>
      <t xml:space="preserve">Bezpłatnie w okresie promocji do końca 2026r.
Standardowo poza promocją:
</t>
    </r>
    <r>
      <rPr>
        <sz val="10"/>
        <color rgb="FF000000"/>
        <rFont val="Calibri"/>
        <family val="2"/>
        <charset val="238"/>
        <scheme val="minor"/>
      </rPr>
      <t xml:space="preserve">Internet i moblile: 
</t>
    </r>
    <r>
      <rPr>
        <b/>
        <sz val="10"/>
        <color rgb="FF000000"/>
        <rFont val="Calibri"/>
        <family val="2"/>
        <charset val="238"/>
        <scheme val="minor"/>
      </rPr>
      <t>0,29%</t>
    </r>
    <r>
      <rPr>
        <sz val="10"/>
        <color rgb="FF000000"/>
        <rFont val="Calibri"/>
        <family val="2"/>
        <charset val="238"/>
        <scheme val="minor"/>
      </rPr>
      <t>; min:
a) rynki: USA, Niemcy, Francja, Włochy, Wielka Brytania, Szwajcaria, Belgia, Holandia:</t>
    </r>
    <r>
      <rPr>
        <b/>
        <sz val="10"/>
        <color rgb="FF000000"/>
        <rFont val="Calibri"/>
        <family val="2"/>
        <charset val="238"/>
        <scheme val="minor"/>
      </rPr>
      <t xml:space="preserve"> 5 EUR/USD/GBP /CHF lub 25 zł</t>
    </r>
    <r>
      <rPr>
        <sz val="10"/>
        <color rgb="FF000000"/>
        <rFont val="Calibri"/>
        <family val="2"/>
        <charset val="238"/>
        <scheme val="minor"/>
      </rPr>
      <t xml:space="preserve"> (zależnie od
waluty rozliczenia) 
b) pozostałe rynki</t>
    </r>
    <r>
      <rPr>
        <b/>
        <sz val="10"/>
        <color rgb="FF000000"/>
        <rFont val="Calibri"/>
        <family val="2"/>
        <charset val="238"/>
        <scheme val="minor"/>
      </rPr>
      <t xml:space="preserve"> 20 EUR/USD/GBP/CHF lub 250 SEK lub 100 zł</t>
    </r>
    <r>
      <rPr>
        <sz val="10"/>
        <color rgb="FF000000"/>
        <rFont val="Calibri"/>
        <family val="2"/>
        <charset val="238"/>
        <scheme val="minor"/>
      </rPr>
      <t xml:space="preserve"> (zależnie od waluty rozliczenia).</t>
    </r>
  </si>
  <si>
    <r>
      <t xml:space="preserve">Internet i moblile: 
</t>
    </r>
    <r>
      <rPr>
        <b/>
        <sz val="10"/>
        <color rgb="FF000000"/>
        <rFont val="Calibri"/>
        <family val="2"/>
        <charset val="238"/>
        <scheme val="minor"/>
      </rPr>
      <t xml:space="preserve">0,29%; </t>
    </r>
    <r>
      <rPr>
        <sz val="10"/>
        <color rgb="FF000000"/>
        <rFont val="Calibri"/>
        <family val="2"/>
        <charset val="238"/>
        <scheme val="minor"/>
      </rPr>
      <t>min:
a) rynki: USA, Niemcy, Francja, Włochy, Wielka Brytania, Szwajcaria, Belgia, Holandia:</t>
    </r>
    <r>
      <rPr>
        <b/>
        <sz val="10"/>
        <color rgb="FF000000"/>
        <rFont val="Calibri"/>
        <family val="2"/>
        <charset val="238"/>
        <scheme val="minor"/>
      </rPr>
      <t xml:space="preserve"> 5 EUR/USD/GBP /CHF lub 25 zł</t>
    </r>
    <r>
      <rPr>
        <sz val="10"/>
        <color rgb="FF000000"/>
        <rFont val="Calibri"/>
        <family val="2"/>
        <charset val="238"/>
        <scheme val="minor"/>
      </rPr>
      <t xml:space="preserve"> (zależnie od
waluty rozliczenia) 
b) pozostałe rynki</t>
    </r>
    <r>
      <rPr>
        <b/>
        <sz val="10"/>
        <color rgb="FF000000"/>
        <rFont val="Calibri"/>
        <family val="2"/>
        <charset val="238"/>
        <scheme val="minor"/>
      </rPr>
      <t xml:space="preserve"> 20 EUR/USD/GBP/CHF lub 250 SEK lub 100 zł </t>
    </r>
    <r>
      <rPr>
        <sz val="10"/>
        <color rgb="FF000000"/>
        <rFont val="Calibri"/>
        <family val="2"/>
        <charset val="238"/>
        <scheme val="minor"/>
      </rPr>
      <t>(zależnie od waluty rozliczenia).</t>
    </r>
  </si>
  <si>
    <r>
      <rPr>
        <sz val="10"/>
        <color theme="1"/>
        <rFont val="Calibri"/>
        <family val="2"/>
        <charset val="238"/>
        <scheme val="minor"/>
      </rPr>
      <t>internet i mobile:</t>
    </r>
    <r>
      <rPr>
        <b/>
        <sz val="10"/>
        <color theme="1"/>
        <rFont val="Calibri"/>
        <family val="2"/>
        <charset val="238"/>
        <scheme val="minor"/>
      </rPr>
      <t xml:space="preserve">
 0,39%, min. 5 zł</t>
    </r>
  </si>
  <si>
    <r>
      <t xml:space="preserve">Bezpłatnie w okresie promocji do końca 2026r.
Standardowo poza promocją:
</t>
    </r>
    <r>
      <rPr>
        <sz val="10"/>
        <color theme="1"/>
        <rFont val="Calibri"/>
        <family val="2"/>
        <charset val="238"/>
        <scheme val="minor"/>
      </rPr>
      <t xml:space="preserve">internet i mobile:
</t>
    </r>
    <r>
      <rPr>
        <b/>
        <sz val="10"/>
        <color theme="1"/>
        <rFont val="Calibri"/>
        <family val="2"/>
        <charset val="238"/>
        <scheme val="minor"/>
      </rPr>
      <t>0,39%, min. 5 zł</t>
    </r>
  </si>
  <si>
    <r>
      <rPr>
        <b/>
        <sz val="10"/>
        <color rgb="FF000000"/>
        <rFont val="Calibri"/>
        <family val="2"/>
        <charset val="238"/>
        <scheme val="minor"/>
      </rPr>
      <t>150 zŁ</t>
    </r>
    <r>
      <rPr>
        <sz val="10"/>
        <color rgb="FF000000"/>
        <rFont val="Calibri"/>
        <family val="2"/>
        <charset val="238"/>
        <scheme val="minor"/>
      </rPr>
      <t xml:space="preserve"> dla papierów krajowych, opłata za czynność bez względu na ilość i wartość transferowanych ISIN;
dla zagranicznych instrumentów finansowych transferowanych do innej instytucji fiansowej (opłata za czynność, od wartości, pobierana za każdy instrument finansowy): </t>
    </r>
    <r>
      <rPr>
        <b/>
        <sz val="10"/>
        <color rgb="FF000000"/>
        <rFont val="Calibri"/>
        <family val="2"/>
        <charset val="238"/>
        <scheme val="minor"/>
      </rPr>
      <t>0,5%, nie mniej niż 25 EUR 
lub równowartość w innej walucie (USD/GBP/CHF/SEK/PLN)</t>
    </r>
  </si>
  <si>
    <r>
      <t>Dla instrumentów finansowych z polskiego rynku:</t>
    </r>
    <r>
      <rPr>
        <b/>
        <sz val="10"/>
        <color rgb="FF000000"/>
        <rFont val="Calibri"/>
        <family val="2"/>
        <charset val="238"/>
        <scheme val="minor"/>
      </rPr>
      <t xml:space="preserve"> równowartość opłaty pobieranej przez Krajowy Depozyt Papierów Wartościowych S.A.</t>
    </r>
    <r>
      <rPr>
        <sz val="10"/>
        <color rgb="FF000000"/>
        <rFont val="Calibri"/>
        <family val="2"/>
        <charset val="238"/>
        <scheme val="minor"/>
      </rPr>
      <t xml:space="preserve"> (Aktualnie pobieramy 3 zł za każdy transferowany papier wartościowy (bez względu na ilość tego PW i jego wartość)
Dla instrumentów firnansowych z giełd zagranicznych</t>
    </r>
    <r>
      <rPr>
        <b/>
        <sz val="10"/>
        <color theme="1"/>
        <rFont val="Calibri"/>
        <family val="2"/>
        <charset val="238"/>
        <scheme val="minor"/>
      </rPr>
      <t xml:space="preserve"> transferowanych do innej instytucji</t>
    </r>
    <r>
      <rPr>
        <sz val="10"/>
        <color rgb="FF000000"/>
        <rFont val="Calibri"/>
        <family val="2"/>
        <charset val="238"/>
        <scheme val="minor"/>
      </rPr>
      <t xml:space="preserve"> (opłata za czynność, od wartości, pobierana za każdy instrument finansowy): </t>
    </r>
    <r>
      <rPr>
        <b/>
        <sz val="10"/>
        <color rgb="FF000000"/>
        <rFont val="Calibri"/>
        <family val="2"/>
        <charset val="238"/>
        <scheme val="minor"/>
      </rPr>
      <t>0,5%, nie mniej niż 25 EUR 
lub równowartość w innej walucie (USD/GBP/CHF/SEK/PLN)</t>
    </r>
    <r>
      <rPr>
        <sz val="10"/>
        <color rgb="FF000000"/>
        <rFont val="Calibri"/>
        <family val="2"/>
        <charset val="238"/>
        <scheme val="minor"/>
      </rPr>
      <t xml:space="preserve">
</t>
    </r>
  </si>
  <si>
    <r>
      <t xml:space="preserve">Wpłata na rachunek IKE i IKZE może nastąpić wyłącznie w zł.
</t>
    </r>
    <r>
      <rPr>
        <b/>
        <sz val="10"/>
        <color rgb="FF000000"/>
        <rFont val="Calibri"/>
        <family val="2"/>
        <charset val="238"/>
        <scheme val="minor"/>
      </rPr>
      <t xml:space="preserve">
</t>
    </r>
    <r>
      <rPr>
        <sz val="10"/>
        <color rgb="FF000000"/>
        <rFont val="Calibri"/>
        <family val="2"/>
        <charset val="238"/>
        <scheme val="minor"/>
      </rPr>
      <t>Wysokość blokady pod zlecenie kupna wyliczamy z uwzględnieniem kursu ostatniej znanej tabeli Santander Bank Polska S.A. (publikowanej na stronie www.santander.pl w zakładce dotyczącej kursów walut) powiększonego o 2%, na zabezpieczenie zmian kursu walutowego. 
Przewalutowanie następuje wg kursów walut obowiązujących u Brokera Zagranicznego KBC Bank NV. Kurs Brokera Zagranicznego ustalany jest na podstawie średniego kursu Reuters aktualizowanego co pół godziny (mid-Reuters), odpowiednio powiększany lub pomniejszany o marżę brokera zagranicznego, która wynosi 0,1%.</t>
    </r>
  </si>
  <si>
    <r>
      <t xml:space="preserve">Wg TOiP: zagraniczne instrumenty 25 EUR lub taka sama kwota
w innej walucie (USD, CHF, GBP,
SEK, PLN)
Komentarz Santander: </t>
    </r>
    <r>
      <rPr>
        <b/>
        <sz val="10"/>
        <color rgb="FF000000"/>
        <rFont val="Calibri"/>
        <family val="2"/>
        <charset val="238"/>
        <scheme val="minor"/>
      </rPr>
      <t xml:space="preserve">Zwalniamy klientów z tej opłaty. </t>
    </r>
    <r>
      <rPr>
        <sz val="10"/>
        <color rgb="FF000000"/>
        <rFont val="Calibri"/>
        <family val="2"/>
        <charset val="238"/>
        <scheme val="minor"/>
      </rPr>
      <t>Wpiszemy to do Taryfy, przy kolejnej zmianie. Do czasu zmiany Taryfy, jak klient się zgłosi z transferem IKE lub IKZE z instrumentami zagranicznymi to otrzymuje informację, że jest to bezpłatne.
Realizujemy to na zasadzie wewnętrznych procedur i akceptacji odpowiednich osób. Klient nic dodatkowego nie musi robić.</t>
    </r>
  </si>
  <si>
    <r>
      <rPr>
        <b/>
        <sz val="10"/>
        <color theme="1"/>
        <rFont val="Calibri"/>
        <family val="2"/>
        <charset val="238"/>
        <scheme val="minor"/>
      </rPr>
      <t>0,39%, min. 5,00 zł</t>
    </r>
    <r>
      <rPr>
        <sz val="10"/>
        <color theme="1"/>
        <rFont val="Calibri"/>
        <family val="2"/>
        <charset val="238"/>
        <scheme val="minor"/>
      </rPr>
      <t xml:space="preserve"> (dotyczy zleceń złożonych za pośrednictwem Aplikacji internetowych)</t>
    </r>
  </si>
  <si>
    <r>
      <rPr>
        <b/>
        <sz val="10"/>
        <color theme="1"/>
        <rFont val="Calibri"/>
        <family val="2"/>
        <charset val="238"/>
        <scheme val="minor"/>
      </rPr>
      <t xml:space="preserve">0,2%, min. 5,00 zł </t>
    </r>
    <r>
      <rPr>
        <sz val="10"/>
        <color theme="1"/>
        <rFont val="Calibri"/>
        <family val="2"/>
        <charset val="238"/>
        <scheme val="minor"/>
      </rPr>
      <t xml:space="preserve"> dotyczy zleceń złożonych za pośrednictwem Aplikacji internetowych.  Detaliczne obligacje skarbowe (rynek pierwotny) - bez prowizji.</t>
    </r>
  </si>
  <si>
    <r>
      <t xml:space="preserve">Bezpłatnie </t>
    </r>
    <r>
      <rPr>
        <b/>
        <sz val="10"/>
        <color theme="1"/>
        <rFont val="Calibri"/>
        <family val="2"/>
        <charset val="238"/>
        <scheme val="minor"/>
      </rPr>
      <t>do 1 000 000 zł</t>
    </r>
    <r>
      <rPr>
        <sz val="10"/>
        <color theme="1"/>
        <rFont val="Calibri"/>
        <family val="2"/>
        <charset val="238"/>
        <scheme val="minor"/>
      </rPr>
      <t>; 
Powyżej tej kwoty: Opłata w wysokości równej stawce opłaty stosowanej
przez właściwą izbę rozrachunkową.  Szczegółowy wykaz stawek stosowanych przez właściwe Izby Rozrachunkowe zamieszczony jest na stronie Noble Securities S.A. Informacja o miejscu, gdzie zamieszczony będzie wykaz zawarta jest w Uchwale Zarządu.</t>
    </r>
  </si>
  <si>
    <r>
      <t xml:space="preserve">Promocja do 31 grudnia 2025 z opcją przedłużenia na kolejny rok: </t>
    </r>
    <r>
      <rPr>
        <b/>
        <sz val="10"/>
        <color theme="1"/>
        <rFont val="Calibri"/>
        <family val="2"/>
        <charset val="238"/>
        <scheme val="minor"/>
      </rPr>
      <t>0,19%, min. 5 zł</t>
    </r>
    <r>
      <rPr>
        <sz val="10"/>
        <color theme="1"/>
        <rFont val="Calibri"/>
        <family val="2"/>
        <charset val="238"/>
        <scheme val="minor"/>
      </rPr>
      <t xml:space="preserve">; poza promocją:  </t>
    </r>
    <r>
      <rPr>
        <b/>
        <sz val="10"/>
        <color theme="1"/>
        <rFont val="Calibri"/>
        <family val="2"/>
        <charset val="238"/>
        <scheme val="minor"/>
      </rPr>
      <t>0,38%, min. 10 zł</t>
    </r>
  </si>
  <si>
    <r>
      <t xml:space="preserve">Promocja do 31 grudnia 2025 z opcja przedłużenia na kolejny rok: </t>
    </r>
    <r>
      <rPr>
        <b/>
        <sz val="10"/>
        <color theme="1"/>
        <rFont val="Calibri"/>
        <family val="2"/>
        <charset val="238"/>
        <scheme val="minor"/>
      </rPr>
      <t>0,15%, min. 5 zł</t>
    </r>
    <r>
      <rPr>
        <sz val="10"/>
        <color theme="1"/>
        <rFont val="Calibri"/>
        <family val="2"/>
        <charset val="238"/>
        <scheme val="minor"/>
      </rPr>
      <t xml:space="preserve">; 
poza promocją: </t>
    </r>
    <r>
      <rPr>
        <b/>
        <sz val="10"/>
        <color theme="1"/>
        <rFont val="Calibri"/>
        <family val="2"/>
        <charset val="238"/>
        <scheme val="minor"/>
      </rPr>
      <t>0,2%, min. 5 zł</t>
    </r>
  </si>
  <si>
    <t>poza podium (4-te miejsce)</t>
  </si>
  <si>
    <t>25 zł / opłata półroczna, jeżeli podałeś nam swój adres e-mail oraz chcesz otrzymywać komunikację elektroniczną
lub 50 zł / opłata półroczna, jeśli nie podałeś nam swojego adresu e-mail lub wyraziłeś sprzeciw na komunikację elektroniczną. Opłata pobierana jest z góry, w ostatnim tygodniu poprzedniego półrocza.
Opłata nie dotyczy rachunków IKE i IKZE otworzonych przed 1 lipca 2022 r.
Opłata ma być zniesiona (plany mBanku)</t>
  </si>
  <si>
    <r>
      <rPr>
        <b/>
        <sz val="10"/>
        <color theme="1"/>
        <rFont val="Calibri"/>
        <family val="2"/>
        <charset val="238"/>
        <scheme val="minor"/>
      </rPr>
      <t>Rynek krajowy: opłata nie jest pobierana jeśli wartość papierów nie przekracza 500 tys. zł.</t>
    </r>
    <r>
      <rPr>
        <sz val="10"/>
        <color theme="1"/>
        <rFont val="Calibri"/>
        <family val="2"/>
        <charset val="238"/>
        <scheme val="minor"/>
      </rPr>
      <t xml:space="preserve"> 
Po przekroczeniu limitu opłata wynosi dwukrotność opłaty ponoszonej przez biuro maklerskie na rzecz KDPW. Opłata za depozyt instrumentów finansowych nie jest pobierana, jeśli wartość prowizji maklerskiej netto, zapłaconej z tytułu obrotu na rachunku jest wyższa od naliczonej opłaty podstawowej za depozyt instrumentów finansowych. [</t>
    </r>
    <r>
      <rPr>
        <i/>
        <sz val="10"/>
        <color theme="1"/>
        <rFont val="Calibri"/>
        <family val="2"/>
        <charset val="238"/>
        <scheme val="minor"/>
      </rPr>
      <t>Wysokość opłaty KDPW zależy od rodzaju instrumentu. Dla większości akcji wynosi ona ok. 0,004% rocznie.</t>
    </r>
    <r>
      <rPr>
        <sz val="10"/>
        <color theme="1"/>
        <rFont val="Calibri"/>
        <family val="2"/>
        <charset val="238"/>
        <scheme val="minor"/>
      </rPr>
      <t>]</t>
    </r>
  </si>
  <si>
    <r>
      <rPr>
        <sz val="10"/>
        <color theme="1"/>
        <rFont val="Calibri"/>
        <family val="2"/>
        <charset val="238"/>
        <scheme val="minor"/>
      </rPr>
      <t xml:space="preserve">  Promocja do 31 grudnia 2025 z opcją przedłużenia na kolejny rok:</t>
    </r>
    <r>
      <rPr>
        <b/>
        <sz val="10"/>
        <color theme="1"/>
        <rFont val="Calibri"/>
        <family val="2"/>
        <charset val="238"/>
        <scheme val="minor"/>
      </rPr>
      <t xml:space="preserve">
ETF/ETC 0,15%, min. 3 zł;
ETF, </t>
    </r>
    <r>
      <rPr>
        <sz val="10"/>
        <color theme="1"/>
        <rFont val="Calibri"/>
        <family val="2"/>
        <charset val="238"/>
        <scheme val="minor"/>
      </rPr>
      <t xml:space="preserve">dla których indeksem bazowym jest indeks obligacji </t>
    </r>
    <r>
      <rPr>
        <b/>
        <sz val="10"/>
        <color theme="1"/>
        <rFont val="Calibri"/>
        <family val="2"/>
        <charset val="238"/>
        <scheme val="minor"/>
      </rPr>
      <t xml:space="preserve">
0,10%, min. 3 zł</t>
    </r>
  </si>
  <si>
    <t>Do 500 000 zł bezpłatnie. Powyżej tej kwoty 
0,0125% za miesiąc (całość portfela a nie od nadwyżki)</t>
  </si>
  <si>
    <r>
      <rPr>
        <sz val="10"/>
        <color theme="1"/>
        <rFont val="Calibri"/>
        <family val="2"/>
      </rPr>
      <t xml:space="preserve">TAK - 4,1% w skali roku przez pierwsze 90 dni od zawarcia umowy, później 1,75%  w skali roku. [Stawki obowiązujące na dzień 22.10.2025]. Więcej na: </t>
    </r>
    <r>
      <rPr>
        <u/>
        <sz val="10"/>
        <color theme="1"/>
        <rFont val="Calibri"/>
        <family val="2"/>
      </rPr>
      <t>https://www.xtb.com/pl/odsetki</t>
    </r>
  </si>
  <si>
    <t>0% do miesięcznego obrotu 100 000 EUR. Transakcje powyżej tego limitu zostaną obciążone prowizją w wysokości 0,2% (min.10 EUR). Ze względu na fakt, że zarówno IKE jak i IKZE prowadzone są wyłącznie w PLN będzie mieć zastosowanie 0,5% koszt przewalutowania.</t>
  </si>
  <si>
    <r>
      <t xml:space="preserve">Dla rachunków należących do Klienta, na których papiery wartościowe </t>
    </r>
    <r>
      <rPr>
        <b/>
        <sz val="10"/>
        <color theme="1"/>
        <rFont val="Calibri"/>
        <family val="2"/>
        <charset val="238"/>
        <scheme val="minor"/>
      </rPr>
      <t>nieprzekraczają 1 000 000 PLN - 0,02 % (w skali roku</t>
    </r>
    <r>
      <rPr>
        <sz val="10"/>
        <color theme="1"/>
        <rFont val="Calibri"/>
        <family val="2"/>
        <charset val="238"/>
        <scheme val="minor"/>
      </rPr>
      <t>) łącznej wartości przechowywanych zagranicznych papierów wartościowych na rachunkach klienta. (</t>
    </r>
    <r>
      <rPr>
        <b/>
        <sz val="10"/>
        <color theme="1"/>
        <rFont val="Calibri"/>
        <family val="2"/>
        <charset val="238"/>
        <scheme val="minor"/>
      </rPr>
      <t>PROMOCJA do 30.06.2026 - bezpłatnie)</t>
    </r>
    <r>
      <rPr>
        <sz val="10"/>
        <color theme="1"/>
        <rFont val="Calibri"/>
        <family val="2"/>
        <charset val="238"/>
        <scheme val="minor"/>
      </rPr>
      <t xml:space="preserve">                      </t>
    </r>
    <r>
      <rPr>
        <b/>
        <sz val="10"/>
        <color theme="1"/>
        <rFont val="Calibri"/>
        <family val="2"/>
        <charset val="238"/>
        <scheme val="minor"/>
      </rPr>
      <t>Osoby fizyczne</t>
    </r>
    <r>
      <rPr>
        <sz val="10"/>
        <color theme="1"/>
        <rFont val="Calibri"/>
        <family val="2"/>
        <charset val="238"/>
        <scheme val="minor"/>
      </rPr>
      <t xml:space="preserve"> z zagranicznymi aktywami </t>
    </r>
    <r>
      <rPr>
        <b/>
        <sz val="10"/>
        <color theme="1"/>
        <rFont val="Calibri"/>
        <family val="2"/>
        <charset val="238"/>
        <scheme val="minor"/>
      </rPr>
      <t xml:space="preserve">powyżej 1 000 000 PLN  - 0,02% w skali roku. </t>
    </r>
    <r>
      <rPr>
        <b/>
        <sz val="10"/>
        <color theme="1"/>
        <rFont val="Calibri (Tekst podstawowy)"/>
        <charset val="238"/>
      </rPr>
      <t xml:space="preserve">(PROMOCJA do 30.06.2026 - bezpłatnie na rachunkach IKE/IKZE bez względu na wartość przechowywanych papierów wartościowych)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</t>
    </r>
    <r>
      <rPr>
        <sz val="10"/>
        <color theme="1"/>
        <rFont val="Calibri"/>
        <family val="2"/>
        <charset val="238"/>
        <scheme val="minor"/>
      </rPr>
      <t xml:space="preserve">                         </t>
    </r>
    <r>
      <rPr>
        <b/>
        <sz val="10"/>
        <color theme="1"/>
        <rFont val="Calibri"/>
        <family val="2"/>
        <charset val="238"/>
        <scheme val="minor"/>
      </rPr>
      <t>Osoby prawne</t>
    </r>
    <r>
      <rPr>
        <sz val="10"/>
        <color theme="1"/>
        <rFont val="Calibri"/>
        <family val="2"/>
        <charset val="238"/>
        <scheme val="minor"/>
      </rPr>
      <t xml:space="preserve"> z zagranicznymi aktywami </t>
    </r>
    <r>
      <rPr>
        <b/>
        <sz val="10"/>
        <color theme="1"/>
        <rFont val="Calibri"/>
        <family val="2"/>
        <charset val="238"/>
        <scheme val="minor"/>
      </rPr>
      <t xml:space="preserve">powyżej 1 000 000 PLN 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theme="1"/>
        <rFont val="Calibri"/>
        <family val="2"/>
        <charset val="238"/>
        <scheme val="minor"/>
      </rPr>
      <t>0,06% w skali roku</t>
    </r>
    <r>
      <rPr>
        <sz val="10"/>
        <color theme="1"/>
        <rFont val="Calibri"/>
        <family val="2"/>
        <charset val="238"/>
        <scheme val="minor"/>
      </rPr>
      <t xml:space="preserve">.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Opłata pobierana jest co pół roku</t>
    </r>
    <r>
      <rPr>
        <sz val="10"/>
        <color theme="1"/>
        <rFont val="Calibri"/>
        <family val="2"/>
        <charset val="238"/>
        <scheme val="minor"/>
      </rPr>
      <t xml:space="preserve">. Wartość aktywów weryfikowana jest  ostatniego dnia każdego miesiąca w okresie za który pobierana jest opłata.                                                          </t>
    </r>
  </si>
  <si>
    <r>
      <rPr>
        <b/>
        <sz val="10"/>
        <color theme="1"/>
        <rFont val="Calibri"/>
        <family val="2"/>
        <charset val="238"/>
        <scheme val="minor"/>
      </rPr>
      <t>NYSE, NASDAQ, NYSE-MKT,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LSE, Deutsche Böerse (Xetra)</t>
    </r>
    <r>
      <rPr>
        <sz val="10"/>
        <color theme="1"/>
        <rFont val="Calibri"/>
        <family val="2"/>
        <charset val="238"/>
        <scheme val="minor"/>
      </rPr>
      <t xml:space="preserve">
0,29% (min 14 PLN / 4 EUR / 4 GBP / 4 USD)
</t>
    </r>
    <r>
      <rPr>
        <b/>
        <sz val="10"/>
        <color theme="1"/>
        <rFont val="Calibri"/>
        <family val="2"/>
        <charset val="238"/>
        <scheme val="minor"/>
      </rPr>
      <t xml:space="preserve">Euronext Paryż,  Euronext Amsterdam, Euronext Bruksela, </t>
    </r>
    <r>
      <rPr>
        <sz val="10"/>
        <color theme="1"/>
        <rFont val="Calibri"/>
        <family val="2"/>
        <charset val="238"/>
        <scheme val="minor"/>
      </rPr>
      <t xml:space="preserve">
0,29% (min 19 PLN/ 5 EUR / 5 GBP / 5 USD)
</t>
    </r>
    <r>
      <rPr>
        <b/>
        <sz val="10"/>
        <color theme="1"/>
        <rFont val="Calibri"/>
        <family val="2"/>
        <charset val="238"/>
        <scheme val="minor"/>
      </rPr>
      <t>Zurych</t>
    </r>
    <r>
      <rPr>
        <sz val="10"/>
        <color theme="1"/>
        <rFont val="Calibri"/>
        <family val="2"/>
        <charset val="238"/>
        <scheme val="minor"/>
      </rPr>
      <t xml:space="preserve">
0,29% (min 76 PLN/18 EUR / 16 GBP / 20 USD)
</t>
    </r>
    <r>
      <rPr>
        <b/>
        <sz val="10"/>
        <color theme="1"/>
        <rFont val="Calibri"/>
        <family val="2"/>
        <charset val="238"/>
        <scheme val="minor"/>
      </rPr>
      <t>Toronto</t>
    </r>
    <r>
      <rPr>
        <sz val="10"/>
        <color theme="1"/>
        <rFont val="Calibri"/>
        <family val="2"/>
        <charset val="238"/>
        <scheme val="minor"/>
      </rPr>
      <t xml:space="preserve">
0,29% (min 152 PLN / 36 EUR / 32 GBP / 40 USD)
</t>
    </r>
    <r>
      <rPr>
        <b/>
        <sz val="10"/>
        <color theme="1"/>
        <rFont val="Calibri (Tekst podstawowy)"/>
        <charset val="238"/>
      </rPr>
      <t>PROMOCJA dla wszystkich rynków 0,00% (min. 0 PLN/EUR/USD/GBP) od 12.09.2025 do 28.02.2026</t>
    </r>
  </si>
  <si>
    <r>
      <rPr>
        <sz val="10"/>
        <color theme="1"/>
        <rFont val="Calibri (Tekst podstawowy)"/>
        <charset val="238"/>
      </rPr>
      <t xml:space="preserve">0,38%, min. 5 zł </t>
    </r>
    <r>
      <rPr>
        <b/>
        <sz val="10"/>
        <color theme="1"/>
        <rFont val="Calibri (Tekst podstawowy)"/>
        <charset val="238"/>
      </rPr>
      <t xml:space="preserve">
PROMOCJA dla wszystkich ETF-ów 0,00% (min. 0 PLN) od 12.09.2025 do 28.02.2026   
    </t>
    </r>
    <r>
      <rPr>
        <sz val="10"/>
        <color theme="1"/>
        <rFont val="Calibri (Tekst podstawowy)"/>
        <charset val="238"/>
      </rPr>
      <t xml:space="preserve">
</t>
    </r>
    <r>
      <rPr>
        <b/>
        <sz val="10"/>
        <color theme="1"/>
        <rFont val="Calibri (Tekst podstawowy)"/>
        <charset val="238"/>
      </rPr>
      <t xml:space="preserve">PROMOCJA do 30 grudnia 2025:
0,15%, min. 5 zł.  
Dla BETA ETF TBSP, CASH, DIVPL:   0,10%, min. 5 zł. </t>
    </r>
    <r>
      <rPr>
        <b/>
        <sz val="10"/>
        <color theme="1"/>
        <rFont val="Calibri"/>
        <family val="2"/>
        <charset val="238"/>
        <scheme val="minor"/>
      </rPr>
      <t xml:space="preserve">    
   Uwaga od BOSSA: Intencją DM BOŚ jest przedłużenie obowiązujących promocji na kolejny okres. (Promocja 0,15% min. 5 zl będzie utrzymywana tak długo jak GPW będzie utrzymywać po swojej stronie Program Obnizek Opłat od ETF, ETC i ETN. W przeciwnym razie ETF-y objęte promocyjną stawką 0,15% zostaną objęte promocyjną stawką 0,25% min. 5 zł)</t>
    </r>
  </si>
  <si>
    <t>200 PLN - zarówno w przypadku IKE , jak i IKZE</t>
  </si>
  <si>
    <t>Zarówno na rachunkach IKE jak i IKZE XTB umożliwia zakup Praw Ułamkowych.  
Przy otwieraniu nowego rachunku (także IKE lub IKZE) osoby fizyczne z polską rezydencją podatkową nie muszą już wypełniać formularza W-8BEN, aby obniżyć stawkę podatku od dywidend/ekwiwalentów dywidend z amerykańskich instrumentów finansowych. Obniżenie stawki podatku z 30% do 15% nastąpi automatycznie, bez konieczności składania jakichkolwiek dodatkowych formularzy.
Nie da się jeszcze wykonać transferu IKZE do XTB (jest tow planach)</t>
  </si>
  <si>
    <t xml:space="preserve">Wpisz swoje dane:
</t>
  </si>
  <si>
    <t>Podaj jaka jest wartość instrumentów w Twoim portfelu IKE lub IKZE</t>
  </si>
  <si>
    <t xml:space="preserve">Ta wartość ma znaczenie ponieważ niektóre firmy, przy większych portfelach pobierają opłatę za przechowywanie instrumentów finansowych. Opłata jest uzależniona od wartości portfela  (czasem sumowane są  instrumenty z różnych kont: IKE, IKZE, zwykły rachunek maklerski). Szczegóły tej opłaty dla każdego domu maklerskiego znajdziesz w zakładce "Ranking 2025". </t>
  </si>
  <si>
    <t>Podaj ile wpłacasz na konto IKE lub IKZE rocznie</t>
  </si>
  <si>
    <t>Limity na 2025 r. to: 26019 zł w IKE i 10407,6 zł w IKZE (15611,4 zł - dla samozatrudnionych). Wpisz ile Ty wpłacasz rocznie.</t>
  </si>
  <si>
    <t>Podaj ilu transakcji dokonujesz w roku</t>
  </si>
  <si>
    <t xml:space="preserve">Jeśli dokonujesz transakcji na IKE/IKZE co miesiąc to wpisz liczbę 12, jak co kwartał to 4, itd.. Uwzględnij zarówno transakcje kupna jak i sprzedaży. Generalnie, każda transakcja kupna lub sprzedaży generuje koszty: prowizja, marża, różnice kursowe. </t>
  </si>
  <si>
    <t>Wpisz jaka jest średnia wartość transakcji</t>
  </si>
  <si>
    <t>Tu stosuję uproszczenie, tj. zakładam, że każda transakcja ma taką samą wartość wynikającą z podzielenia Twojej rocznej wpłaty na IKE/IKZE przez liczbę transakcji. Jeśli jednak średnia wartość Twoich transakcji jest inna to wpisz tutaj odpowiednią wartość.</t>
  </si>
  <si>
    <t>Wpisz kurs euro</t>
  </si>
  <si>
    <t>Kurs ma znaczenie dla wyliczenia kosztów przewalutowania oraz ewentualnej opłaty za przechowywanie instrumentów finansowych.</t>
  </si>
  <si>
    <t>Czy konto założyłeś_aś konto IKE/IKZE przed 1 lipca 2022? (wybierz TAK/NIE)</t>
  </si>
  <si>
    <t>Pytamy o to, bo w biurze maklerskim mBanku jeśli zakładasz konto po tej dacie to jest ono płatne 50 zł rocznie.</t>
  </si>
  <si>
    <t>Prowizja przy kupnie/ sprzedaży</t>
  </si>
  <si>
    <t>Prowizja za  przewalutowanie</t>
  </si>
  <si>
    <t>Spread walutowy</t>
  </si>
  <si>
    <t>Opłata za depozyt</t>
  </si>
  <si>
    <t>Opłata za  konto</t>
  </si>
  <si>
    <t>Razem</t>
  </si>
  <si>
    <t>WARUNKI W PROMOCJI</t>
  </si>
  <si>
    <t>BDM</t>
  </si>
  <si>
    <t>STANDARDOWE WARUNKI (BEZ PROMOCJI)</t>
  </si>
  <si>
    <t>TABELA INFORMACYJNA - nic w niej nie zmieniaj, chyba, że zmianie ulegną opłaty pobierane przez instytucje</t>
  </si>
  <si>
    <t>Prowizja od zakupu/sprzedaży zagranicznych ETF</t>
  </si>
  <si>
    <t>Koszty związane z różnicami kursowymi</t>
  </si>
  <si>
    <t>Opłata za depozyt zagranicznych instrumentów finansowych</t>
  </si>
  <si>
    <t>Opłata za powadzenie konta</t>
  </si>
  <si>
    <t>koszt jako % transakcji</t>
  </si>
  <si>
    <t>nie mniej niż</t>
  </si>
  <si>
    <t>Opłata za obowiązkowe przewalutowanie</t>
  </si>
  <si>
    <t>Koszty przewalutowania (od każdego EUR)</t>
  </si>
  <si>
    <t xml:space="preserve">roczny koszt jako % portfela </t>
  </si>
  <si>
    <t>opłata pobierana gdy wartość instrumentów jest większa niż</t>
  </si>
  <si>
    <r>
      <t xml:space="preserve">XTB </t>
    </r>
    <r>
      <rPr>
        <sz val="10"/>
        <color theme="1" tint="0.249977111117893"/>
        <rFont val="Open Sans"/>
        <family val="2"/>
      </rPr>
      <t>(przy darmowych ETF)</t>
    </r>
  </si>
  <si>
    <t>eMakler mBank w promocji</t>
  </si>
  <si>
    <t>Nie ma opłaty dla kont IKE i IKZE</t>
  </si>
  <si>
    <t>eMakler mBank bez  promocji</t>
  </si>
  <si>
    <t>biuro maklerskie mBank w promocji</t>
  </si>
  <si>
    <t>50 zł dla kont założonych po 1 lipca 2022</t>
  </si>
  <si>
    <t>biuro maklerskie mBank bez promocji</t>
  </si>
  <si>
    <t>BOSSA w promocji</t>
  </si>
  <si>
    <t>BOSSA bez promocji</t>
  </si>
  <si>
    <r>
      <t>0,02 % w skali roku</t>
    </r>
    <r>
      <rPr>
        <b/>
        <sz val="10"/>
        <rFont val="Open Sans"/>
        <family val="2"/>
      </rPr>
      <t xml:space="preserve"> łącznej wartości zagranicznych papierów wartościowych</t>
    </r>
    <r>
      <rPr>
        <sz val="10"/>
        <rFont val="Open Sans"/>
        <family val="2"/>
      </rPr>
      <t xml:space="preserve"> na rachunkach klienta, liczą się wszystkie rachunki (IKE, IKZE, inne).</t>
    </r>
  </si>
  <si>
    <t>Santander w promocji</t>
  </si>
  <si>
    <t>Santander bez promocji</t>
  </si>
  <si>
    <t>Pobierane niezależnie od wartości instrumentów, zwolnienie z opłaty przy odpowiednich obrotach (1/10 portfela co miesiąc).</t>
  </si>
  <si>
    <t xml:space="preserve">BDM </t>
  </si>
  <si>
    <t>Do 500 000 zł bezpłatnie. Powyżej tej kwoty 0,0125% za miesiąc.</t>
  </si>
  <si>
    <t>0,0125% za miesiąc</t>
  </si>
  <si>
    <t>Kursy w XTB (przykład)</t>
  </si>
  <si>
    <t>Kurs EUR/ PLN</t>
  </si>
  <si>
    <t>Bid/Ask w zleceniu jest widoczny od razu z marżą i tak samo przy transferze środków między subkontami</t>
  </si>
  <si>
    <t>Bid zlecenie z marżą 0,5%</t>
  </si>
  <si>
    <t>Ask zlecenie z marżą 0,5%</t>
  </si>
  <si>
    <t>Bid EUR/PLN CFD</t>
  </si>
  <si>
    <t>Ask EUR/PLN CFD</t>
  </si>
  <si>
    <t>23 października 2025 17:38:00</t>
  </si>
  <si>
    <t>minus 0,5%</t>
  </si>
  <si>
    <t>środek</t>
  </si>
  <si>
    <t>plus 0,5%</t>
  </si>
  <si>
    <t xml:space="preserve">https://www.santander.pl/klient-indywidualny/oszczednosci-i-inwestycje/ike-santander-biuro-maklerskie </t>
  </si>
  <si>
    <r>
      <t xml:space="preserve">TAK, po podpisaniu stosowanego aneksu
</t>
    </r>
    <r>
      <rPr>
        <i/>
        <sz val="10"/>
        <color rgb="FF000000"/>
        <rFont val="Calibri"/>
        <family val="2"/>
        <charset val="238"/>
        <scheme val="minor"/>
      </rPr>
      <t>[FBO: aneks Profit kosztuje 9,95 zł/m-c, oprocentowanie dotyczy gotówki powyżej 10 tys. zł, stawka oprocentowania to 30-50% WIBID O/N]</t>
    </r>
  </si>
  <si>
    <r>
      <t xml:space="preserve">TAK
</t>
    </r>
    <r>
      <rPr>
        <i/>
        <sz val="10"/>
        <color rgb="FF000000"/>
        <rFont val="Calibri"/>
        <family val="2"/>
        <charset val="238"/>
        <scheme val="minor"/>
      </rPr>
      <t>[FBO: dostępne subkonta w EUR, USD, GBP]</t>
    </r>
  </si>
  <si>
    <t>poza podium</t>
  </si>
  <si>
    <t>Za przelew do mbanku:
 0zł przez internet 
5 zł zlecony innymi kanałami, 
Za przelew poza mbank:
5 zł przez internet
10 zł zlecony innymi kanałami</t>
  </si>
  <si>
    <t>Plik pobrany ze strony: https://marciniwuc.com/ranking-ike-i-ikze/</t>
  </si>
  <si>
    <r>
      <t xml:space="preserve">RACHUNKI IKE/IKZE DLA INWESTORA SKUPIONEGO TYLKO NA </t>
    </r>
    <r>
      <rPr>
        <b/>
        <sz val="12"/>
        <color theme="7" tint="0.39997558519241921"/>
        <rFont val="Calibri"/>
        <family val="2"/>
        <charset val="238"/>
        <scheme val="minor"/>
      </rPr>
      <t>POLSKICH WALORACH</t>
    </r>
  </si>
  <si>
    <r>
      <t xml:space="preserve"> RACHUNKI IKE/IKZE Z DOSTĘPEM DO GIEŁD </t>
    </r>
    <r>
      <rPr>
        <b/>
        <sz val="12"/>
        <color theme="7" tint="0.39997558519241921"/>
        <rFont val="Calibri"/>
        <family val="2"/>
        <charset val="238"/>
        <scheme val="minor"/>
      </rPr>
      <t>ZAGRANICZNYCH</t>
    </r>
  </si>
  <si>
    <r>
      <rPr>
        <b/>
        <i/>
        <sz val="8"/>
        <color theme="1"/>
        <rFont val="Open Sans"/>
        <family val="2"/>
      </rPr>
      <t>Główne uproszczenia zastosowane w KALKULATORZE:</t>
    </r>
    <r>
      <rPr>
        <i/>
        <sz val="8"/>
        <color theme="1"/>
        <rFont val="Open Sans"/>
        <family val="2"/>
      </rPr>
      <t xml:space="preserve">
1) W Santanderze nie zapłacisz opłaty za przechowywanie, jeśli miesięcznie obracasz przynajmniej 1/10 portfela. Przy pasywnym inwestowaniu trudno jest uzyskać to zwolnienie, ale przy mniejszych portfelach jest to możliwe. W kalkulatorze, w ramach uproszczeń przyjmuję, że nie przysługuje prawo do zwolnienia z opłaty. Możesz wysokość opłaty zmienić ręcznie.
2) Ponadto opłata za depozyt w XTB i w "BOSSA bez promocji" zależy od instrumentów na różnych kontach. W ramach uproszenia kalkulator uwzględnia tylko wartość w portfelu IKE/IKZE. 
3)Kolejnym uproszczeniem jest przyjęcie "średniej wartości instrumentów w portfelu" - gdyby chcieć liczyć opłatę za depozyt szczegółowo dla każdej instytucji to wymagałoby to podania danych o obrocie i stanie instrumentów za każdy miesiąc transakcji oraz danych o wartości instrumentów na innych kontach - nie chcieliśmy tak komplikować Kalkulatora.
4) W kalkulatorze zakładam, też, że każda transakcja ma taką samą wartość wynikającą z podzielenia kwoty rocznych wpłat przez liczbę transakcji - możesz to ręcznie zmienić wpisując inne dane.</t>
    </r>
  </si>
  <si>
    <t xml:space="preserve"> Opłata nie jest pobierana na rachunkach IKE oraz IKZE.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</si>
</sst>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0%"/>
    <numFmt numFmtId="165" formatCode="#,##0\ &quot;zł&quot;"/>
    <numFmt numFmtId="166" formatCode="_-* #,##0\ &quot;zł&quot;_-;\-* #,##0\ &quot;zł&quot;_-;_-* &quot;-&quot;??\ &quot;zł&quot;_-;_-@_-"/>
    <numFmt numFmtId="167" formatCode="#,##0\ [$zł-415];\-#,##0\ [$zł-415]"/>
    <numFmt numFmtId="168" formatCode="_-* #,##0.0000\ &quot;zł&quot;_-;\-* #,##0.0000\ &quot;zł&quot;_-;_-* &quot;-&quot;??\ &quot;zł&quot;_-;_-@_-"/>
    <numFmt numFmtId="169" formatCode="_-* #,##0.000\ [$zł-415]_-;\-* #,##0.000\ [$zł-415]_-;_-* &quot;-&quot;??\ [$zł-415]_-;_-@_-"/>
    <numFmt numFmtId="170" formatCode="_-* #,##0.0000\ &quot;zł&quot;_-;\-* #,##0.0000\ &quot;zł&quot;_-;_-* &quot;-&quot;????\ &quot;zł&quot;_-;_-@_-"/>
    <numFmt numFmtId="171" formatCode="0.000%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sz val="14"/>
      <color rgb="FF000000"/>
      <name val="Calibri"/>
      <family val="2"/>
    </font>
    <font>
      <sz val="14"/>
      <color rgb="FF000000"/>
      <name val="Calibri"/>
      <family val="2"/>
      <charset val="238"/>
      <scheme val="minor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9"/>
      <color rgb="FF000000"/>
      <name val="Tahoma"/>
      <family val="2"/>
      <charset val="238"/>
    </font>
    <font>
      <b/>
      <sz val="18"/>
      <color theme="0" tint="-4.9989318521683403E-2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0" tint="-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 (Tekst podstawowy)"/>
      <charset val="238"/>
    </font>
    <font>
      <sz val="10"/>
      <color rgb="FFC00000"/>
      <name val="Calibri (Tekst podstawowy)"/>
      <charset val="238"/>
    </font>
    <font>
      <b/>
      <sz val="10"/>
      <color theme="4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u/>
      <sz val="10"/>
      <color rgb="FF000000"/>
      <name val="Calibri"/>
      <family val="2"/>
    </font>
    <font>
      <u/>
      <sz val="10"/>
      <color rgb="FF1155CC"/>
      <name val="Calibri"/>
      <family val="2"/>
    </font>
    <font>
      <u/>
      <sz val="10"/>
      <color rgb="FF0563C1"/>
      <name val="Calibri"/>
      <family val="2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charset val="238"/>
    </font>
    <font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 (Tekst podstawowy)"/>
      <charset val="238"/>
    </font>
    <font>
      <sz val="10"/>
      <color theme="1"/>
      <name val="Calibri (Tekst podstawowy)"/>
      <charset val="238"/>
    </font>
    <font>
      <sz val="11"/>
      <color theme="1"/>
      <name val="Open Sans"/>
      <family val="2"/>
      <charset val="238"/>
    </font>
    <font>
      <sz val="8"/>
      <color theme="0"/>
      <name val="Open Sans"/>
      <family val="2"/>
    </font>
    <font>
      <b/>
      <sz val="14"/>
      <color theme="1"/>
      <name val="Open Sans"/>
      <family val="2"/>
    </font>
    <font>
      <b/>
      <sz val="8"/>
      <color theme="0"/>
      <name val="Open Sans"/>
      <family val="2"/>
    </font>
    <font>
      <sz val="12"/>
      <color theme="1"/>
      <name val="Open Sans"/>
      <family val="2"/>
      <charset val="238"/>
    </font>
    <font>
      <b/>
      <sz val="12"/>
      <color theme="1"/>
      <name val="Open Sans"/>
      <family val="2"/>
    </font>
    <font>
      <b/>
      <sz val="12"/>
      <color theme="1"/>
      <name val="Open Sans"/>
      <family val="2"/>
      <charset val="238"/>
    </font>
    <font>
      <i/>
      <sz val="8"/>
      <color theme="1"/>
      <name val="Open Sans"/>
      <family val="2"/>
    </font>
    <font>
      <b/>
      <sz val="12"/>
      <color theme="0"/>
      <name val="Open Sans"/>
      <family val="2"/>
    </font>
    <font>
      <sz val="11"/>
      <color theme="0"/>
      <name val="Open Sans"/>
      <family val="2"/>
    </font>
    <font>
      <sz val="12"/>
      <color theme="0"/>
      <name val="Open Sans"/>
      <family val="2"/>
    </font>
    <font>
      <i/>
      <sz val="8"/>
      <color theme="0"/>
      <name val="Open Sans"/>
      <family val="2"/>
    </font>
    <font>
      <sz val="11"/>
      <color rgb="FFFF0000"/>
      <name val="Open Sans"/>
      <family val="2"/>
    </font>
    <font>
      <sz val="11"/>
      <color theme="0"/>
      <name val="Open Sans"/>
      <family val="2"/>
      <charset val="238"/>
    </font>
    <font>
      <b/>
      <sz val="14"/>
      <color theme="1" tint="0.249977111117893"/>
      <name val="Open Sans"/>
      <family val="2"/>
    </font>
    <font>
      <b/>
      <sz val="14"/>
      <color rgb="FF3B4C64"/>
      <name val="Open Sans"/>
      <family val="2"/>
    </font>
    <font>
      <b/>
      <sz val="14"/>
      <color rgb="FF00B050"/>
      <name val="Open Sans"/>
      <family val="2"/>
    </font>
    <font>
      <b/>
      <sz val="14"/>
      <color rgb="FFED6862"/>
      <name val="Open Sans"/>
      <family val="2"/>
    </font>
    <font>
      <b/>
      <sz val="14"/>
      <color rgb="FF00A5BB"/>
      <name val="Open Sans"/>
      <family val="2"/>
    </font>
    <font>
      <b/>
      <sz val="14"/>
      <color rgb="FF99B4BF"/>
      <name val="Open Sans"/>
      <family val="2"/>
    </font>
    <font>
      <b/>
      <sz val="20"/>
      <name val="Open Sans"/>
      <family val="2"/>
      <charset val="238"/>
    </font>
    <font>
      <sz val="14"/>
      <color theme="1"/>
      <name val="Open Sans"/>
      <family val="2"/>
    </font>
    <font>
      <b/>
      <sz val="14"/>
      <color theme="0"/>
      <name val="Open Sans"/>
      <family val="2"/>
      <charset val="238"/>
    </font>
    <font>
      <b/>
      <sz val="14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1"/>
      <color theme="1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sz val="10"/>
      <color theme="1"/>
      <name val="Open Sans"/>
      <family val="2"/>
    </font>
    <font>
      <sz val="11"/>
      <name val="Open Sans"/>
      <family val="2"/>
    </font>
    <font>
      <b/>
      <sz val="10"/>
      <name val="Open Sans"/>
      <family val="2"/>
    </font>
    <font>
      <b/>
      <sz val="10"/>
      <color theme="0"/>
      <name val="Open Sans"/>
      <family val="2"/>
    </font>
    <font>
      <b/>
      <sz val="10"/>
      <color theme="1" tint="0.249977111117893"/>
      <name val="Open Sans"/>
      <family val="2"/>
    </font>
    <font>
      <sz val="10"/>
      <color theme="1" tint="0.249977111117893"/>
      <name val="Open Sans"/>
      <family val="2"/>
    </font>
    <font>
      <b/>
      <i/>
      <sz val="8"/>
      <color theme="1"/>
      <name val="Open Sans"/>
      <family val="2"/>
    </font>
    <font>
      <sz val="10"/>
      <color theme="1"/>
      <name val="Arial"/>
      <family val="2"/>
      <charset val="238"/>
    </font>
    <font>
      <i/>
      <sz val="10"/>
      <color rgb="FF000000"/>
      <name val="Calibri"/>
      <family val="2"/>
      <charset val="238"/>
      <scheme val="minor"/>
    </font>
    <font>
      <u/>
      <sz val="18"/>
      <color rgb="FF0066CC"/>
      <name val="Calibri"/>
      <family val="2"/>
      <scheme val="minor"/>
    </font>
    <font>
      <b/>
      <sz val="12"/>
      <color theme="7" tint="0.39997558519241921"/>
      <name val="Calibri"/>
      <family val="2"/>
      <charset val="238"/>
      <scheme val="minor"/>
    </font>
    <font>
      <sz val="8"/>
      <color theme="1"/>
      <name val="Open Sans"/>
      <family val="2"/>
      <charset val="238"/>
    </font>
    <font>
      <sz val="8"/>
      <color theme="0"/>
      <name val="Open Sans"/>
      <family val="2"/>
      <charset val="238"/>
    </font>
    <font>
      <sz val="8"/>
      <color theme="1"/>
      <name val="Arial"/>
      <family val="2"/>
      <charset val="238"/>
    </font>
    <font>
      <sz val="8"/>
      <color theme="2"/>
      <name val="Open Sans"/>
      <family val="2"/>
      <charset val="238"/>
    </font>
    <font>
      <sz val="8"/>
      <color theme="0" tint="-4.9989318521683403E-2"/>
      <name val="Open Sans"/>
      <family val="2"/>
      <charset val="238"/>
    </font>
    <font>
      <sz val="8"/>
      <color theme="0" tint="-4.9989318521683403E-2"/>
      <name val="Calibri"/>
      <family val="2"/>
      <charset val="238"/>
    </font>
    <font>
      <sz val="8"/>
      <color theme="0" tint="-4.9989318521683403E-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ED68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99B4BF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3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7" fillId="5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40" fillId="2" borderId="0" xfId="0" applyFont="1" applyFill="1"/>
    <xf numFmtId="0" fontId="41" fillId="2" borderId="0" xfId="0" applyFont="1" applyFill="1" applyAlignment="1">
      <alignment horizontal="center" vertical="center"/>
    </xf>
    <xf numFmtId="1" fontId="41" fillId="2" borderId="0" xfId="0" applyNumberFormat="1" applyFont="1" applyFill="1" applyAlignment="1">
      <alignment horizontal="center" vertical="center"/>
    </xf>
    <xf numFmtId="0" fontId="41" fillId="2" borderId="0" xfId="0" applyFont="1" applyFill="1"/>
    <xf numFmtId="0" fontId="41" fillId="2" borderId="0" xfId="0" applyFont="1" applyFill="1" applyAlignment="1">
      <alignment wrapText="1"/>
    </xf>
    <xf numFmtId="1" fontId="41" fillId="2" borderId="0" xfId="0" applyNumberFormat="1" applyFont="1" applyFill="1"/>
    <xf numFmtId="0" fontId="42" fillId="2" borderId="0" xfId="0" applyFont="1" applyFill="1" applyAlignment="1">
      <alignment wrapText="1"/>
    </xf>
    <xf numFmtId="165" fontId="8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48" fillId="4" borderId="0" xfId="0" applyFont="1" applyFill="1"/>
    <xf numFmtId="0" fontId="49" fillId="4" borderId="0" xfId="0" applyFont="1" applyFill="1"/>
    <xf numFmtId="0" fontId="48" fillId="2" borderId="0" xfId="0" applyFont="1" applyFill="1"/>
    <xf numFmtId="0" fontId="48" fillId="4" borderId="0" xfId="0" applyFont="1" applyFill="1" applyAlignment="1">
      <alignment vertical="top"/>
    </xf>
    <xf numFmtId="0" fontId="51" fillId="4" borderId="0" xfId="0" applyFont="1" applyFill="1" applyAlignment="1">
      <alignment vertical="top"/>
    </xf>
    <xf numFmtId="0" fontId="52" fillId="4" borderId="0" xfId="0" applyFont="1" applyFill="1" applyAlignment="1">
      <alignment vertical="center" wrapText="1"/>
    </xf>
    <xf numFmtId="44" fontId="53" fillId="2" borderId="3" xfId="1" applyFont="1" applyFill="1" applyBorder="1" applyAlignment="1">
      <alignment horizontal="right" vertical="center"/>
    </xf>
    <xf numFmtId="44" fontId="54" fillId="4" borderId="6" xfId="1" applyFont="1" applyFill="1" applyBorder="1" applyAlignment="1">
      <alignment horizontal="right" vertical="center"/>
    </xf>
    <xf numFmtId="0" fontId="55" fillId="4" borderId="0" xfId="0" applyFont="1" applyFill="1" applyAlignment="1">
      <alignment vertical="center" wrapText="1"/>
    </xf>
    <xf numFmtId="0" fontId="56" fillId="4" borderId="0" xfId="0" applyFont="1" applyFill="1" applyAlignment="1">
      <alignment horizontal="right" vertical="center"/>
    </xf>
    <xf numFmtId="166" fontId="54" fillId="4" borderId="6" xfId="1" applyNumberFormat="1" applyFont="1" applyFill="1" applyBorder="1" applyAlignment="1">
      <alignment horizontal="right" vertical="center"/>
    </xf>
    <xf numFmtId="0" fontId="53" fillId="2" borderId="2" xfId="0" applyFont="1" applyFill="1" applyBorder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53" fillId="4" borderId="4" xfId="0" applyFont="1" applyFill="1" applyBorder="1" applyAlignment="1">
      <alignment horizontal="right" vertical="center"/>
    </xf>
    <xf numFmtId="166" fontId="53" fillId="2" borderId="2" xfId="1" applyNumberFormat="1" applyFont="1" applyFill="1" applyBorder="1" applyAlignment="1">
      <alignment horizontal="right" vertical="center"/>
    </xf>
    <xf numFmtId="166" fontId="53" fillId="4" borderId="4" xfId="1" applyNumberFormat="1" applyFont="1" applyFill="1" applyBorder="1" applyAlignment="1">
      <alignment horizontal="right" vertical="center"/>
    </xf>
    <xf numFmtId="166" fontId="54" fillId="4" borderId="0" xfId="1" applyNumberFormat="1" applyFont="1" applyFill="1" applyBorder="1" applyAlignment="1">
      <alignment horizontal="right" vertical="center"/>
    </xf>
    <xf numFmtId="44" fontId="53" fillId="2" borderId="2" xfId="1" applyFont="1" applyFill="1" applyBorder="1" applyAlignment="1">
      <alignment horizontal="right" vertical="center"/>
    </xf>
    <xf numFmtId="44" fontId="54" fillId="4" borderId="0" xfId="1" applyFont="1" applyFill="1" applyBorder="1" applyAlignment="1">
      <alignment horizontal="right" vertical="center"/>
    </xf>
    <xf numFmtId="44" fontId="53" fillId="4" borderId="0" xfId="1" applyFont="1" applyFill="1" applyBorder="1" applyAlignment="1">
      <alignment horizontal="right" vertical="center"/>
    </xf>
    <xf numFmtId="0" fontId="53" fillId="2" borderId="3" xfId="0" applyFont="1" applyFill="1" applyBorder="1" applyAlignment="1">
      <alignment horizontal="right" vertical="center"/>
    </xf>
    <xf numFmtId="0" fontId="54" fillId="4" borderId="6" xfId="0" applyFont="1" applyFill="1" applyBorder="1" applyAlignment="1">
      <alignment horizontal="right" vertical="center"/>
    </xf>
    <xf numFmtId="0" fontId="57" fillId="4" borderId="0" xfId="0" applyFont="1" applyFill="1"/>
    <xf numFmtId="0" fontId="58" fillId="4" borderId="0" xfId="0" applyFont="1" applyFill="1" applyAlignment="1">
      <alignment vertical="center" wrapText="1"/>
    </xf>
    <xf numFmtId="0" fontId="59" fillId="4" borderId="0" xfId="0" applyFont="1" applyFill="1" applyAlignment="1">
      <alignment vertical="center" wrapText="1"/>
    </xf>
    <xf numFmtId="0" fontId="57" fillId="4" borderId="0" xfId="0" applyFont="1" applyFill="1" applyAlignment="1">
      <alignment horizontal="left"/>
    </xf>
    <xf numFmtId="0" fontId="60" fillId="4" borderId="0" xfId="0" applyFont="1" applyFill="1" applyAlignment="1">
      <alignment horizontal="left"/>
    </xf>
    <xf numFmtId="0" fontId="57" fillId="2" borderId="0" xfId="0" applyFont="1" applyFill="1"/>
    <xf numFmtId="0" fontId="61" fillId="4" borderId="0" xfId="0" applyFont="1" applyFill="1"/>
    <xf numFmtId="0" fontId="63" fillId="4" borderId="2" xfId="0" applyFont="1" applyFill="1" applyBorder="1" applyAlignment="1">
      <alignment horizontal="center" vertical="center" wrapText="1"/>
    </xf>
    <xf numFmtId="0" fontId="64" fillId="4" borderId="2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6" fillId="4" borderId="2" xfId="0" applyFont="1" applyFill="1" applyBorder="1" applyAlignment="1">
      <alignment horizontal="center" vertical="center" wrapText="1"/>
    </xf>
    <xf numFmtId="0" fontId="67" fillId="4" borderId="2" xfId="0" applyFont="1" applyFill="1" applyBorder="1" applyAlignment="1">
      <alignment horizontal="center" vertical="center" wrapText="1"/>
    </xf>
    <xf numFmtId="0" fontId="68" fillId="4" borderId="2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wrapText="1"/>
    </xf>
    <xf numFmtId="0" fontId="69" fillId="2" borderId="11" xfId="0" applyFont="1" applyFill="1" applyBorder="1" applyAlignment="1">
      <alignment horizontal="center" vertical="center" textRotation="90" wrapText="1"/>
    </xf>
    <xf numFmtId="0" fontId="51" fillId="2" borderId="12" xfId="0" applyFont="1" applyFill="1" applyBorder="1" applyAlignment="1">
      <alignment wrapText="1"/>
    </xf>
    <xf numFmtId="167" fontId="52" fillId="2" borderId="2" xfId="0" applyNumberFormat="1" applyFont="1" applyFill="1" applyBorder="1" applyAlignment="1">
      <alignment vertical="center" wrapText="1"/>
    </xf>
    <xf numFmtId="167" fontId="50" fillId="2" borderId="2" xfId="0" applyNumberFormat="1" applyFont="1" applyFill="1" applyBorder="1" applyAlignment="1">
      <alignment vertical="center" wrapText="1"/>
    </xf>
    <xf numFmtId="0" fontId="69" fillId="2" borderId="3" xfId="0" applyFont="1" applyFill="1" applyBorder="1" applyAlignment="1">
      <alignment horizontal="center" vertical="center" textRotation="90" wrapText="1"/>
    </xf>
    <xf numFmtId="0" fontId="51" fillId="2" borderId="5" xfId="0" applyFont="1" applyFill="1" applyBorder="1" applyAlignment="1">
      <alignment wrapText="1"/>
    </xf>
    <xf numFmtId="0" fontId="48" fillId="4" borderId="0" xfId="0" applyFont="1" applyFill="1" applyAlignment="1">
      <alignment wrapText="1"/>
    </xf>
    <xf numFmtId="0" fontId="48" fillId="2" borderId="0" xfId="0" applyFont="1" applyFill="1" applyAlignment="1">
      <alignment wrapText="1"/>
    </xf>
    <xf numFmtId="0" fontId="69" fillId="2" borderId="7" xfId="0" applyFont="1" applyFill="1" applyBorder="1" applyAlignment="1">
      <alignment horizontal="center" vertical="center" textRotation="90" wrapText="1"/>
    </xf>
    <xf numFmtId="0" fontId="51" fillId="2" borderId="4" xfId="0" applyFont="1" applyFill="1" applyBorder="1" applyAlignment="1">
      <alignment wrapText="1"/>
    </xf>
    <xf numFmtId="167" fontId="52" fillId="2" borderId="0" xfId="0" applyNumberFormat="1" applyFont="1" applyFill="1" applyAlignment="1">
      <alignment vertical="center" wrapText="1"/>
    </xf>
    <xf numFmtId="10" fontId="48" fillId="4" borderId="0" xfId="2" applyNumberFormat="1" applyFont="1" applyFill="1" applyAlignment="1">
      <alignment wrapText="1"/>
    </xf>
    <xf numFmtId="0" fontId="51" fillId="4" borderId="4" xfId="0" applyFont="1" applyFill="1" applyBorder="1" applyAlignment="1">
      <alignment wrapText="1"/>
    </xf>
    <xf numFmtId="167" fontId="52" fillId="4" borderId="0" xfId="0" applyNumberFormat="1" applyFont="1" applyFill="1" applyAlignment="1">
      <alignment vertical="center" wrapText="1"/>
    </xf>
    <xf numFmtId="167" fontId="53" fillId="2" borderId="2" xfId="0" applyNumberFormat="1" applyFont="1" applyFill="1" applyBorder="1" applyAlignment="1">
      <alignment vertical="center" wrapText="1"/>
    </xf>
    <xf numFmtId="0" fontId="49" fillId="4" borderId="0" xfId="0" applyFont="1" applyFill="1" applyAlignment="1">
      <alignment wrapText="1"/>
    </xf>
    <xf numFmtId="0" fontId="70" fillId="4" borderId="0" xfId="0" applyFont="1" applyFill="1" applyAlignment="1">
      <alignment horizontal="center" vertical="center" wrapText="1"/>
    </xf>
    <xf numFmtId="0" fontId="71" fillId="4" borderId="0" xfId="0" applyFont="1" applyFill="1" applyAlignment="1">
      <alignment horizontal="center" vertical="center" wrapText="1"/>
    </xf>
    <xf numFmtId="10" fontId="52" fillId="4" borderId="0" xfId="2" applyNumberFormat="1" applyFont="1" applyFill="1" applyBorder="1"/>
    <xf numFmtId="166" fontId="48" fillId="4" borderId="0" xfId="1" applyNumberFormat="1" applyFont="1" applyFill="1" applyBorder="1"/>
    <xf numFmtId="166" fontId="48" fillId="4" borderId="0" xfId="0" applyNumberFormat="1" applyFont="1" applyFill="1"/>
    <xf numFmtId="166" fontId="48" fillId="4" borderId="0" xfId="1" applyNumberFormat="1" applyFont="1" applyFill="1" applyBorder="1" applyAlignment="1">
      <alignment wrapText="1"/>
    </xf>
    <xf numFmtId="166" fontId="49" fillId="4" borderId="0" xfId="0" applyNumberFormat="1" applyFont="1" applyFill="1"/>
    <xf numFmtId="166" fontId="72" fillId="4" borderId="0" xfId="0" applyNumberFormat="1" applyFont="1" applyFill="1"/>
    <xf numFmtId="0" fontId="73" fillId="2" borderId="0" xfId="0" applyFont="1" applyFill="1"/>
    <xf numFmtId="0" fontId="73" fillId="2" borderId="0" xfId="0" applyFont="1" applyFill="1" applyAlignment="1">
      <alignment wrapText="1"/>
    </xf>
    <xf numFmtId="166" fontId="48" fillId="2" borderId="0" xfId="1" applyNumberFormat="1" applyFont="1" applyFill="1" applyBorder="1" applyAlignment="1">
      <alignment wrapText="1"/>
    </xf>
    <xf numFmtId="166" fontId="48" fillId="2" borderId="0" xfId="0" applyNumberFormat="1" applyFont="1" applyFill="1"/>
    <xf numFmtId="166" fontId="49" fillId="2" borderId="0" xfId="0" applyNumberFormat="1" applyFont="1" applyFill="1"/>
    <xf numFmtId="166" fontId="72" fillId="2" borderId="0" xfId="0" applyNumberFormat="1" applyFont="1" applyFill="1"/>
    <xf numFmtId="0" fontId="74" fillId="2" borderId="0" xfId="0" applyFont="1" applyFill="1" applyAlignment="1">
      <alignment horizontal="left" vertical="top"/>
    </xf>
    <xf numFmtId="0" fontId="75" fillId="2" borderId="0" xfId="0" applyFont="1" applyFill="1"/>
    <xf numFmtId="0" fontId="76" fillId="2" borderId="0" xfId="0" applyFont="1" applyFill="1"/>
    <xf numFmtId="0" fontId="77" fillId="2" borderId="0" xfId="0" applyFont="1" applyFill="1"/>
    <xf numFmtId="0" fontId="78" fillId="2" borderId="1" xfId="0" applyFont="1" applyFill="1" applyBorder="1" applyAlignment="1">
      <alignment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7" fillId="2" borderId="0" xfId="0" applyFont="1" applyFill="1" applyAlignment="1">
      <alignment wrapText="1"/>
    </xf>
    <xf numFmtId="0" fontId="79" fillId="2" borderId="1" xfId="0" applyFont="1" applyFill="1" applyBorder="1" applyAlignment="1">
      <alignment vertical="center" wrapText="1"/>
    </xf>
    <xf numFmtId="0" fontId="80" fillId="2" borderId="1" xfId="0" applyFont="1" applyFill="1" applyBorder="1" applyAlignment="1">
      <alignment wrapText="1"/>
    </xf>
    <xf numFmtId="10" fontId="75" fillId="2" borderId="1" xfId="0" applyNumberFormat="1" applyFont="1" applyFill="1" applyBorder="1" applyAlignment="1">
      <alignment wrapText="1"/>
    </xf>
    <xf numFmtId="168" fontId="75" fillId="2" borderId="1" xfId="0" applyNumberFormat="1" applyFont="1" applyFill="1" applyBorder="1" applyAlignment="1">
      <alignment wrapText="1"/>
    </xf>
    <xf numFmtId="166" fontId="75" fillId="2" borderId="1" xfId="1" applyNumberFormat="1" applyFont="1" applyFill="1" applyBorder="1"/>
    <xf numFmtId="44" fontId="75" fillId="2" borderId="1" xfId="1" applyFont="1" applyFill="1" applyBorder="1" applyAlignment="1">
      <alignment wrapText="1"/>
    </xf>
    <xf numFmtId="169" fontId="48" fillId="2" borderId="0" xfId="0" applyNumberFormat="1" applyFont="1" applyFill="1" applyAlignment="1">
      <alignment wrapText="1"/>
    </xf>
    <xf numFmtId="166" fontId="75" fillId="2" borderId="1" xfId="1" applyNumberFormat="1" applyFont="1" applyFill="1" applyBorder="1" applyAlignment="1">
      <alignment horizontal="left" wrapText="1"/>
    </xf>
    <xf numFmtId="0" fontId="51" fillId="2" borderId="0" xfId="0" applyFont="1" applyFill="1"/>
    <xf numFmtId="0" fontId="49" fillId="2" borderId="0" xfId="0" applyFont="1" applyFill="1"/>
    <xf numFmtId="168" fontId="48" fillId="2" borderId="0" xfId="0" applyNumberFormat="1" applyFont="1" applyFill="1"/>
    <xf numFmtId="0" fontId="83" fillId="2" borderId="0" xfId="0" applyFont="1" applyFill="1" applyAlignment="1">
      <alignment wrapText="1"/>
    </xf>
    <xf numFmtId="1" fontId="16" fillId="7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165" fontId="18" fillId="0" borderId="18" xfId="0" applyNumberFormat="1" applyFont="1" applyBorder="1" applyAlignment="1">
      <alignment horizontal="center" vertical="center" wrapText="1"/>
    </xf>
    <xf numFmtId="1" fontId="38" fillId="0" borderId="18" xfId="0" applyNumberFormat="1" applyFont="1" applyBorder="1" applyAlignment="1">
      <alignment horizontal="center" vertical="center" wrapText="1"/>
    </xf>
    <xf numFmtId="165" fontId="19" fillId="0" borderId="18" xfId="0" applyNumberFormat="1" applyFont="1" applyBorder="1" applyAlignment="1">
      <alignment horizontal="center" vertical="center" wrapText="1"/>
    </xf>
    <xf numFmtId="165" fontId="23" fillId="0" borderId="18" xfId="0" applyNumberFormat="1" applyFont="1" applyBorder="1" applyAlignment="1">
      <alignment horizontal="center" vertical="center" wrapText="1"/>
    </xf>
    <xf numFmtId="165" fontId="25" fillId="0" borderId="18" xfId="3" applyNumberFormat="1" applyFont="1" applyFill="1" applyBorder="1" applyAlignment="1">
      <alignment horizontal="center" vertical="center" wrapText="1"/>
    </xf>
    <xf numFmtId="165" fontId="25" fillId="2" borderId="18" xfId="3" applyNumberFormat="1" applyFont="1" applyFill="1" applyBorder="1" applyAlignment="1">
      <alignment horizontal="center" vertical="center" wrapText="1"/>
    </xf>
    <xf numFmtId="165" fontId="26" fillId="0" borderId="18" xfId="0" applyNumberFormat="1" applyFont="1" applyBorder="1" applyAlignment="1">
      <alignment horizontal="center" vertical="center" wrapText="1"/>
    </xf>
    <xf numFmtId="165" fontId="28" fillId="0" borderId="18" xfId="0" applyNumberFormat="1" applyFont="1" applyBorder="1" applyAlignment="1">
      <alignment horizontal="center" vertical="center" wrapText="1"/>
    </xf>
    <xf numFmtId="165" fontId="45" fillId="0" borderId="18" xfId="0" applyNumberFormat="1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165" fontId="29" fillId="0" borderId="18" xfId="0" applyNumberFormat="1" applyFont="1" applyBorder="1" applyAlignment="1">
      <alignment horizontal="center" vertical="center" wrapText="1"/>
    </xf>
    <xf numFmtId="165" fontId="30" fillId="0" borderId="18" xfId="0" applyNumberFormat="1" applyFont="1" applyBorder="1" applyAlignment="1">
      <alignment horizontal="center" vertical="center" wrapText="1"/>
    </xf>
    <xf numFmtId="165" fontId="32" fillId="0" borderId="18" xfId="0" applyNumberFormat="1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165" fontId="18" fillId="2" borderId="18" xfId="0" applyNumberFormat="1" applyFont="1" applyFill="1" applyBorder="1" applyAlignment="1">
      <alignment horizontal="center" vertical="center" wrapText="1"/>
    </xf>
    <xf numFmtId="165" fontId="33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5" fontId="33" fillId="0" borderId="18" xfId="0" applyNumberFormat="1" applyFont="1" applyBorder="1" applyAlignment="1">
      <alignment horizontal="center" vertical="center" wrapText="1"/>
    </xf>
    <xf numFmtId="165" fontId="35" fillId="2" borderId="18" xfId="3" applyNumberFormat="1" applyFont="1" applyFill="1" applyBorder="1" applyAlignment="1">
      <alignment horizontal="center" vertical="center" wrapText="1"/>
    </xf>
    <xf numFmtId="1" fontId="39" fillId="0" borderId="18" xfId="0" applyNumberFormat="1" applyFont="1" applyBorder="1" applyAlignment="1">
      <alignment horizontal="center" vertical="center" wrapText="1"/>
    </xf>
    <xf numFmtId="165" fontId="36" fillId="0" borderId="18" xfId="0" applyNumberFormat="1" applyFont="1" applyBorder="1" applyAlignment="1">
      <alignment horizontal="center" vertical="center" wrapText="1"/>
    </xf>
    <xf numFmtId="165" fontId="36" fillId="0" borderId="18" xfId="0" applyNumberFormat="1" applyFont="1" applyBorder="1" applyAlignment="1">
      <alignment horizontal="left" vertical="center" wrapText="1"/>
    </xf>
    <xf numFmtId="165" fontId="36" fillId="2" borderId="18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165" fontId="25" fillId="0" borderId="18" xfId="3" applyNumberFormat="1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25" fillId="2" borderId="18" xfId="3" applyFont="1" applyFill="1" applyBorder="1" applyAlignment="1">
      <alignment horizontal="center" vertical="center" wrapText="1"/>
    </xf>
    <xf numFmtId="0" fontId="51" fillId="2" borderId="19" xfId="0" applyFont="1" applyFill="1" applyBorder="1" applyAlignment="1">
      <alignment wrapText="1"/>
    </xf>
    <xf numFmtId="0" fontId="69" fillId="4" borderId="20" xfId="0" applyFont="1" applyFill="1" applyBorder="1"/>
    <xf numFmtId="0" fontId="57" fillId="4" borderId="21" xfId="0" applyFont="1" applyFill="1" applyBorder="1"/>
    <xf numFmtId="165" fontId="2" fillId="2" borderId="18" xfId="3" applyNumberFormat="1" applyFill="1" applyBorder="1" applyAlignment="1">
      <alignment horizontal="center" vertical="center" wrapText="1"/>
    </xf>
    <xf numFmtId="0" fontId="85" fillId="4" borderId="0" xfId="0" applyFont="1" applyFill="1"/>
    <xf numFmtId="0" fontId="85" fillId="0" borderId="0" xfId="0" applyFont="1"/>
    <xf numFmtId="0" fontId="87" fillId="2" borderId="0" xfId="0" applyFont="1" applyFill="1"/>
    <xf numFmtId="0" fontId="88" fillId="2" borderId="0" xfId="0" applyFont="1" applyFill="1"/>
    <xf numFmtId="0" fontId="89" fillId="2" borderId="0" xfId="0" applyFont="1" applyFill="1" applyAlignment="1">
      <alignment wrapText="1"/>
    </xf>
    <xf numFmtId="164" fontId="87" fillId="2" borderId="0" xfId="2" applyNumberFormat="1" applyFont="1" applyFill="1" applyBorder="1"/>
    <xf numFmtId="10" fontId="87" fillId="2" borderId="0" xfId="2" applyNumberFormat="1" applyFont="1" applyFill="1" applyBorder="1"/>
    <xf numFmtId="0" fontId="91" fillId="4" borderId="0" xfId="0" applyFont="1" applyFill="1"/>
    <xf numFmtId="0" fontId="92" fillId="4" borderId="0" xfId="0" applyFont="1" applyFill="1" applyAlignment="1">
      <alignment wrapText="1"/>
    </xf>
    <xf numFmtId="0" fontId="93" fillId="4" borderId="0" xfId="0" applyFont="1" applyFill="1" applyAlignment="1">
      <alignment wrapText="1"/>
    </xf>
    <xf numFmtId="0" fontId="92" fillId="4" borderId="0" xfId="0" applyFont="1" applyFill="1" applyAlignment="1">
      <alignment vertical="center"/>
    </xf>
    <xf numFmtId="0" fontId="93" fillId="4" borderId="0" xfId="0" applyFont="1" applyFill="1" applyAlignment="1">
      <alignment vertical="top" wrapText="1"/>
    </xf>
    <xf numFmtId="0" fontId="92" fillId="4" borderId="0" xfId="0" applyFont="1" applyFill="1" applyAlignment="1">
      <alignment vertical="top" wrapText="1"/>
    </xf>
    <xf numFmtId="20" fontId="92" fillId="4" borderId="0" xfId="0" applyNumberFormat="1" applyFont="1" applyFill="1" applyAlignment="1">
      <alignment horizontal="right" vertical="top" wrapText="1"/>
    </xf>
    <xf numFmtId="0" fontId="92" fillId="4" borderId="0" xfId="0" applyFont="1" applyFill="1" applyAlignment="1">
      <alignment horizontal="right" vertical="top" wrapText="1"/>
    </xf>
    <xf numFmtId="170" fontId="91" fillId="4" borderId="0" xfId="0" applyNumberFormat="1" applyFont="1" applyFill="1"/>
    <xf numFmtId="168" fontId="91" fillId="4" borderId="0" xfId="1" applyNumberFormat="1" applyFont="1" applyFill="1" applyBorder="1"/>
    <xf numFmtId="171" fontId="91" fillId="4" borderId="0" xfId="2" applyNumberFormat="1" applyFont="1" applyFill="1" applyBorder="1"/>
    <xf numFmtId="10" fontId="91" fillId="4" borderId="0" xfId="2" applyNumberFormat="1" applyFont="1" applyFill="1" applyBorder="1"/>
    <xf numFmtId="0" fontId="90" fillId="4" borderId="0" xfId="0" applyFont="1" applyFill="1"/>
    <xf numFmtId="0" fontId="73" fillId="4" borderId="0" xfId="0" applyFont="1" applyFill="1"/>
    <xf numFmtId="0" fontId="73" fillId="4" borderId="0" xfId="0" applyFont="1" applyFill="1" applyAlignment="1">
      <alignment wrapText="1"/>
    </xf>
    <xf numFmtId="0" fontId="87" fillId="4" borderId="0" xfId="0" applyFont="1" applyFill="1"/>
    <xf numFmtId="0" fontId="14" fillId="6" borderId="18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" fontId="17" fillId="7" borderId="2" xfId="0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/>
    </xf>
    <xf numFmtId="165" fontId="43" fillId="0" borderId="18" xfId="0" applyNumberFormat="1" applyFont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166" fontId="75" fillId="2" borderId="1" xfId="1" applyNumberFormat="1" applyFont="1" applyFill="1" applyBorder="1" applyAlignment="1">
      <alignment horizontal="center"/>
    </xf>
    <xf numFmtId="166" fontId="75" fillId="2" borderId="1" xfId="1" applyNumberFormat="1" applyFont="1" applyFill="1" applyBorder="1" applyAlignment="1">
      <alignment horizontal="center" wrapText="1"/>
    </xf>
    <xf numFmtId="0" fontId="50" fillId="4" borderId="0" xfId="0" applyFont="1" applyFill="1" applyAlignment="1">
      <alignment horizontal="center" vertical="top" wrapText="1"/>
    </xf>
    <xf numFmtId="0" fontId="62" fillId="4" borderId="16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62" fillId="4" borderId="9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textRotation="90" wrapText="1"/>
    </xf>
    <xf numFmtId="0" fontId="50" fillId="2" borderId="0" xfId="0" applyFont="1" applyFill="1" applyAlignment="1">
      <alignment horizontal="center" vertical="center" textRotation="90" wrapText="1"/>
    </xf>
    <xf numFmtId="0" fontId="50" fillId="2" borderId="14" xfId="0" applyFont="1" applyFill="1" applyBorder="1" applyAlignment="1">
      <alignment horizontal="center" vertical="center" textRotation="90" wrapText="1"/>
    </xf>
    <xf numFmtId="0" fontId="50" fillId="2" borderId="17" xfId="0" applyFont="1" applyFill="1" applyBorder="1" applyAlignment="1">
      <alignment horizontal="center" vertical="center" textRotation="90" wrapText="1"/>
    </xf>
    <xf numFmtId="0" fontId="78" fillId="2" borderId="1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left" vertical="top" wrapText="1"/>
    </xf>
  </cellXfs>
  <cellStyles count="5">
    <cellStyle name="Dziesiętny 2" xfId="4" xr:uid="{9727AED2-85E7-4757-A8FF-76F82036CC27}"/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00B050"/>
      <color rgb="FF3B4C64"/>
      <color rgb="FFED6862"/>
      <color rgb="FF99B4BF"/>
      <color rgb="FF00A5BB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84699933036229E-2"/>
          <c:y val="4.7145436607658082E-2"/>
          <c:w val="0.89245207985365471"/>
          <c:h val="0.7531721419542108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'KALKULATOR zagranica 2025'!$J$18</c:f>
              <c:strCache>
                <c:ptCount val="1"/>
                <c:pt idx="0">
                  <c:v>Prowizja przy kupnie/ sprzedaży</c:v>
                </c:pt>
              </c:strCache>
            </c:strRef>
          </c:tx>
          <c:spPr>
            <a:solidFill>
              <a:srgbClr val="3B4C6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'KALKULATOR zagranica 2025'!$I$19:$I$30</c:f>
              <c:strCache>
                <c:ptCount val="11"/>
                <c:pt idx="0">
                  <c:v>XTB (przy darmowych ETF)</c:v>
                </c:pt>
                <c:pt idx="1">
                  <c:v>eMakler mBank w promocji</c:v>
                </c:pt>
                <c:pt idx="2">
                  <c:v>biuro maklerskie mBank w promocji</c:v>
                </c:pt>
                <c:pt idx="3">
                  <c:v>BOSSA w promocji</c:v>
                </c:pt>
                <c:pt idx="4">
                  <c:v>Santander w promocji</c:v>
                </c:pt>
                <c:pt idx="5">
                  <c:v>BDM</c:v>
                </c:pt>
                <c:pt idx="7">
                  <c:v>eMakler mBank bez  promocji</c:v>
                </c:pt>
                <c:pt idx="8">
                  <c:v>biuro maklerskie mBank bez promocji</c:v>
                </c:pt>
                <c:pt idx="9">
                  <c:v>BOSSA bez promocji</c:v>
                </c:pt>
                <c:pt idx="10">
                  <c:v>Santander bez promocji</c:v>
                </c:pt>
              </c:strCache>
            </c:strRef>
          </c:cat>
          <c:val>
            <c:numRef>
              <c:f>'KALKULATOR zagranica 2025'!$J$19:$J$30</c:f>
              <c:numCache>
                <c:formatCode>#\ ##0\ [$zł-415];\-#\ ##0\ [$zł-415]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107.5</c:v>
                </c:pt>
                <c:pt idx="7">
                  <c:v>75.455100000000002</c:v>
                </c:pt>
                <c:pt idx="8">
                  <c:v>75.455100000000002</c:v>
                </c:pt>
                <c:pt idx="9">
                  <c:v>75.455100000000002</c:v>
                </c:pt>
                <c:pt idx="1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D-4813-8E30-5FB359C4E360}"/>
            </c:ext>
          </c:extLst>
        </c:ser>
        <c:ser>
          <c:idx val="5"/>
          <c:order val="1"/>
          <c:tx>
            <c:strRef>
              <c:f>'KALKULATOR zagranica 2025'!$K$18</c:f>
              <c:strCache>
                <c:ptCount val="1"/>
                <c:pt idx="0">
                  <c:v>Prowizja za  przewalutowanie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'KALKULATOR zagranica 2025'!$I$19:$I$30</c:f>
              <c:strCache>
                <c:ptCount val="11"/>
                <c:pt idx="0">
                  <c:v>XTB (przy darmowych ETF)</c:v>
                </c:pt>
                <c:pt idx="1">
                  <c:v>eMakler mBank w promocji</c:v>
                </c:pt>
                <c:pt idx="2">
                  <c:v>biuro maklerskie mBank w promocji</c:v>
                </c:pt>
                <c:pt idx="3">
                  <c:v>BOSSA w promocji</c:v>
                </c:pt>
                <c:pt idx="4">
                  <c:v>Santander w promocji</c:v>
                </c:pt>
                <c:pt idx="5">
                  <c:v>BDM</c:v>
                </c:pt>
                <c:pt idx="7">
                  <c:v>eMakler mBank bez  promocji</c:v>
                </c:pt>
                <c:pt idx="8">
                  <c:v>biuro maklerskie mBank bez promocji</c:v>
                </c:pt>
                <c:pt idx="9">
                  <c:v>BOSSA bez promocji</c:v>
                </c:pt>
                <c:pt idx="10">
                  <c:v>Santander bez promocji</c:v>
                </c:pt>
              </c:strCache>
            </c:strRef>
          </c:cat>
          <c:val>
            <c:numRef>
              <c:f>'KALKULATOR zagranica 2025'!$K$19:$K$30</c:f>
              <c:numCache>
                <c:formatCode>#\ ##0\ [$zł-415];\-#\ ##0\ [$zł-415]</c:formatCode>
                <c:ptCount val="11"/>
                <c:pt idx="0">
                  <c:v>130.095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D-4813-8E30-5FB359C4E360}"/>
            </c:ext>
          </c:extLst>
        </c:ser>
        <c:ser>
          <c:idx val="6"/>
          <c:order val="2"/>
          <c:tx>
            <c:strRef>
              <c:f>'KALKULATOR zagranica 2025'!$L$18</c:f>
              <c:strCache>
                <c:ptCount val="1"/>
                <c:pt idx="0">
                  <c:v>Spread walutowy</c:v>
                </c:pt>
              </c:strCache>
            </c:strRef>
          </c:tx>
          <c:spPr>
            <a:solidFill>
              <a:srgbClr val="ED686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'KALKULATOR zagranica 2025'!$I$19:$I$30</c:f>
              <c:strCache>
                <c:ptCount val="11"/>
                <c:pt idx="0">
                  <c:v>XTB (przy darmowych ETF)</c:v>
                </c:pt>
                <c:pt idx="1">
                  <c:v>eMakler mBank w promocji</c:v>
                </c:pt>
                <c:pt idx="2">
                  <c:v>biuro maklerskie mBank w promocji</c:v>
                </c:pt>
                <c:pt idx="3">
                  <c:v>BOSSA w promocji</c:v>
                </c:pt>
                <c:pt idx="4">
                  <c:v>Santander w promocji</c:v>
                </c:pt>
                <c:pt idx="5">
                  <c:v>BDM</c:v>
                </c:pt>
                <c:pt idx="7">
                  <c:v>eMakler mBank bez  promocji</c:v>
                </c:pt>
                <c:pt idx="8">
                  <c:v>biuro maklerskie mBank bez promocji</c:v>
                </c:pt>
                <c:pt idx="9">
                  <c:v>BOSSA bez promocji</c:v>
                </c:pt>
                <c:pt idx="10">
                  <c:v>Santander bez promocji</c:v>
                </c:pt>
              </c:strCache>
            </c:strRef>
          </c:cat>
          <c:val>
            <c:numRef>
              <c:f>'KALKULATOR zagranica 2025'!$L$19:$L$30</c:f>
              <c:numCache>
                <c:formatCode>#\ ##0\ [$zł-415];\-#\ ##0\ [$zł-415]</c:formatCode>
                <c:ptCount val="11"/>
                <c:pt idx="0">
                  <c:v>5.2038000000000002</c:v>
                </c:pt>
                <c:pt idx="1">
                  <c:v>26.018999999999998</c:v>
                </c:pt>
                <c:pt idx="2">
                  <c:v>26.018999999999998</c:v>
                </c:pt>
                <c:pt idx="3">
                  <c:v>26.018999999999998</c:v>
                </c:pt>
                <c:pt idx="4">
                  <c:v>26.018999999999998</c:v>
                </c:pt>
                <c:pt idx="5">
                  <c:v>26.018999999999998</c:v>
                </c:pt>
                <c:pt idx="7">
                  <c:v>26.018999999999998</c:v>
                </c:pt>
                <c:pt idx="8">
                  <c:v>26.018999999999998</c:v>
                </c:pt>
                <c:pt idx="9">
                  <c:v>52.037999999999997</c:v>
                </c:pt>
                <c:pt idx="10">
                  <c:v>26.018999999999998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D-4813-8E30-5FB359C4E360}"/>
            </c:ext>
          </c:extLst>
        </c:ser>
        <c:ser>
          <c:idx val="7"/>
          <c:order val="3"/>
          <c:tx>
            <c:strRef>
              <c:f>'KALKULATOR zagranica 2025'!$M$18</c:f>
              <c:strCache>
                <c:ptCount val="1"/>
                <c:pt idx="0">
                  <c:v>Opłata za depozyt</c:v>
                </c:pt>
              </c:strCache>
            </c:strRef>
          </c:tx>
          <c:spPr>
            <a:solidFill>
              <a:srgbClr val="00A5BB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'KALKULATOR zagranica 2025'!$I$19:$I$30</c:f>
              <c:strCache>
                <c:ptCount val="11"/>
                <c:pt idx="0">
                  <c:v>XTB (przy darmowych ETF)</c:v>
                </c:pt>
                <c:pt idx="1">
                  <c:v>eMakler mBank w promocji</c:v>
                </c:pt>
                <c:pt idx="2">
                  <c:v>biuro maklerskie mBank w promocji</c:v>
                </c:pt>
                <c:pt idx="3">
                  <c:v>BOSSA w promocji</c:v>
                </c:pt>
                <c:pt idx="4">
                  <c:v>Santander w promocji</c:v>
                </c:pt>
                <c:pt idx="5">
                  <c:v>BDM</c:v>
                </c:pt>
                <c:pt idx="7">
                  <c:v>eMakler mBank bez  promocji</c:v>
                </c:pt>
                <c:pt idx="8">
                  <c:v>biuro maklerskie mBank bez promocji</c:v>
                </c:pt>
                <c:pt idx="9">
                  <c:v>BOSSA bez promocji</c:v>
                </c:pt>
                <c:pt idx="10">
                  <c:v>Santander bez promocji</c:v>
                </c:pt>
              </c:strCache>
            </c:strRef>
          </c:cat>
          <c:val>
            <c:numRef>
              <c:f>'KALKULATOR zagranica 2025'!$M$19:$M$30</c:f>
              <c:numCache>
                <c:formatCode>#\ ##0\ [$zł-415];\-#\ ##0\ [$zł-415]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99.637473999999997</c:v>
                </c:pt>
                <c:pt idx="10">
                  <c:v>735.32455812000001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4D-4813-8E30-5FB359C4E360}"/>
            </c:ext>
          </c:extLst>
        </c:ser>
        <c:ser>
          <c:idx val="0"/>
          <c:order val="4"/>
          <c:tx>
            <c:strRef>
              <c:f>'KALKULATOR zagranica 2025'!$N$18</c:f>
              <c:strCache>
                <c:ptCount val="1"/>
                <c:pt idx="0">
                  <c:v>Opłata za  konto</c:v>
                </c:pt>
              </c:strCache>
            </c:strRef>
          </c:tx>
          <c:spPr>
            <a:solidFill>
              <a:srgbClr val="99B4B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'KALKULATOR zagranica 2025'!$I$19:$I$30</c:f>
              <c:strCache>
                <c:ptCount val="11"/>
                <c:pt idx="0">
                  <c:v>XTB (przy darmowych ETF)</c:v>
                </c:pt>
                <c:pt idx="1">
                  <c:v>eMakler mBank w promocji</c:v>
                </c:pt>
                <c:pt idx="2">
                  <c:v>biuro maklerskie mBank w promocji</c:v>
                </c:pt>
                <c:pt idx="3">
                  <c:v>BOSSA w promocji</c:v>
                </c:pt>
                <c:pt idx="4">
                  <c:v>Santander w promocji</c:v>
                </c:pt>
                <c:pt idx="5">
                  <c:v>BDM</c:v>
                </c:pt>
                <c:pt idx="7">
                  <c:v>eMakler mBank bez  promocji</c:v>
                </c:pt>
                <c:pt idx="8">
                  <c:v>biuro maklerskie mBank bez promocji</c:v>
                </c:pt>
                <c:pt idx="9">
                  <c:v>BOSSA bez promocji</c:v>
                </c:pt>
                <c:pt idx="10">
                  <c:v>Santander bez promocji</c:v>
                </c:pt>
              </c:strCache>
            </c:strRef>
          </c:cat>
          <c:val>
            <c:numRef>
              <c:f>'KALKULATOR zagranica 2025'!$N$19:$N$30</c:f>
              <c:numCache>
                <c:formatCode>#\ ##0\ [$zł-415];\-#\ ##0\ [$zł-415]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D-4813-8E30-5FB359C4E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8373551"/>
        <c:axId val="38385615"/>
      </c:barChart>
      <c:catAx>
        <c:axId val="3837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  <c:crossAx val="38385615"/>
        <c:crosses val="autoZero"/>
        <c:auto val="1"/>
        <c:lblAlgn val="ctr"/>
        <c:lblOffset val="100"/>
        <c:noMultiLvlLbl val="0"/>
      </c:catAx>
      <c:valAx>
        <c:axId val="3838561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  <c:crossAx val="38373551"/>
        <c:crosses val="autoZero"/>
        <c:crossBetween val="between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3B4C64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B05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ED6862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A5BB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99B4BF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0.29562622829030627"/>
          <c:y val="2.1534514475871919E-2"/>
          <c:w val="0.5989016979021341"/>
          <c:h val="0.237931706462862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l-PL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600">
          <a:solidFill>
            <a:schemeClr val="tx1">
              <a:lumMod val="95000"/>
              <a:lumOff val="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ranking-ike-i-ikze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hyperlink" Target="https://marciniwuc.com/ranking-ike-i-ikze/" TargetMode="External"/><Relationship Id="rId7" Type="http://schemas.openxmlformats.org/officeDocument/2006/relationships/image" Target="../media/image10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3.png"/><Relationship Id="rId11" Type="http://schemas.openxmlformats.org/officeDocument/2006/relationships/image" Target="../media/image14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4.pn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https://marciniwuc.com/ranking-ike-i-ikze/" TargetMode="External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</xdr:col>
      <xdr:colOff>2358197</xdr:colOff>
      <xdr:row>2</xdr:row>
      <xdr:rowOff>194964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51EFD0-C904-8EE4-94CA-BD9FFA03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973" y="38100"/>
          <a:ext cx="2624897" cy="709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25</xdr:row>
      <xdr:rowOff>38099</xdr:rowOff>
    </xdr:from>
    <xdr:to>
      <xdr:col>7</xdr:col>
      <xdr:colOff>1228725</xdr:colOff>
      <xdr:row>25</xdr:row>
      <xdr:rowOff>431200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74EF5045-52E1-47FC-8470-577CEDCA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4" y="10506075"/>
          <a:ext cx="1200151" cy="0"/>
        </a:xfrm>
        <a:prstGeom prst="rect">
          <a:avLst/>
        </a:prstGeom>
      </xdr:spPr>
    </xdr:pic>
    <xdr:clientData fLocksWithSheet="0"/>
  </xdr:twoCellAnchor>
  <xdr:twoCellAnchor>
    <xdr:from>
      <xdr:col>5</xdr:col>
      <xdr:colOff>695324</xdr:colOff>
      <xdr:row>1</xdr:row>
      <xdr:rowOff>200023</xdr:rowOff>
    </xdr:from>
    <xdr:to>
      <xdr:col>14</xdr:col>
      <xdr:colOff>981074</xdr:colOff>
      <xdr:row>16</xdr:row>
      <xdr:rowOff>299357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3BA804A1-1CC9-4621-80D9-20942D270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347133</xdr:colOff>
      <xdr:row>12</xdr:row>
      <xdr:rowOff>685801</xdr:rowOff>
    </xdr:from>
    <xdr:to>
      <xdr:col>10</xdr:col>
      <xdr:colOff>442382</xdr:colOff>
      <xdr:row>16</xdr:row>
      <xdr:rowOff>244928</xdr:rowOff>
    </xdr:to>
    <xdr:sp macro="" textlink="">
      <xdr:nvSpPr>
        <xdr:cNvPr id="15" name="Prostokąt: zaokrąglone rogi 14">
          <a:extLst>
            <a:ext uri="{FF2B5EF4-FFF2-40B4-BE49-F238E27FC236}">
              <a16:creationId xmlns:a16="http://schemas.microsoft.com/office/drawing/2014/main" id="{BAE74952-6BA4-450B-A560-6149B4E43F34}"/>
            </a:ext>
          </a:extLst>
        </xdr:cNvPr>
        <xdr:cNvSpPr/>
      </xdr:nvSpPr>
      <xdr:spPr>
        <a:xfrm>
          <a:off x="10171490" y="5756730"/>
          <a:ext cx="3433535" cy="1110341"/>
        </a:xfrm>
        <a:prstGeom prst="roundRect">
          <a:avLst/>
        </a:prstGeom>
        <a:solidFill>
          <a:srgbClr val="E7E6E6">
            <a:alpha val="25098"/>
          </a:srgbClr>
        </a:solidFill>
        <a:ln w="38100">
          <a:solidFill>
            <a:srgbClr val="ED686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br>
            <a:rPr lang="pl-PL" sz="1600" b="1">
              <a:solidFill>
                <a:srgbClr val="ED6862"/>
              </a:solidFill>
            </a:rPr>
          </a:br>
          <a:br>
            <a:rPr lang="pl-PL" sz="1600" b="1">
              <a:solidFill>
                <a:srgbClr val="ED6862"/>
              </a:solidFill>
            </a:rPr>
          </a:br>
          <a:r>
            <a:rPr lang="pl-PL" sz="1400" b="1">
              <a:solidFill>
                <a:schemeClr val="tx1"/>
              </a:solidFill>
            </a:rPr>
            <a:t>WARUNKI</a:t>
          </a:r>
          <a:r>
            <a:rPr lang="pl-PL" sz="1400" b="1" baseline="0">
              <a:solidFill>
                <a:schemeClr val="tx1"/>
              </a:solidFill>
            </a:rPr>
            <a:t> W PROMOCJI dla:</a:t>
          </a:r>
          <a:br>
            <a:rPr lang="pl-PL" sz="1400" b="1" baseline="0">
              <a:solidFill>
                <a:schemeClr val="tx1"/>
              </a:solidFill>
            </a:rPr>
          </a:br>
          <a:r>
            <a:rPr lang="pl-PL" sz="1400" b="1" baseline="0">
              <a:solidFill>
                <a:schemeClr val="tx1"/>
              </a:solidFill>
            </a:rPr>
            <a:t> mBanku, BOSSA i Santander</a:t>
          </a:r>
          <a:endParaRPr lang="pl-PL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826559</xdr:colOff>
      <xdr:row>12</xdr:row>
      <xdr:rowOff>660400</xdr:rowOff>
    </xdr:from>
    <xdr:to>
      <xdr:col>14</xdr:col>
      <xdr:colOff>837142</xdr:colOff>
      <xdr:row>17</xdr:row>
      <xdr:rowOff>12700</xdr:rowOff>
    </xdr:to>
    <xdr:sp macro="" textlink="">
      <xdr:nvSpPr>
        <xdr:cNvPr id="16" name="Prostokąt: zaokrąglone rogi 15">
          <a:extLst>
            <a:ext uri="{FF2B5EF4-FFF2-40B4-BE49-F238E27FC236}">
              <a16:creationId xmlns:a16="http://schemas.microsoft.com/office/drawing/2014/main" id="{936089CE-DA5C-469D-98C0-AC53F89456B9}"/>
            </a:ext>
          </a:extLst>
        </xdr:cNvPr>
        <xdr:cNvSpPr/>
      </xdr:nvSpPr>
      <xdr:spPr>
        <a:xfrm>
          <a:off x="17158759" y="5664200"/>
          <a:ext cx="3934883" cy="1193800"/>
        </a:xfrm>
        <a:prstGeom prst="roundRect">
          <a:avLst/>
        </a:prstGeom>
        <a:solidFill>
          <a:srgbClr val="E7E6E6">
            <a:alpha val="25098"/>
          </a:srgbClr>
        </a:solidFill>
        <a:ln w="38100">
          <a:solidFill>
            <a:srgbClr val="ED686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br>
            <a:rPr lang="pl-PL" sz="1600" b="1">
              <a:solidFill>
                <a:schemeClr val="tx1"/>
              </a:solidFill>
            </a:rPr>
          </a:br>
          <a:br>
            <a:rPr lang="pl-PL" sz="1600" b="1">
              <a:solidFill>
                <a:schemeClr val="tx1"/>
              </a:solidFill>
            </a:rPr>
          </a:br>
          <a:r>
            <a:rPr lang="pl-PL" sz="1400" b="1">
              <a:solidFill>
                <a:schemeClr val="tx1"/>
              </a:solidFill>
            </a:rPr>
            <a:t>WARUNKI</a:t>
          </a:r>
          <a:r>
            <a:rPr lang="pl-PL" sz="1400" b="1" baseline="0">
              <a:solidFill>
                <a:schemeClr val="tx1"/>
              </a:solidFill>
            </a:rPr>
            <a:t> POZA PROMOCJĄ dla:</a:t>
          </a:r>
          <a:br>
            <a:rPr lang="pl-PL" sz="1400" b="1" baseline="0">
              <a:solidFill>
                <a:schemeClr val="tx1"/>
              </a:solidFill>
            </a:rPr>
          </a:br>
          <a:r>
            <a:rPr lang="pl-PL" sz="1400" b="1" baseline="0">
              <a:solidFill>
                <a:schemeClr val="tx1"/>
              </a:solidFill>
            </a:rPr>
            <a:t> mBanku, BOSSA i Santander</a:t>
          </a:r>
          <a:endParaRPr lang="pl-PL" sz="14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171450</xdr:colOff>
      <xdr:row>17</xdr:row>
      <xdr:rowOff>180975</xdr:rowOff>
    </xdr:from>
    <xdr:to>
      <xdr:col>7</xdr:col>
      <xdr:colOff>1526800</xdr:colOff>
      <xdr:row>17</xdr:row>
      <xdr:rowOff>838200</xdr:rowOff>
    </xdr:to>
    <xdr:pic>
      <xdr:nvPicPr>
        <xdr:cNvPr id="17" name="Obraz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2D039E-2506-4418-E47E-E807FD8D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50450" y="7026275"/>
          <a:ext cx="2777750" cy="657225"/>
        </a:xfrm>
        <a:prstGeom prst="rect">
          <a:avLst/>
        </a:prstGeom>
      </xdr:spPr>
    </xdr:pic>
    <xdr:clientData/>
  </xdr:twoCellAnchor>
  <xdr:twoCellAnchor>
    <xdr:from>
      <xdr:col>7</xdr:col>
      <xdr:colOff>106029</xdr:colOff>
      <xdr:row>19</xdr:row>
      <xdr:rowOff>12867</xdr:rowOff>
    </xdr:from>
    <xdr:to>
      <xdr:col>8</xdr:col>
      <xdr:colOff>34157</xdr:colOff>
      <xdr:row>19</xdr:row>
      <xdr:rowOff>367147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72E5EB6-AB3C-684F-8636-238A3269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07429" y="8267867"/>
          <a:ext cx="1693428" cy="354280"/>
        </a:xfrm>
        <a:prstGeom prst="rect">
          <a:avLst/>
        </a:prstGeom>
      </xdr:spPr>
    </xdr:pic>
    <xdr:clientData/>
  </xdr:twoCellAnchor>
  <xdr:twoCellAnchor>
    <xdr:from>
      <xdr:col>7</xdr:col>
      <xdr:colOff>12700</xdr:colOff>
      <xdr:row>18</xdr:row>
      <xdr:rowOff>25400</xdr:rowOff>
    </xdr:from>
    <xdr:to>
      <xdr:col>7</xdr:col>
      <xdr:colOff>1212851</xdr:colOff>
      <xdr:row>18</xdr:row>
      <xdr:rowOff>418501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A8EBBB5B-4387-5844-9052-4D7065F8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4100" y="7848600"/>
          <a:ext cx="1200151" cy="393101"/>
        </a:xfrm>
        <a:prstGeom prst="rect">
          <a:avLst/>
        </a:prstGeom>
      </xdr:spPr>
    </xdr:pic>
    <xdr:clientData fLocksWithSheet="0"/>
  </xdr:twoCellAnchor>
  <xdr:twoCellAnchor editAs="oneCell">
    <xdr:from>
      <xdr:col>7</xdr:col>
      <xdr:colOff>86880</xdr:colOff>
      <xdr:row>23</xdr:row>
      <xdr:rowOff>29635</xdr:rowOff>
    </xdr:from>
    <xdr:to>
      <xdr:col>7</xdr:col>
      <xdr:colOff>845881</xdr:colOff>
      <xdr:row>23</xdr:row>
      <xdr:rowOff>357913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169EEAB-4CB8-F24F-A1AF-46769B43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88280" y="10113435"/>
          <a:ext cx="759001" cy="328278"/>
        </a:xfrm>
        <a:prstGeom prst="rect">
          <a:avLst/>
        </a:prstGeom>
      </xdr:spPr>
    </xdr:pic>
    <xdr:clientData/>
  </xdr:twoCellAnchor>
  <xdr:twoCellAnchor editAs="oneCell">
    <xdr:from>
      <xdr:col>7</xdr:col>
      <xdr:colOff>106124</xdr:colOff>
      <xdr:row>20</xdr:row>
      <xdr:rowOff>48732</xdr:rowOff>
    </xdr:from>
    <xdr:to>
      <xdr:col>8</xdr:col>
      <xdr:colOff>380522</xdr:colOff>
      <xdr:row>20</xdr:row>
      <xdr:rowOff>343742</xdr:rowOff>
    </xdr:to>
    <xdr:pic>
      <xdr:nvPicPr>
        <xdr:cNvPr id="20" name="Obraz 19" descr="mInwestor">
          <a:extLst>
            <a:ext uri="{FF2B5EF4-FFF2-40B4-BE49-F238E27FC236}">
              <a16:creationId xmlns:a16="http://schemas.microsoft.com/office/drawing/2014/main" id="{64F463E7-F203-B242-80BF-DA8AB039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7524" y="8760932"/>
          <a:ext cx="2039698" cy="295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86879</xdr:colOff>
      <xdr:row>22</xdr:row>
      <xdr:rowOff>34637</xdr:rowOff>
    </xdr:from>
    <xdr:to>
      <xdr:col>7</xdr:col>
      <xdr:colOff>1472996</xdr:colOff>
      <xdr:row>22</xdr:row>
      <xdr:rowOff>390622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6AF7E8C0-955B-C041-AB0B-0945C55ED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88279" y="9661237"/>
          <a:ext cx="1386117" cy="355985"/>
        </a:xfrm>
        <a:prstGeom prst="rect">
          <a:avLst/>
        </a:prstGeom>
      </xdr:spPr>
    </xdr:pic>
    <xdr:clientData/>
  </xdr:twoCellAnchor>
  <xdr:twoCellAnchor editAs="oneCell">
    <xdr:from>
      <xdr:col>7</xdr:col>
      <xdr:colOff>77260</xdr:colOff>
      <xdr:row>20</xdr:row>
      <xdr:rowOff>450888</xdr:rowOff>
    </xdr:from>
    <xdr:to>
      <xdr:col>7</xdr:col>
      <xdr:colOff>1256355</xdr:colOff>
      <xdr:row>21</xdr:row>
      <xdr:rowOff>414868</xdr:rowOff>
    </xdr:to>
    <xdr:pic>
      <xdr:nvPicPr>
        <xdr:cNvPr id="22" name="Obraz 21" descr="G/spotfx: Review of BOSSA ※ BOS Bank ※ Environment Protection Bank">
          <a:extLst>
            <a:ext uri="{FF2B5EF4-FFF2-40B4-BE49-F238E27FC236}">
              <a16:creationId xmlns:a16="http://schemas.microsoft.com/office/drawing/2014/main" id="{1E79537D-B250-534C-9743-5EFD785A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8660" y="9163088"/>
          <a:ext cx="1179095" cy="42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50800</xdr:colOff>
      <xdr:row>26</xdr:row>
      <xdr:rowOff>50800</xdr:rowOff>
    </xdr:from>
    <xdr:to>
      <xdr:col>7</xdr:col>
      <xdr:colOff>1725276</xdr:colOff>
      <xdr:row>26</xdr:row>
      <xdr:rowOff>408137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912BFF04-452A-544C-9EC0-15FCFDDD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52200" y="10744200"/>
          <a:ext cx="1674476" cy="357337"/>
        </a:xfrm>
        <a:prstGeom prst="rect">
          <a:avLst/>
        </a:prstGeom>
      </xdr:spPr>
    </xdr:pic>
    <xdr:clientData/>
  </xdr:twoCellAnchor>
  <xdr:twoCellAnchor editAs="oneCell">
    <xdr:from>
      <xdr:col>7</xdr:col>
      <xdr:colOff>78509</xdr:colOff>
      <xdr:row>27</xdr:row>
      <xdr:rowOff>82505</xdr:rowOff>
    </xdr:from>
    <xdr:to>
      <xdr:col>8</xdr:col>
      <xdr:colOff>190884</xdr:colOff>
      <xdr:row>27</xdr:row>
      <xdr:rowOff>354081</xdr:rowOff>
    </xdr:to>
    <xdr:pic>
      <xdr:nvPicPr>
        <xdr:cNvPr id="28" name="Obraz 27" descr="mInwestor">
          <a:extLst>
            <a:ext uri="{FF2B5EF4-FFF2-40B4-BE49-F238E27FC236}">
              <a16:creationId xmlns:a16="http://schemas.microsoft.com/office/drawing/2014/main" id="{9D9B52CC-8A71-EB4A-8F09-54743DAC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9909" y="11233105"/>
          <a:ext cx="1877675" cy="27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60805</xdr:colOff>
      <xdr:row>29</xdr:row>
      <xdr:rowOff>53349</xdr:rowOff>
    </xdr:from>
    <xdr:to>
      <xdr:col>7</xdr:col>
      <xdr:colOff>1436639</xdr:colOff>
      <xdr:row>29</xdr:row>
      <xdr:rowOff>406693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1B6E5646-BB78-DA4F-9D87-3DC5BE13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62205" y="12118349"/>
          <a:ext cx="1375834" cy="353344"/>
        </a:xfrm>
        <a:prstGeom prst="rect">
          <a:avLst/>
        </a:prstGeom>
      </xdr:spPr>
    </xdr:pic>
    <xdr:clientData/>
  </xdr:twoCellAnchor>
  <xdr:twoCellAnchor editAs="oneCell">
    <xdr:from>
      <xdr:col>7</xdr:col>
      <xdr:colOff>66771</xdr:colOff>
      <xdr:row>28</xdr:row>
      <xdr:rowOff>55711</xdr:rowOff>
    </xdr:from>
    <xdr:to>
      <xdr:col>7</xdr:col>
      <xdr:colOff>1046451</xdr:colOff>
      <xdr:row>28</xdr:row>
      <xdr:rowOff>408014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BA3DE092-BBD6-F44C-89B0-A9FCAF32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68171" y="11663511"/>
          <a:ext cx="979680" cy="3523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0.10015</cdr:x>
      <cdr:y>0.83472</cdr:y>
    </cdr:from>
    <cdr:to>
      <cdr:x>0.17078</cdr:x>
      <cdr:y>0.88511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7398E7F3-79EC-61C4-0586-8A02241BFE7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59285" y="5491290"/>
          <a:ext cx="817616" cy="33149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0.50297</cdr:x>
      <cdr:y>0.83805</cdr:y>
    </cdr:from>
    <cdr:to>
      <cdr:x>0.56678</cdr:x>
      <cdr:y>0.8867</cdr:y>
    </cdr:to>
    <cdr:pic>
      <cdr:nvPicPr>
        <cdr:cNvPr id="12" name="Obraz 11">
          <a:extLst xmlns:a="http://schemas.openxmlformats.org/drawingml/2006/main">
            <a:ext uri="{FF2B5EF4-FFF2-40B4-BE49-F238E27FC236}">
              <a16:creationId xmlns:a16="http://schemas.microsoft.com/office/drawing/2014/main" id="{51BB453C-2F40-ACFA-89A5-EEE12FCC73A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822421" y="5513214"/>
          <a:ext cx="738667" cy="3200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0.093</cdr:x>
      <cdr:y>0.02447</cdr:y>
    </cdr:from>
    <cdr:to>
      <cdr:x>0.30578</cdr:x>
      <cdr:y>0.11438</cdr:y>
    </cdr:to>
    <cdr:pic>
      <cdr:nvPicPr>
        <cdr:cNvPr id="8" name="chart">
          <a:hlinkClick xmlns:a="http://schemas.openxmlformats.org/drawingml/2006/main" xmlns:r="http://schemas.openxmlformats.org/officeDocument/2006/relationships" r:id="rId3"/>
          <a:extLst xmlns:a="http://schemas.openxmlformats.org/drawingml/2006/main">
            <a:ext uri="{FF2B5EF4-FFF2-40B4-BE49-F238E27FC236}">
              <a16:creationId xmlns:a16="http://schemas.microsoft.com/office/drawing/2014/main" id="{A20D76AE-3319-6F44-1348-FEFF17C43AC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1076550" y="160988"/>
          <a:ext cx="2463155" cy="5914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0.17115</cdr:x>
      <cdr:y>0.82239</cdr:y>
    </cdr:from>
    <cdr:to>
      <cdr:x>0.2563</cdr:x>
      <cdr:y>0.89698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B00308F0-2114-1656-92CE-FEC4608AE8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981200" y="5410200"/>
          <a:ext cx="985746" cy="4906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0.2655</cdr:x>
      <cdr:y>0.8417</cdr:y>
    </cdr:from>
    <cdr:to>
      <cdr:x>0.32236</cdr:x>
      <cdr:y>0.89289</cdr:y>
    </cdr:to>
    <cdr:pic>
      <cdr:nvPicPr>
        <cdr:cNvPr id="14" name="Obraz 13" descr="Biuro maklerskie mBank - Zniżki | SII">
          <a:extLst xmlns:a="http://schemas.openxmlformats.org/drawingml/2006/main">
            <a:ext uri="{FF2B5EF4-FFF2-40B4-BE49-F238E27FC236}">
              <a16:creationId xmlns:a16="http://schemas.microsoft.com/office/drawing/2014/main" id="{E611456B-A7AA-552E-A2AF-E91B762E2BA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73400" y="5537200"/>
          <a:ext cx="658212" cy="33674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0.34558</cdr:x>
      <cdr:y>0.83784</cdr:y>
    </cdr:from>
    <cdr:to>
      <cdr:x>0.41121</cdr:x>
      <cdr:y>0.89024</cdr:y>
    </cdr:to>
    <cdr:pic>
      <cdr:nvPicPr>
        <cdr:cNvPr id="15" name="Obraz 14">
          <a:extLst xmlns:a="http://schemas.openxmlformats.org/drawingml/2006/main">
            <a:ext uri="{FF2B5EF4-FFF2-40B4-BE49-F238E27FC236}">
              <a16:creationId xmlns:a16="http://schemas.microsoft.com/office/drawing/2014/main" id="{5C345702-D076-0AC6-701B-63EB803699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4000500" y="5511800"/>
          <a:ext cx="759658" cy="3447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0.4262</cdr:x>
      <cdr:y>0.84271</cdr:y>
    </cdr:from>
    <cdr:to>
      <cdr:x>0.49462</cdr:x>
      <cdr:y>0.88074</cdr:y>
    </cdr:to>
    <cdr:pic>
      <cdr:nvPicPr>
        <cdr:cNvPr id="16" name="Obraz 15">
          <a:extLst xmlns:a="http://schemas.openxmlformats.org/drawingml/2006/main">
            <a:ext uri="{FF2B5EF4-FFF2-40B4-BE49-F238E27FC236}">
              <a16:creationId xmlns:a16="http://schemas.microsoft.com/office/drawing/2014/main" id="{0956708E-D6FB-ED6F-8FFB-38250293BAA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4933708" y="5543869"/>
          <a:ext cx="792039" cy="25016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0.65387</cdr:x>
      <cdr:y>0.82625</cdr:y>
    </cdr:from>
    <cdr:to>
      <cdr:x>0.73902</cdr:x>
      <cdr:y>0.90084</cdr:y>
    </cdr:to>
    <cdr:pic>
      <cdr:nvPicPr>
        <cdr:cNvPr id="17" name="Obraz 16">
          <a:extLst xmlns:a="http://schemas.openxmlformats.org/drawingml/2006/main">
            <a:ext uri="{FF2B5EF4-FFF2-40B4-BE49-F238E27FC236}">
              <a16:creationId xmlns:a16="http://schemas.microsoft.com/office/drawing/2014/main" id="{66B513BC-7B1D-FD2B-402A-8FE4D13E565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7569200" y="5435600"/>
          <a:ext cx="985746" cy="4906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0.74822</cdr:x>
      <cdr:y>0.84556</cdr:y>
    </cdr:from>
    <cdr:to>
      <cdr:x>0.80508</cdr:x>
      <cdr:y>0.89675</cdr:y>
    </cdr:to>
    <cdr:pic>
      <cdr:nvPicPr>
        <cdr:cNvPr id="18" name="Obraz 17" descr="Biuro maklerskie mBank - Zniżki | SII">
          <a:extLst xmlns:a="http://schemas.openxmlformats.org/drawingml/2006/main">
            <a:ext uri="{FF2B5EF4-FFF2-40B4-BE49-F238E27FC236}">
              <a16:creationId xmlns:a16="http://schemas.microsoft.com/office/drawing/2014/main" id="{A399EAAE-0EBB-8F96-DFA4-257AD617422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61400" y="5562600"/>
          <a:ext cx="658212" cy="33674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0.8283</cdr:x>
      <cdr:y>0.8417</cdr:y>
    </cdr:from>
    <cdr:to>
      <cdr:x>0.89393</cdr:x>
      <cdr:y>0.8941</cdr:y>
    </cdr:to>
    <cdr:pic>
      <cdr:nvPicPr>
        <cdr:cNvPr id="19" name="Obraz 18">
          <a:extLst xmlns:a="http://schemas.openxmlformats.org/drawingml/2006/main">
            <a:ext uri="{FF2B5EF4-FFF2-40B4-BE49-F238E27FC236}">
              <a16:creationId xmlns:a16="http://schemas.microsoft.com/office/drawing/2014/main" id="{A242AE05-D1A0-762E-08DD-362882B533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588500" y="5537200"/>
          <a:ext cx="759658" cy="3447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0.90892</cdr:x>
      <cdr:y>0.84657</cdr:y>
    </cdr:from>
    <cdr:to>
      <cdr:x>0.97734</cdr:x>
      <cdr:y>0.8846</cdr:y>
    </cdr:to>
    <cdr:pic>
      <cdr:nvPicPr>
        <cdr:cNvPr id="20" name="Obraz 19">
          <a:extLst xmlns:a="http://schemas.openxmlformats.org/drawingml/2006/main">
            <a:ext uri="{FF2B5EF4-FFF2-40B4-BE49-F238E27FC236}">
              <a16:creationId xmlns:a16="http://schemas.microsoft.com/office/drawing/2014/main" id="{F4B93FF6-6F3D-0CF5-D495-6B343C6F2E7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10521708" y="5569269"/>
          <a:ext cx="792039" cy="25016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ligacje%202021/MK%20IKE%20i%20IKZE%20Domy%20Maklersk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2021 IKE IKZE_ODPOWIEDZI"/>
      <sheetName val="liczenie"/>
      <sheetName val="Ranking_robocze 2021"/>
      <sheetName val="2020 IKZE Rachunki maklerskie"/>
    </sheetNames>
    <sheetDataSet>
      <sheetData sheetId="0" refreshError="1">
        <row r="5">
          <cell r="B5" t="str">
            <v>Instytucja</v>
          </cell>
          <cell r="D5" t="str">
            <v>IKE</v>
          </cell>
          <cell r="E5" t="str">
            <v>IKZE</v>
          </cell>
          <cell r="F5" t="str">
            <v>Dostęp do giełd zagranicznych</v>
          </cell>
          <cell r="K5" t="str">
            <v>%</v>
          </cell>
          <cell r="L5" t="str">
            <v>min [zł]</v>
          </cell>
          <cell r="M5" t="str">
            <v>min [EUR]</v>
          </cell>
          <cell r="O5" t="str">
            <v>%</v>
          </cell>
          <cell r="P5" t="str">
            <v>min [zł]</v>
          </cell>
          <cell r="Q5" t="str">
            <v>min [EUR]</v>
          </cell>
          <cell r="S5" t="str">
            <v>%</v>
          </cell>
          <cell r="T5" t="str">
            <v>min [zł]</v>
          </cell>
          <cell r="V5" t="str">
            <v>%</v>
          </cell>
          <cell r="W5" t="str">
            <v>min [zł]</v>
          </cell>
          <cell r="Y5" t="str">
            <v>%</v>
          </cell>
          <cell r="Z5" t="str">
            <v>min [zł]</v>
          </cell>
          <cell r="AN5" t="str">
            <v>spread EUR %</v>
          </cell>
          <cell r="AO5" t="str">
            <v>spread EUR zł</v>
          </cell>
        </row>
        <row r="6">
          <cell r="B6"/>
          <cell r="D6"/>
          <cell r="E6"/>
          <cell r="F6"/>
          <cell r="K6"/>
          <cell r="L6"/>
          <cell r="M6"/>
          <cell r="O6"/>
          <cell r="P6"/>
          <cell r="Q6"/>
          <cell r="S6"/>
          <cell r="T6"/>
          <cell r="V6"/>
          <cell r="W6"/>
          <cell r="Y6"/>
          <cell r="Z6"/>
          <cell r="AN6"/>
          <cell r="AO6"/>
        </row>
        <row r="7">
          <cell r="B7" t="str">
            <v>MBank emakler</v>
          </cell>
          <cell r="D7" t="str">
            <v>TAK</v>
          </cell>
          <cell r="E7" t="str">
            <v>TAK</v>
          </cell>
          <cell r="F7" t="str">
            <v>TAK</v>
          </cell>
          <cell r="K7">
            <v>2.8999999999999998E-3</v>
          </cell>
          <cell r="L7">
            <v>19</v>
          </cell>
          <cell r="M7"/>
          <cell r="O7">
            <v>2.8999999999999998E-3</v>
          </cell>
          <cell r="P7">
            <v>19</v>
          </cell>
          <cell r="Q7"/>
          <cell r="S7">
            <v>3.8999999999999998E-3</v>
          </cell>
          <cell r="T7">
            <v>5</v>
          </cell>
          <cell r="V7">
            <v>3.8999999999999998E-3</v>
          </cell>
          <cell r="W7">
            <v>5</v>
          </cell>
          <cell r="Y7">
            <v>1.9E-3</v>
          </cell>
          <cell r="Z7">
            <v>5</v>
          </cell>
          <cell r="AN7">
            <v>2E-3</v>
          </cell>
          <cell r="AO7"/>
        </row>
        <row r="8">
          <cell r="B8" t="str">
            <v>Biuro Maklerskie MBank</v>
          </cell>
          <cell r="D8" t="str">
            <v>TAK</v>
          </cell>
          <cell r="E8" t="str">
            <v>TAK</v>
          </cell>
          <cell r="F8" t="str">
            <v>TAK</v>
          </cell>
          <cell r="K8">
            <v>2.8999999999999998E-3</v>
          </cell>
          <cell r="L8">
            <v>19</v>
          </cell>
          <cell r="M8">
            <v>5</v>
          </cell>
          <cell r="O8">
            <v>2.8999999999999998E-3</v>
          </cell>
          <cell r="P8">
            <v>19</v>
          </cell>
          <cell r="Q8">
            <v>5</v>
          </cell>
          <cell r="S8">
            <v>3.8999999999999998E-3</v>
          </cell>
          <cell r="T8">
            <v>5</v>
          </cell>
          <cell r="V8">
            <v>3.8999999999999998E-3</v>
          </cell>
          <cell r="W8">
            <v>5</v>
          </cell>
          <cell r="Y8">
            <v>1.9E-3</v>
          </cell>
          <cell r="Z8">
            <v>5</v>
          </cell>
          <cell r="AN8">
            <v>2E-3</v>
          </cell>
          <cell r="AO8"/>
        </row>
        <row r="9">
          <cell r="B9" t="str">
            <v>Dom maklerski BDM</v>
          </cell>
          <cell r="D9" t="str">
            <v>TAK</v>
          </cell>
          <cell r="E9" t="str">
            <v>TAK</v>
          </cell>
          <cell r="F9" t="str">
            <v>NIE</v>
          </cell>
          <cell r="K9"/>
          <cell r="L9"/>
          <cell r="M9"/>
          <cell r="O9"/>
          <cell r="P9"/>
          <cell r="Q9"/>
          <cell r="S9">
            <v>2.8E-3</v>
          </cell>
          <cell r="T9">
            <v>5.95</v>
          </cell>
          <cell r="V9">
            <v>2.8E-3</v>
          </cell>
          <cell r="W9">
            <v>5.95</v>
          </cell>
          <cell r="Y9">
            <v>1.8E-3</v>
          </cell>
          <cell r="Z9">
            <v>5.95</v>
          </cell>
          <cell r="AN9"/>
          <cell r="AO9"/>
        </row>
        <row r="10">
          <cell r="B10" t="str">
            <v>BOSSA S.A. - promocja</v>
          </cell>
          <cell r="D10" t="str">
            <v>TAK</v>
          </cell>
          <cell r="E10" t="str">
            <v>TAK</v>
          </cell>
          <cell r="F10" t="str">
            <v>TAK</v>
          </cell>
          <cell r="K10">
            <v>2.8999999999999998E-3</v>
          </cell>
          <cell r="L10">
            <v>19</v>
          </cell>
          <cell r="M10">
            <v>5</v>
          </cell>
          <cell r="O10">
            <v>2.8999999999999998E-3</v>
          </cell>
          <cell r="P10">
            <v>19</v>
          </cell>
          <cell r="Q10">
            <v>5</v>
          </cell>
          <cell r="S10">
            <v>3.8E-3</v>
          </cell>
          <cell r="T10">
            <v>5</v>
          </cell>
          <cell r="V10">
            <v>2.5000000000000001E-3</v>
          </cell>
          <cell r="W10">
            <v>5</v>
          </cell>
          <cell r="Y10">
            <v>1.9E-3</v>
          </cell>
          <cell r="Z10">
            <v>5</v>
          </cell>
          <cell r="AN10"/>
          <cell r="AO10">
            <v>0.02</v>
          </cell>
        </row>
        <row r="11">
          <cell r="B11" t="str">
            <v>BOSSA S.A. - bez promocji</v>
          </cell>
          <cell r="D11" t="str">
            <v>TAK</v>
          </cell>
          <cell r="E11" t="str">
            <v>TAK</v>
          </cell>
          <cell r="F11" t="str">
            <v>TAK</v>
          </cell>
          <cell r="K11">
            <v>2.8999999999999998E-3</v>
          </cell>
          <cell r="L11">
            <v>29</v>
          </cell>
          <cell r="M11">
            <v>7</v>
          </cell>
          <cell r="O11">
            <v>2.8999999999999998E-3</v>
          </cell>
          <cell r="P11">
            <v>29</v>
          </cell>
          <cell r="Q11">
            <v>7</v>
          </cell>
          <cell r="S11">
            <v>3.8E-3</v>
          </cell>
          <cell r="T11">
            <v>5</v>
          </cell>
          <cell r="V11">
            <v>3.8E-3</v>
          </cell>
          <cell r="W11">
            <v>5</v>
          </cell>
          <cell r="Y11">
            <v>1.9E-3</v>
          </cell>
          <cell r="Z11">
            <v>5</v>
          </cell>
          <cell r="AN11"/>
          <cell r="AO11">
            <v>0.02</v>
          </cell>
        </row>
        <row r="12">
          <cell r="B12" t="str">
            <v>Millenium Dom Maklerski</v>
          </cell>
          <cell r="D12" t="str">
            <v>NIE</v>
          </cell>
          <cell r="E12" t="str">
            <v>TAK</v>
          </cell>
          <cell r="F12" t="str">
            <v>NIE</v>
          </cell>
          <cell r="K12"/>
          <cell r="L12"/>
          <cell r="M12"/>
          <cell r="O12"/>
          <cell r="P12"/>
          <cell r="Q12"/>
          <cell r="S12">
            <v>3.8E-3</v>
          </cell>
          <cell r="T12">
            <v>4.9000000000000004</v>
          </cell>
          <cell r="V12">
            <v>3.8E-3</v>
          </cell>
          <cell r="W12">
            <v>4.9000000000000004</v>
          </cell>
          <cell r="Y12">
            <v>2E-3</v>
          </cell>
          <cell r="Z12">
            <v>4.9000000000000004</v>
          </cell>
          <cell r="AN12"/>
          <cell r="AO12"/>
        </row>
        <row r="13">
          <cell r="B13" t="str">
            <v>Biuro Maklerskie PKO BP</v>
          </cell>
          <cell r="D13" t="str">
            <v>TAK</v>
          </cell>
          <cell r="E13" t="str">
            <v>NIE</v>
          </cell>
          <cell r="F13" t="str">
            <v>NIE</v>
          </cell>
          <cell r="K13"/>
          <cell r="L13"/>
          <cell r="M13"/>
          <cell r="O13"/>
          <cell r="P13"/>
          <cell r="Q13"/>
          <cell r="S13">
            <v>3.8999999999999998E-3</v>
          </cell>
          <cell r="T13">
            <v>5</v>
          </cell>
          <cell r="V13">
            <v>3.8999999999999998E-3</v>
          </cell>
          <cell r="W13">
            <v>5</v>
          </cell>
          <cell r="Y13">
            <v>2E-3</v>
          </cell>
          <cell r="Z13">
            <v>5</v>
          </cell>
          <cell r="AN13"/>
          <cell r="AO13"/>
        </row>
        <row r="14">
          <cell r="B14" t="str">
            <v>nobble</v>
          </cell>
          <cell r="D14"/>
          <cell r="E14"/>
          <cell r="F14"/>
          <cell r="K14"/>
          <cell r="L14"/>
          <cell r="M14"/>
          <cell r="O14"/>
          <cell r="P14"/>
          <cell r="Q14"/>
          <cell r="S14"/>
          <cell r="T14"/>
          <cell r="V14"/>
          <cell r="W14"/>
          <cell r="Y14"/>
          <cell r="Z14"/>
          <cell r="AN14"/>
          <cell r="AO14"/>
        </row>
        <row r="15">
          <cell r="B15" t="str">
            <v>pko</v>
          </cell>
          <cell r="D15"/>
          <cell r="E15"/>
          <cell r="F15"/>
          <cell r="K15"/>
          <cell r="L15"/>
          <cell r="M15"/>
          <cell r="O15"/>
          <cell r="P15"/>
          <cell r="Q15"/>
          <cell r="S15"/>
          <cell r="T15"/>
          <cell r="V15"/>
          <cell r="W15"/>
          <cell r="Y15"/>
          <cell r="Z15"/>
          <cell r="AN15"/>
          <cell r="AO15"/>
        </row>
        <row r="16">
          <cell r="B16" t="str">
            <v>pbs</v>
          </cell>
          <cell r="D16"/>
          <cell r="E16"/>
          <cell r="F16"/>
          <cell r="K16"/>
          <cell r="L16"/>
          <cell r="M16"/>
          <cell r="O16"/>
          <cell r="P16"/>
          <cell r="Q16"/>
          <cell r="S16"/>
          <cell r="T16"/>
          <cell r="V16"/>
          <cell r="W16"/>
          <cell r="Y16"/>
          <cell r="Z16"/>
          <cell r="AN16"/>
          <cell r="AO16"/>
        </row>
        <row r="17">
          <cell r="B17"/>
          <cell r="D17"/>
          <cell r="E17"/>
          <cell r="F17"/>
          <cell r="K17"/>
          <cell r="L17"/>
          <cell r="M17"/>
          <cell r="O17"/>
          <cell r="P17"/>
          <cell r="Q17"/>
          <cell r="S17"/>
          <cell r="T17"/>
          <cell r="V17"/>
          <cell r="W17"/>
          <cell r="Y17"/>
          <cell r="Z17"/>
          <cell r="AN17"/>
          <cell r="AO17"/>
        </row>
        <row r="18">
          <cell r="B18"/>
          <cell r="D18"/>
          <cell r="E18"/>
          <cell r="F18"/>
          <cell r="K18"/>
          <cell r="L18"/>
          <cell r="M18"/>
          <cell r="P18"/>
          <cell r="Q18"/>
          <cell r="S18"/>
          <cell r="T18"/>
          <cell r="V18"/>
          <cell r="W18"/>
          <cell r="Y18"/>
          <cell r="Z18"/>
          <cell r="AN18"/>
          <cell r="AO18"/>
        </row>
      </sheetData>
      <sheetData sheetId="1" refreshError="1">
        <row r="5">
          <cell r="K5" t="str">
            <v>NIE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arzyna Iwuc" id="{DC731299-252B-470F-B1BE-60A3BE4E8A3B}" userId="1f5fe913bd25882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1" dT="2025-10-22T18:43:40.87" personId="{DC731299-252B-470F-B1BE-60A3BE4E8A3B}" id="{1444B8AF-4F35-4791-A633-F695B0DC9569}">
    <text xml:space="preserve">W BOSSA trzy pierwsze przewalutowania w roku są bezpłatne (płacisz wówczas wyłącznie spread walutowy). Dodatkowo, nie musisz dokonywać przewalutowań - jeśli chcesz kupić instrument za np. EUR a posiadasz PLN to wówczas poniesiesz wyłącznie koszty spreadu walutowego. 
</text>
  </threadedComment>
  <threadedComment ref="F52" dT="2024-10-18T15:34:15.86" personId="{DC731299-252B-470F-B1BE-60A3BE4E8A3B}" id="{0C603D6C-88E4-4030-8A9B-A513C323D5AE}">
    <text xml:space="preserve">W BOSSA trzy pierwsze przewalutowania w roku są bezpłatne (płacisz wówczas wyłącznie spread walutowy). Dodatkowo, nie musisz dokonywać przewalutowań - jeśli chcesz kupić instrument za np. EUR a posiadasz PLN to wówczas poniesiesz wyłącznie koszty spreadu walutowego.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.bossa.pl/bossa/pdfdocument?name=APXPDF065" TargetMode="External"/><Relationship Id="rId13" Type="http://schemas.openxmlformats.org/officeDocument/2006/relationships/hyperlink" Target="https://www.bdm.pl/oferta-indywidualna" TargetMode="External"/><Relationship Id="rId18" Type="http://schemas.openxmlformats.org/officeDocument/2006/relationships/hyperlink" Target="https://www.mdm.pl/bm/g/uOdhuGhZhU6oJPIdXBx5rA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xtb.com/pl/etf" TargetMode="External"/><Relationship Id="rId21" Type="http://schemas.openxmlformats.org/officeDocument/2006/relationships/hyperlink" Target="https://www.santander.pl/inwestor/regulacje-i-regulaminy/taryfa-oplat-i-prowizji" TargetMode="External"/><Relationship Id="rId7" Type="http://schemas.openxmlformats.org/officeDocument/2006/relationships/hyperlink" Target="https://bossa.pl/oferta/IKE-i-IKZE" TargetMode="External"/><Relationship Id="rId12" Type="http://schemas.openxmlformats.org/officeDocument/2006/relationships/hyperlink" Target="https://www.bdm.pl/dokumenty/tabele-oplat-i-prowizji" TargetMode="External"/><Relationship Id="rId17" Type="http://schemas.openxmlformats.org/officeDocument/2006/relationships/hyperlink" Target="https://pdf.mbank.pl/mbankpl/of/gielda/emakler/taryfa_oplat_i_prowizji_biura_maklerskiego_mbanku_w_ramach_uslugi_emakler_obowiazujaca_od_28.10.2024.pdf" TargetMode="External"/><Relationship Id="rId25" Type="http://schemas.openxmlformats.org/officeDocument/2006/relationships/hyperlink" Target="https://www.santander.pl/klient-indywidualny/oszczednosci-i-inwestycje/ike-santander-biuro-maklerskie" TargetMode="External"/><Relationship Id="rId2" Type="http://schemas.openxmlformats.org/officeDocument/2006/relationships/hyperlink" Target="https://www.xtb.com/pl/tabela_oplat_i_prowizji_obowiazujaca.pdf" TargetMode="External"/><Relationship Id="rId16" Type="http://schemas.openxmlformats.org/officeDocument/2006/relationships/hyperlink" Target="https://www.mdm.pl/bm/g/uOdhuGhZhU6oJPIdXBx5rA" TargetMode="External"/><Relationship Id="rId20" Type="http://schemas.openxmlformats.org/officeDocument/2006/relationships/hyperlink" Target="https://www.bm.pkobp.pl/oferta/konta-emerytalne/super-ike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s://www.xtb.com/pl/odsetki" TargetMode="External"/><Relationship Id="rId6" Type="http://schemas.openxmlformats.org/officeDocument/2006/relationships/hyperlink" Target="https://bossa.pl/oferta/rynek-zagraniczny/kid" TargetMode="External"/><Relationship Id="rId11" Type="http://schemas.openxmlformats.org/officeDocument/2006/relationships/hyperlink" Target="https://www.millenniumbm.pl/delegate/managedfiles/1883/latest" TargetMode="External"/><Relationship Id="rId24" Type="http://schemas.openxmlformats.org/officeDocument/2006/relationships/hyperlink" Target="https://noblesecurities.pl/dom-maklerski/ike-i-ikze" TargetMode="External"/><Relationship Id="rId5" Type="http://schemas.openxmlformats.org/officeDocument/2006/relationships/hyperlink" Target="https://bossa.pl/oferta/oplaty-i-prowizjehttps:/bossa.pl/oferta/rynek-zagraniczny/oplaty-i-dokumenty" TargetMode="External"/><Relationship Id="rId15" Type="http://schemas.openxmlformats.org/officeDocument/2006/relationships/hyperlink" Target="https://www.mdm.pl/bm/g/lOlKfGiVLkuVVcBQUZlLlw" TargetMode="External"/><Relationship Id="rId23" Type="http://schemas.openxmlformats.org/officeDocument/2006/relationships/hyperlink" Target="https://noblesecurities.pl/o-nas/aktualnosci/2883-w-noble-securities-mozesz-inwestowac-taniej-czasowo-obnizamy-prowizje-od-transakcji-na-etf-i-etc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www.millenniumbm.pl/ikze" TargetMode="External"/><Relationship Id="rId19" Type="http://schemas.openxmlformats.org/officeDocument/2006/relationships/hyperlink" Target="https://www.mbank.pl/indywidualny/inwestycje/gielda/ikze-emakler/" TargetMode="External"/><Relationship Id="rId4" Type="http://schemas.openxmlformats.org/officeDocument/2006/relationships/hyperlink" Target="https://www.xtb.com/pl/ike" TargetMode="External"/><Relationship Id="rId9" Type="http://schemas.openxmlformats.org/officeDocument/2006/relationships/hyperlink" Target="https://www.millenniumbm.pl/delegate/managedfiles/1901/latest" TargetMode="External"/><Relationship Id="rId14" Type="http://schemas.openxmlformats.org/officeDocument/2006/relationships/hyperlink" Target="https://www.aliorbank.pl/biuro-maklerskie/gielda/rachunek-maklerski-ike-ikze.html" TargetMode="External"/><Relationship Id="rId22" Type="http://schemas.openxmlformats.org/officeDocument/2006/relationships/hyperlink" Target="https://noblesecurities.pl/o-nas/regulacje/rachunek-maklerski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AM301"/>
  <sheetViews>
    <sheetView tabSelected="1" zoomScale="50" zoomScaleNormal="50" zoomScaleSheetLayoutView="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8.85546875" defaultRowHeight="18.75"/>
  <cols>
    <col min="1" max="1" width="4.42578125" style="19" customWidth="1"/>
    <col min="2" max="2" width="35.42578125" style="20" customWidth="1"/>
    <col min="3" max="3" width="15.42578125" style="19" customWidth="1"/>
    <col min="4" max="4" width="23.42578125" style="19" bestFit="1" customWidth="1"/>
    <col min="5" max="5" width="31.42578125" style="21" customWidth="1"/>
    <col min="6" max="6" width="29.42578125" style="21" customWidth="1"/>
    <col min="7" max="7" width="19.42578125" style="1" customWidth="1"/>
    <col min="8" max="8" width="42.42578125" style="1" customWidth="1"/>
    <col min="9" max="9" width="48.140625" style="1" customWidth="1"/>
    <col min="10" max="10" width="43.42578125" style="1" customWidth="1"/>
    <col min="11" max="11" width="31.42578125" style="1" customWidth="1"/>
    <col min="12" max="12" width="29.42578125" style="1" customWidth="1"/>
    <col min="13" max="13" width="26.140625" style="1" customWidth="1"/>
    <col min="14" max="14" width="37" style="1" customWidth="1"/>
    <col min="15" max="15" width="24.42578125" style="1" customWidth="1"/>
    <col min="16" max="16" width="34.42578125" style="1" customWidth="1"/>
    <col min="17" max="17" width="45.42578125" style="1" customWidth="1"/>
    <col min="18" max="18" width="31.85546875" style="1" customWidth="1"/>
    <col min="19" max="19" width="30.42578125" style="1" customWidth="1"/>
    <col min="20" max="20" width="28" style="1" customWidth="1"/>
    <col min="21" max="21" width="31.42578125" customWidth="1"/>
    <col min="22" max="22" width="36.42578125" style="1" customWidth="1"/>
    <col min="23" max="23" width="42.140625" style="1" customWidth="1"/>
    <col min="24" max="24" width="31.140625" customWidth="1"/>
    <col min="25" max="25" width="31.85546875" style="1" bestFit="1" customWidth="1"/>
    <col min="26" max="26" width="30.42578125" style="1" customWidth="1"/>
    <col min="27" max="27" width="31.85546875" customWidth="1"/>
    <col min="28" max="28" width="85" style="3" customWidth="1"/>
    <col min="29" max="29" width="31.42578125" style="3" customWidth="1"/>
    <col min="30" max="30" width="37" style="1" customWidth="1"/>
    <col min="31" max="31" width="34.42578125" style="1" customWidth="1"/>
    <col min="32" max="32" width="28.42578125" style="1" customWidth="1"/>
    <col min="33" max="33" width="38" style="1" bestFit="1" customWidth="1"/>
    <col min="34" max="34" width="20.42578125" style="1" customWidth="1"/>
    <col min="35" max="35" width="40.42578125" style="1" customWidth="1"/>
    <col min="36" max="36" width="30.42578125" customWidth="1"/>
    <col min="37" max="37" width="26" customWidth="1"/>
    <col min="38" max="38" width="19.42578125" style="1" customWidth="1"/>
    <col min="39" max="16384" width="8.85546875" style="1"/>
  </cols>
  <sheetData>
    <row r="1" spans="1:39">
      <c r="A1" s="1"/>
      <c r="B1" s="13"/>
      <c r="C1" s="1"/>
      <c r="D1" s="1"/>
      <c r="E1" s="2"/>
      <c r="F1" s="2"/>
      <c r="U1" s="4"/>
      <c r="X1" s="4"/>
      <c r="AA1" s="4"/>
      <c r="AJ1" s="4"/>
      <c r="AK1" s="4"/>
    </row>
    <row r="2" spans="1:39" ht="23.25">
      <c r="A2" s="1"/>
      <c r="B2" s="13"/>
      <c r="C2" s="150" t="s">
        <v>261</v>
      </c>
      <c r="D2" s="1"/>
      <c r="E2" s="2"/>
      <c r="F2" s="2"/>
      <c r="U2" s="4"/>
      <c r="X2" s="4"/>
      <c r="AA2" s="4"/>
      <c r="AJ2" s="4"/>
      <c r="AK2" s="4"/>
    </row>
    <row r="3" spans="1:39">
      <c r="A3" s="1"/>
      <c r="B3" s="13"/>
      <c r="C3" s="1"/>
      <c r="D3" s="1"/>
      <c r="E3" s="2"/>
      <c r="F3" s="2"/>
      <c r="U3" s="4"/>
      <c r="X3" s="4"/>
      <c r="AA3" s="4"/>
      <c r="AJ3" s="4"/>
      <c r="AK3" s="4"/>
    </row>
    <row r="4" spans="1:39" ht="21.75" customHeight="1">
      <c r="A4" s="1"/>
      <c r="B4" s="172" t="s">
        <v>153</v>
      </c>
      <c r="C4" s="173" t="s">
        <v>3</v>
      </c>
      <c r="D4" s="175" t="s">
        <v>4</v>
      </c>
      <c r="E4" s="177" t="s">
        <v>154</v>
      </c>
      <c r="F4" s="177"/>
      <c r="G4" s="178" t="s">
        <v>0</v>
      </c>
      <c r="H4" s="178"/>
      <c r="I4" s="179" t="s">
        <v>155</v>
      </c>
      <c r="J4" s="179"/>
      <c r="K4" s="184" t="s">
        <v>156</v>
      </c>
      <c r="L4" s="184"/>
      <c r="M4" s="184"/>
      <c r="N4" s="184"/>
      <c r="O4" s="184"/>
      <c r="P4" s="185" t="s">
        <v>157</v>
      </c>
      <c r="Q4" s="185"/>
      <c r="R4" s="185"/>
      <c r="S4" s="185"/>
      <c r="T4" s="185"/>
      <c r="U4" s="185"/>
      <c r="V4" s="186" t="s">
        <v>158</v>
      </c>
      <c r="W4" s="186"/>
      <c r="X4" s="186"/>
      <c r="Y4" s="186"/>
      <c r="Z4" s="186"/>
      <c r="AA4" s="186"/>
      <c r="AB4" s="184" t="s">
        <v>1</v>
      </c>
      <c r="AC4" s="184"/>
      <c r="AD4" s="184"/>
      <c r="AE4" s="180" t="s">
        <v>2</v>
      </c>
      <c r="AF4" s="181"/>
      <c r="AG4" s="181"/>
      <c r="AH4" s="181"/>
      <c r="AI4" s="181"/>
      <c r="AJ4" s="181"/>
      <c r="AK4" s="182"/>
    </row>
    <row r="5" spans="1:39" s="5" customFormat="1" ht="94.5">
      <c r="B5" s="172"/>
      <c r="C5" s="174"/>
      <c r="D5" s="176"/>
      <c r="E5" s="110" t="s">
        <v>263</v>
      </c>
      <c r="F5" s="110" t="s">
        <v>262</v>
      </c>
      <c r="G5" s="111" t="s">
        <v>5</v>
      </c>
      <c r="H5" s="111" t="s">
        <v>6</v>
      </c>
      <c r="I5" s="112" t="s">
        <v>7</v>
      </c>
      <c r="J5" s="112" t="s">
        <v>8</v>
      </c>
      <c r="K5" s="113" t="s">
        <v>9</v>
      </c>
      <c r="L5" s="113" t="s">
        <v>10</v>
      </c>
      <c r="M5" s="113" t="s">
        <v>11</v>
      </c>
      <c r="N5" s="113" t="s">
        <v>12</v>
      </c>
      <c r="O5" s="113" t="s">
        <v>13</v>
      </c>
      <c r="P5" s="114" t="s">
        <v>14</v>
      </c>
      <c r="Q5" s="114" t="s">
        <v>15</v>
      </c>
      <c r="R5" s="114" t="s">
        <v>16</v>
      </c>
      <c r="S5" s="114" t="s">
        <v>17</v>
      </c>
      <c r="T5" s="114" t="s">
        <v>18</v>
      </c>
      <c r="U5" s="114" t="s">
        <v>19</v>
      </c>
      <c r="V5" s="115" t="s">
        <v>20</v>
      </c>
      <c r="W5" s="115" t="s">
        <v>21</v>
      </c>
      <c r="X5" s="115" t="s">
        <v>22</v>
      </c>
      <c r="Y5" s="115" t="s">
        <v>23</v>
      </c>
      <c r="Z5" s="115" t="s">
        <v>24</v>
      </c>
      <c r="AA5" s="115" t="s">
        <v>25</v>
      </c>
      <c r="AB5" s="116" t="s">
        <v>26</v>
      </c>
      <c r="AC5" s="116" t="s">
        <v>27</v>
      </c>
      <c r="AD5" s="116" t="s">
        <v>28</v>
      </c>
      <c r="AE5" s="115" t="s">
        <v>29</v>
      </c>
      <c r="AF5" s="115" t="s">
        <v>30</v>
      </c>
      <c r="AG5" s="115" t="s">
        <v>31</v>
      </c>
      <c r="AH5" s="115" t="s">
        <v>32</v>
      </c>
      <c r="AI5" s="115" t="s">
        <v>33</v>
      </c>
      <c r="AJ5" s="115" t="s">
        <v>34</v>
      </c>
      <c r="AK5" s="115" t="s">
        <v>35</v>
      </c>
    </row>
    <row r="6" spans="1:39" s="6" customFormat="1" ht="153">
      <c r="B6" s="117" t="s">
        <v>70</v>
      </c>
      <c r="C6" s="132" t="s">
        <v>37</v>
      </c>
      <c r="D6" s="132" t="s">
        <v>38</v>
      </c>
      <c r="E6" s="119">
        <v>1</v>
      </c>
      <c r="F6" s="137" t="s">
        <v>259</v>
      </c>
      <c r="G6" s="132">
        <v>0</v>
      </c>
      <c r="H6" s="118">
        <v>0</v>
      </c>
      <c r="I6" s="131" t="s">
        <v>166</v>
      </c>
      <c r="J6" s="132" t="s">
        <v>58</v>
      </c>
      <c r="K6" s="132" t="s">
        <v>59</v>
      </c>
      <c r="L6" s="133" t="s">
        <v>60</v>
      </c>
      <c r="M6" s="131" t="s">
        <v>61</v>
      </c>
      <c r="N6" s="132" t="s">
        <v>62</v>
      </c>
      <c r="O6" s="131" t="s">
        <v>63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8">
        <v>0</v>
      </c>
      <c r="AB6" s="131" t="s">
        <v>167</v>
      </c>
      <c r="AC6" s="131" t="s">
        <v>168</v>
      </c>
      <c r="AD6" s="132" t="s">
        <v>71</v>
      </c>
      <c r="AE6" s="131" t="s">
        <v>43</v>
      </c>
      <c r="AF6" s="122" t="s">
        <v>72</v>
      </c>
      <c r="AG6" s="122" t="s">
        <v>65</v>
      </c>
      <c r="AH6" s="136" t="s">
        <v>73</v>
      </c>
      <c r="AI6" s="132" t="s">
        <v>67</v>
      </c>
      <c r="AJ6" s="131" t="s">
        <v>74</v>
      </c>
      <c r="AK6" s="131" t="s">
        <v>75</v>
      </c>
    </row>
    <row r="7" spans="1:39" s="4" customFormat="1" ht="224.25" customHeight="1">
      <c r="A7" s="7"/>
      <c r="B7" s="117" t="s">
        <v>49</v>
      </c>
      <c r="C7" s="124" t="s">
        <v>162</v>
      </c>
      <c r="D7" s="125" t="s">
        <v>38</v>
      </c>
      <c r="E7" s="119">
        <v>2</v>
      </c>
      <c r="F7" s="119">
        <v>1</v>
      </c>
      <c r="G7" s="125" t="s">
        <v>50</v>
      </c>
      <c r="H7" s="125" t="s">
        <v>50</v>
      </c>
      <c r="I7" s="183" t="s">
        <v>265</v>
      </c>
      <c r="J7" s="183"/>
      <c r="K7" s="126" t="s">
        <v>190</v>
      </c>
      <c r="L7" s="126" t="s">
        <v>190</v>
      </c>
      <c r="M7" s="125" t="s">
        <v>51</v>
      </c>
      <c r="N7" s="125" t="s">
        <v>51</v>
      </c>
      <c r="O7" s="125" t="s">
        <v>52</v>
      </c>
      <c r="P7" s="126" t="s">
        <v>194</v>
      </c>
      <c r="Q7" s="126" t="s">
        <v>194</v>
      </c>
      <c r="R7" s="125" t="s">
        <v>50</v>
      </c>
      <c r="S7" s="125" t="s">
        <v>50</v>
      </c>
      <c r="T7" s="125" t="s">
        <v>50</v>
      </c>
      <c r="U7" s="125" t="s">
        <v>50</v>
      </c>
      <c r="V7" s="125" t="s">
        <v>50</v>
      </c>
      <c r="W7" s="125" t="s">
        <v>50</v>
      </c>
      <c r="X7" s="125" t="s">
        <v>50</v>
      </c>
      <c r="Y7" s="125" t="s">
        <v>50</v>
      </c>
      <c r="Z7" s="125" t="s">
        <v>50</v>
      </c>
      <c r="AA7" s="125" t="s">
        <v>50</v>
      </c>
      <c r="AB7" s="125" t="s">
        <v>53</v>
      </c>
      <c r="AC7" s="125" t="s">
        <v>43</v>
      </c>
      <c r="AD7" s="125" t="s">
        <v>52</v>
      </c>
      <c r="AE7" s="127" t="s">
        <v>189</v>
      </c>
      <c r="AF7" s="128" t="s">
        <v>54</v>
      </c>
      <c r="AG7" s="129" t="s">
        <v>163</v>
      </c>
      <c r="AH7" s="130" t="s">
        <v>55</v>
      </c>
      <c r="AI7" s="126" t="s">
        <v>195</v>
      </c>
      <c r="AJ7" s="131" t="s">
        <v>56</v>
      </c>
      <c r="AK7" s="125" t="s">
        <v>52</v>
      </c>
      <c r="AL7" s="23"/>
    </row>
    <row r="8" spans="1:39" s="6" customFormat="1" ht="229.5">
      <c r="B8" s="117" t="s">
        <v>36</v>
      </c>
      <c r="C8" s="118" t="s">
        <v>37</v>
      </c>
      <c r="D8" s="118" t="s">
        <v>38</v>
      </c>
      <c r="E8" s="119">
        <v>3</v>
      </c>
      <c r="F8" s="119">
        <v>3</v>
      </c>
      <c r="G8" s="118">
        <v>0</v>
      </c>
      <c r="H8" s="118">
        <v>0</v>
      </c>
      <c r="I8" s="118" t="s">
        <v>39</v>
      </c>
      <c r="J8" s="118" t="s">
        <v>191</v>
      </c>
      <c r="K8" s="118" t="s">
        <v>192</v>
      </c>
      <c r="L8" s="118" t="s">
        <v>159</v>
      </c>
      <c r="M8" s="120" t="s">
        <v>40</v>
      </c>
      <c r="N8" s="118" t="s">
        <v>193</v>
      </c>
      <c r="O8" s="120" t="s">
        <v>41</v>
      </c>
      <c r="P8" s="118">
        <v>150</v>
      </c>
      <c r="Q8" s="118">
        <v>150</v>
      </c>
      <c r="R8" s="118">
        <v>150</v>
      </c>
      <c r="S8" s="118">
        <v>0</v>
      </c>
      <c r="T8" s="118">
        <v>150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 t="s">
        <v>160</v>
      </c>
      <c r="AC8" s="118" t="s">
        <v>42</v>
      </c>
      <c r="AD8" s="118">
        <v>0</v>
      </c>
      <c r="AE8" s="121" t="s">
        <v>43</v>
      </c>
      <c r="AF8" s="122" t="s">
        <v>44</v>
      </c>
      <c r="AG8" s="122" t="s">
        <v>45</v>
      </c>
      <c r="AH8" s="122" t="s">
        <v>46</v>
      </c>
      <c r="AI8" s="121" t="s">
        <v>47</v>
      </c>
      <c r="AJ8" s="118" t="s">
        <v>161</v>
      </c>
      <c r="AK8" s="123" t="s">
        <v>48</v>
      </c>
    </row>
    <row r="9" spans="1:39" s="6" customFormat="1" ht="153">
      <c r="B9" s="117" t="s">
        <v>57</v>
      </c>
      <c r="C9" s="132" t="s">
        <v>37</v>
      </c>
      <c r="D9" s="132" t="s">
        <v>38</v>
      </c>
      <c r="E9" s="119">
        <v>3</v>
      </c>
      <c r="F9" s="137" t="s">
        <v>259</v>
      </c>
      <c r="G9" s="132">
        <v>0</v>
      </c>
      <c r="H9" s="118" t="s">
        <v>185</v>
      </c>
      <c r="I9" s="118" t="s">
        <v>186</v>
      </c>
      <c r="J9" s="132" t="s">
        <v>58</v>
      </c>
      <c r="K9" s="132" t="s">
        <v>59</v>
      </c>
      <c r="L9" s="133" t="s">
        <v>60</v>
      </c>
      <c r="M9" s="131" t="s">
        <v>61</v>
      </c>
      <c r="N9" s="132" t="s">
        <v>62</v>
      </c>
      <c r="O9" s="131" t="s">
        <v>63</v>
      </c>
      <c r="P9" s="118">
        <v>0</v>
      </c>
      <c r="Q9" s="118">
        <v>0</v>
      </c>
      <c r="R9" s="132" t="s">
        <v>260</v>
      </c>
      <c r="S9" s="132" t="s">
        <v>260</v>
      </c>
      <c r="T9" s="132" t="s">
        <v>260</v>
      </c>
      <c r="U9" s="132" t="s">
        <v>260</v>
      </c>
      <c r="V9" s="118">
        <v>0</v>
      </c>
      <c r="W9" s="118">
        <v>0</v>
      </c>
      <c r="X9" s="132" t="s">
        <v>260</v>
      </c>
      <c r="Y9" s="132" t="s">
        <v>260</v>
      </c>
      <c r="Z9" s="132" t="s">
        <v>260</v>
      </c>
      <c r="AA9" s="132" t="s">
        <v>260</v>
      </c>
      <c r="AB9" s="131" t="s">
        <v>164</v>
      </c>
      <c r="AC9" s="134" t="s">
        <v>165</v>
      </c>
      <c r="AD9" s="135">
        <v>0</v>
      </c>
      <c r="AE9" s="131" t="s">
        <v>43</v>
      </c>
      <c r="AF9" s="122" t="s">
        <v>64</v>
      </c>
      <c r="AG9" s="122" t="s">
        <v>65</v>
      </c>
      <c r="AH9" s="118" t="s">
        <v>66</v>
      </c>
      <c r="AI9" s="132" t="s">
        <v>67</v>
      </c>
      <c r="AJ9" s="131" t="s">
        <v>68</v>
      </c>
      <c r="AK9" s="131" t="s">
        <v>69</v>
      </c>
    </row>
    <row r="10" spans="1:39" s="6" customFormat="1" ht="229.5">
      <c r="B10" s="117" t="s">
        <v>76</v>
      </c>
      <c r="C10" s="132" t="s">
        <v>37</v>
      </c>
      <c r="D10" s="132" t="s">
        <v>38</v>
      </c>
      <c r="E10" s="137" t="s">
        <v>184</v>
      </c>
      <c r="F10" s="137" t="s">
        <v>259</v>
      </c>
      <c r="G10" s="138">
        <v>0</v>
      </c>
      <c r="H10" s="138">
        <v>0</v>
      </c>
      <c r="I10" s="121" t="s">
        <v>169</v>
      </c>
      <c r="J10" s="138" t="s">
        <v>170</v>
      </c>
      <c r="K10" s="138" t="s">
        <v>171</v>
      </c>
      <c r="L10" s="139" t="s">
        <v>172</v>
      </c>
      <c r="M10" s="120" t="s">
        <v>173</v>
      </c>
      <c r="N10" s="120" t="s">
        <v>174</v>
      </c>
      <c r="O10" s="120" t="s">
        <v>77</v>
      </c>
      <c r="P10" s="138">
        <v>150</v>
      </c>
      <c r="Q10" s="138" t="s">
        <v>175</v>
      </c>
      <c r="R10" s="138" t="s">
        <v>78</v>
      </c>
      <c r="S10" s="118" t="s">
        <v>79</v>
      </c>
      <c r="T10" s="138" t="s">
        <v>80</v>
      </c>
      <c r="U10" s="138" t="s">
        <v>81</v>
      </c>
      <c r="V10" s="138" t="s">
        <v>80</v>
      </c>
      <c r="W10" s="140" t="s">
        <v>176</v>
      </c>
      <c r="X10" s="138" t="s">
        <v>80</v>
      </c>
      <c r="Y10" s="138" t="s">
        <v>79</v>
      </c>
      <c r="Z10" s="138" t="s">
        <v>80</v>
      </c>
      <c r="AA10" s="138" t="s">
        <v>82</v>
      </c>
      <c r="AB10" s="138" t="s">
        <v>177</v>
      </c>
      <c r="AC10" s="138" t="s">
        <v>38</v>
      </c>
      <c r="AD10" s="138" t="s">
        <v>83</v>
      </c>
      <c r="AE10" s="138" t="s">
        <v>43</v>
      </c>
      <c r="AF10" s="122" t="s">
        <v>84</v>
      </c>
      <c r="AG10" s="138" t="s">
        <v>85</v>
      </c>
      <c r="AH10" s="118" t="s">
        <v>83</v>
      </c>
      <c r="AI10" s="118" t="s">
        <v>83</v>
      </c>
      <c r="AJ10" s="138" t="s">
        <v>178</v>
      </c>
      <c r="AK10" s="148" t="s">
        <v>256</v>
      </c>
      <c r="AL10" s="8"/>
    </row>
    <row r="11" spans="1:39" s="6" customFormat="1" ht="89.25">
      <c r="B11" s="117" t="s">
        <v>117</v>
      </c>
      <c r="C11" s="138" t="s">
        <v>118</v>
      </c>
      <c r="D11" s="138" t="s">
        <v>38</v>
      </c>
      <c r="E11" s="137" t="s">
        <v>184</v>
      </c>
      <c r="F11" s="119">
        <v>2</v>
      </c>
      <c r="G11" s="138">
        <v>0</v>
      </c>
      <c r="H11" s="138">
        <v>0</v>
      </c>
      <c r="I11" s="138" t="s">
        <v>119</v>
      </c>
      <c r="J11" s="118" t="s">
        <v>188</v>
      </c>
      <c r="K11" s="118" t="s">
        <v>120</v>
      </c>
      <c r="L11" s="118" t="s">
        <v>120</v>
      </c>
      <c r="M11" s="118" t="s">
        <v>121</v>
      </c>
      <c r="N11" s="118" t="s">
        <v>122</v>
      </c>
      <c r="O11" s="118" t="s">
        <v>123</v>
      </c>
      <c r="P11" s="118">
        <v>149</v>
      </c>
      <c r="Q11" s="118" t="s">
        <v>124</v>
      </c>
      <c r="R11" s="118">
        <v>149</v>
      </c>
      <c r="S11" s="138">
        <v>49</v>
      </c>
      <c r="T11" s="138">
        <v>149</v>
      </c>
      <c r="U11" s="138" t="s">
        <v>125</v>
      </c>
      <c r="V11" s="138">
        <v>0</v>
      </c>
      <c r="W11" s="138">
        <v>0</v>
      </c>
      <c r="X11" s="138">
        <v>0</v>
      </c>
      <c r="Y11" s="138">
        <v>49</v>
      </c>
      <c r="Z11" s="138">
        <v>0</v>
      </c>
      <c r="AA11" s="138">
        <v>0</v>
      </c>
      <c r="AB11" s="121" t="s">
        <v>126</v>
      </c>
      <c r="AC11" s="138" t="s">
        <v>258</v>
      </c>
      <c r="AD11" s="138">
        <v>0</v>
      </c>
      <c r="AE11" s="138" t="s">
        <v>257</v>
      </c>
      <c r="AF11" s="122" t="s">
        <v>127</v>
      </c>
      <c r="AG11" s="121" t="s">
        <v>128</v>
      </c>
      <c r="AH11" s="122" t="s">
        <v>129</v>
      </c>
      <c r="AI11" s="118" t="s">
        <v>130</v>
      </c>
      <c r="AJ11" s="121" t="s">
        <v>131</v>
      </c>
      <c r="AK11" s="141" t="s">
        <v>132</v>
      </c>
    </row>
    <row r="12" spans="1:39" s="6" customFormat="1" ht="242.25">
      <c r="B12" s="117" t="s">
        <v>86</v>
      </c>
      <c r="C12" s="138" t="s">
        <v>87</v>
      </c>
      <c r="D12" s="138" t="s">
        <v>43</v>
      </c>
      <c r="E12" s="119" t="s">
        <v>88</v>
      </c>
      <c r="F12" s="119">
        <v>2</v>
      </c>
      <c r="G12" s="138">
        <v>0</v>
      </c>
      <c r="H12" s="138">
        <v>0</v>
      </c>
      <c r="I12" s="138" t="s">
        <v>89</v>
      </c>
      <c r="J12" s="138" t="s">
        <v>90</v>
      </c>
      <c r="K12" s="118" t="s">
        <v>90</v>
      </c>
      <c r="L12" s="118" t="s">
        <v>90</v>
      </c>
      <c r="M12" s="118" t="s">
        <v>91</v>
      </c>
      <c r="N12" s="118" t="s">
        <v>92</v>
      </c>
      <c r="O12" s="118" t="s">
        <v>93</v>
      </c>
      <c r="P12" s="118">
        <v>150</v>
      </c>
      <c r="Q12" s="118" t="s">
        <v>94</v>
      </c>
      <c r="R12" s="118">
        <v>150</v>
      </c>
      <c r="S12" s="138" t="s">
        <v>95</v>
      </c>
      <c r="T12" s="138">
        <v>0</v>
      </c>
      <c r="U12" s="138" t="s">
        <v>82</v>
      </c>
      <c r="V12" s="138">
        <v>0</v>
      </c>
      <c r="W12" s="138" t="s">
        <v>96</v>
      </c>
      <c r="X12" s="138">
        <v>0</v>
      </c>
      <c r="Y12" s="138" t="s">
        <v>97</v>
      </c>
      <c r="Z12" s="138">
        <v>0</v>
      </c>
      <c r="AA12" s="138" t="s">
        <v>82</v>
      </c>
      <c r="AB12" s="138" t="s">
        <v>90</v>
      </c>
      <c r="AC12" s="138" t="s">
        <v>90</v>
      </c>
      <c r="AD12" s="138" t="s">
        <v>90</v>
      </c>
      <c r="AE12" s="138" t="s">
        <v>98</v>
      </c>
      <c r="AF12" s="138" t="s">
        <v>99</v>
      </c>
      <c r="AG12" s="138" t="s">
        <v>100</v>
      </c>
      <c r="AH12" s="138" t="s">
        <v>101</v>
      </c>
      <c r="AI12" s="138"/>
      <c r="AJ12" s="138" t="s">
        <v>90</v>
      </c>
      <c r="AK12" s="122" t="s">
        <v>102</v>
      </c>
    </row>
    <row r="13" spans="1:39" s="6" customFormat="1" ht="116.25">
      <c r="B13" s="117" t="s">
        <v>103</v>
      </c>
      <c r="C13" s="138" t="s">
        <v>104</v>
      </c>
      <c r="D13" s="138" t="s">
        <v>43</v>
      </c>
      <c r="E13" s="119" t="s">
        <v>88</v>
      </c>
      <c r="F13" s="137" t="s">
        <v>259</v>
      </c>
      <c r="G13" s="138" t="s">
        <v>105</v>
      </c>
      <c r="H13" s="138" t="s">
        <v>105</v>
      </c>
      <c r="I13" s="138" t="s">
        <v>106</v>
      </c>
      <c r="J13" s="138" t="s">
        <v>107</v>
      </c>
      <c r="K13" s="118" t="s">
        <v>107</v>
      </c>
      <c r="L13" s="118" t="s">
        <v>107</v>
      </c>
      <c r="M13" s="118" t="s">
        <v>108</v>
      </c>
      <c r="N13" s="118" t="s">
        <v>108</v>
      </c>
      <c r="O13" s="118" t="s">
        <v>109</v>
      </c>
      <c r="P13" s="118" t="s">
        <v>110</v>
      </c>
      <c r="Q13" s="118" t="s">
        <v>110</v>
      </c>
      <c r="R13" s="118" t="s">
        <v>110</v>
      </c>
      <c r="S13" s="138" t="s">
        <v>107</v>
      </c>
      <c r="T13" s="138" t="s">
        <v>110</v>
      </c>
      <c r="U13" s="138">
        <v>0</v>
      </c>
      <c r="V13" s="138">
        <v>0</v>
      </c>
      <c r="W13" s="138" t="s">
        <v>111</v>
      </c>
      <c r="X13" s="138" t="s">
        <v>112</v>
      </c>
      <c r="Y13" s="138" t="s">
        <v>113</v>
      </c>
      <c r="Z13" s="138">
        <v>0</v>
      </c>
      <c r="AA13" s="138">
        <v>0</v>
      </c>
      <c r="AB13" s="138" t="s">
        <v>107</v>
      </c>
      <c r="AC13" s="138" t="s">
        <v>107</v>
      </c>
      <c r="AD13" s="138" t="s">
        <v>107</v>
      </c>
      <c r="AE13" s="138" t="s">
        <v>43</v>
      </c>
      <c r="AF13" s="122" t="s">
        <v>114</v>
      </c>
      <c r="AG13" s="138" t="s">
        <v>112</v>
      </c>
      <c r="AH13" s="122" t="s">
        <v>115</v>
      </c>
      <c r="AI13" s="122" t="s">
        <v>116</v>
      </c>
      <c r="AJ13" s="138" t="s">
        <v>113</v>
      </c>
      <c r="AK13" s="138" t="s">
        <v>112</v>
      </c>
      <c r="AL13" s="24"/>
    </row>
    <row r="14" spans="1:39" s="6" customFormat="1" ht="102">
      <c r="B14" s="117" t="s">
        <v>133</v>
      </c>
      <c r="C14" s="138" t="s">
        <v>134</v>
      </c>
      <c r="D14" s="138" t="s">
        <v>43</v>
      </c>
      <c r="E14" s="119" t="s">
        <v>88</v>
      </c>
      <c r="F14" s="137" t="s">
        <v>259</v>
      </c>
      <c r="G14" s="138">
        <v>0</v>
      </c>
      <c r="H14" s="118" t="s">
        <v>135</v>
      </c>
      <c r="I14" s="118">
        <v>0</v>
      </c>
      <c r="J14" s="118" t="s">
        <v>90</v>
      </c>
      <c r="K14" s="118" t="s">
        <v>90</v>
      </c>
      <c r="L14" s="118" t="s">
        <v>90</v>
      </c>
      <c r="M14" s="132" t="s">
        <v>179</v>
      </c>
      <c r="N14" s="132" t="s">
        <v>179</v>
      </c>
      <c r="O14" s="132" t="s">
        <v>180</v>
      </c>
      <c r="P14" s="132">
        <v>150</v>
      </c>
      <c r="Q14" s="132">
        <v>150</v>
      </c>
      <c r="R14" s="118">
        <v>150</v>
      </c>
      <c r="S14" s="118" t="s">
        <v>136</v>
      </c>
      <c r="T14" s="132">
        <v>150</v>
      </c>
      <c r="U14" s="118" t="s">
        <v>137</v>
      </c>
      <c r="V14" s="118">
        <v>0</v>
      </c>
      <c r="W14" s="118">
        <v>0</v>
      </c>
      <c r="X14" s="118" t="s">
        <v>137</v>
      </c>
      <c r="Y14" s="132" t="s">
        <v>138</v>
      </c>
      <c r="Z14" s="118">
        <v>0</v>
      </c>
      <c r="AA14" s="118" t="s">
        <v>137</v>
      </c>
      <c r="AB14" s="132" t="s">
        <v>90</v>
      </c>
      <c r="AC14" s="132" t="s">
        <v>90</v>
      </c>
      <c r="AD14" s="132" t="s">
        <v>90</v>
      </c>
      <c r="AE14" s="132" t="s">
        <v>43</v>
      </c>
      <c r="AF14" s="138" t="s">
        <v>139</v>
      </c>
      <c r="AG14" s="134" t="s">
        <v>140</v>
      </c>
      <c r="AH14" s="142" t="s">
        <v>141</v>
      </c>
      <c r="AI14" s="132" t="s">
        <v>142</v>
      </c>
      <c r="AJ14" s="132" t="s">
        <v>143</v>
      </c>
      <c r="AK14" s="138"/>
    </row>
    <row r="15" spans="1:39" s="6" customFormat="1" ht="409.5">
      <c r="B15" s="117" t="s">
        <v>144</v>
      </c>
      <c r="C15" s="132" t="s">
        <v>118</v>
      </c>
      <c r="D15" s="132" t="s">
        <v>43</v>
      </c>
      <c r="E15" s="119" t="s">
        <v>88</v>
      </c>
      <c r="F15" s="137" t="s">
        <v>259</v>
      </c>
      <c r="G15" s="132" t="s">
        <v>145</v>
      </c>
      <c r="H15" s="132" t="s">
        <v>145</v>
      </c>
      <c r="I15" s="132" t="s">
        <v>181</v>
      </c>
      <c r="J15" s="132" t="s">
        <v>90</v>
      </c>
      <c r="K15" s="132" t="s">
        <v>90</v>
      </c>
      <c r="L15" s="132" t="s">
        <v>90</v>
      </c>
      <c r="M15" s="131" t="s">
        <v>182</v>
      </c>
      <c r="N15" s="143" t="s">
        <v>187</v>
      </c>
      <c r="O15" s="132" t="s">
        <v>183</v>
      </c>
      <c r="P15" s="132">
        <v>0</v>
      </c>
      <c r="Q15" s="132" t="s">
        <v>146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18" t="s">
        <v>147</v>
      </c>
      <c r="X15" s="132">
        <v>0</v>
      </c>
      <c r="Y15" s="132">
        <v>0</v>
      </c>
      <c r="Z15" s="132">
        <v>0</v>
      </c>
      <c r="AA15" s="132">
        <v>0</v>
      </c>
      <c r="AB15" s="132" t="s">
        <v>90</v>
      </c>
      <c r="AC15" s="132" t="s">
        <v>90</v>
      </c>
      <c r="AD15" s="132" t="s">
        <v>90</v>
      </c>
      <c r="AE15" s="118" t="s">
        <v>148</v>
      </c>
      <c r="AF15" s="144" t="s">
        <v>149</v>
      </c>
      <c r="AG15" s="132" t="s">
        <v>150</v>
      </c>
      <c r="AH15" s="123" t="s">
        <v>151</v>
      </c>
      <c r="AI15" s="118" t="s">
        <v>152</v>
      </c>
      <c r="AJ15" s="132" t="s">
        <v>143</v>
      </c>
      <c r="AK15" s="142" t="s">
        <v>151</v>
      </c>
    </row>
    <row r="16" spans="1:39" s="4" customFormat="1" ht="23.25">
      <c r="A16" s="16"/>
      <c r="B16" s="150" t="s">
        <v>261</v>
      </c>
      <c r="C16" s="17"/>
      <c r="D16" s="17"/>
      <c r="E16" s="18"/>
      <c r="F16" s="1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"/>
      <c r="AG16" s="9"/>
      <c r="AH16" s="11"/>
      <c r="AI16" s="9"/>
      <c r="AJ16" s="9"/>
      <c r="AK16" s="6"/>
      <c r="AL16" s="6"/>
      <c r="AM16" s="6"/>
    </row>
    <row r="17" spans="4:37">
      <c r="U17" s="4"/>
      <c r="X17" s="4"/>
      <c r="AA17" s="4"/>
      <c r="AJ17" s="4"/>
      <c r="AK17" s="4"/>
    </row>
    <row r="18" spans="4:37">
      <c r="U18" s="4"/>
      <c r="X18" s="4"/>
      <c r="AA18" s="4"/>
      <c r="AJ18" s="4"/>
      <c r="AK18" s="4"/>
    </row>
    <row r="19" spans="4:37">
      <c r="U19" s="4"/>
      <c r="X19" s="4"/>
      <c r="AA19" s="4"/>
      <c r="AJ19" s="4"/>
      <c r="AK19" s="4"/>
    </row>
    <row r="20" spans="4:37">
      <c r="D20" s="22"/>
      <c r="E20" s="22"/>
      <c r="F20" s="2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4"/>
      <c r="W20" s="12"/>
      <c r="X20" s="12"/>
      <c r="Y20" s="12"/>
      <c r="Z20" s="15"/>
      <c r="AA20" s="15"/>
      <c r="AB20" s="12"/>
      <c r="AC20" s="12"/>
      <c r="AD20" s="12"/>
      <c r="AE20" s="12"/>
      <c r="AF20" s="12"/>
      <c r="AG20" s="12"/>
      <c r="AH20" s="12"/>
      <c r="AJ20" s="4"/>
      <c r="AK20" s="4"/>
    </row>
    <row r="21" spans="4:37">
      <c r="U21" s="4"/>
      <c r="X21" s="4"/>
      <c r="AA21" s="4"/>
      <c r="AJ21" s="4"/>
      <c r="AK21" s="4"/>
    </row>
    <row r="22" spans="4:37">
      <c r="U22" s="4"/>
      <c r="X22" s="4"/>
      <c r="AA22" s="4"/>
      <c r="AJ22" s="4"/>
      <c r="AK22" s="4"/>
    </row>
    <row r="23" spans="4:37">
      <c r="U23" s="4"/>
      <c r="X23" s="4"/>
      <c r="AA23" s="4"/>
      <c r="AJ23" s="4"/>
      <c r="AK23" s="4"/>
    </row>
    <row r="24" spans="4:37">
      <c r="U24" s="4"/>
      <c r="X24" s="4"/>
      <c r="AA24" s="4"/>
      <c r="AJ24" s="4"/>
      <c r="AK24" s="4"/>
    </row>
    <row r="25" spans="4:37">
      <c r="U25" s="4"/>
      <c r="X25" s="4"/>
      <c r="AA25" s="4"/>
      <c r="AJ25" s="4"/>
      <c r="AK25" s="4"/>
    </row>
    <row r="26" spans="4:37">
      <c r="U26" s="4"/>
      <c r="X26" s="4"/>
      <c r="AA26" s="4"/>
      <c r="AJ26" s="4"/>
      <c r="AK26" s="4"/>
    </row>
    <row r="27" spans="4:37">
      <c r="U27" s="4"/>
      <c r="X27" s="4"/>
      <c r="AA27" s="4"/>
      <c r="AJ27" s="4"/>
      <c r="AK27" s="4"/>
    </row>
    <row r="28" spans="4:37">
      <c r="U28" s="4"/>
      <c r="X28" s="4"/>
      <c r="AA28" s="4"/>
      <c r="AJ28" s="4"/>
      <c r="AK28" s="4"/>
    </row>
    <row r="29" spans="4:37">
      <c r="U29" s="4"/>
      <c r="X29" s="4"/>
      <c r="AA29" s="4"/>
      <c r="AJ29" s="4"/>
      <c r="AK29" s="4"/>
    </row>
    <row r="30" spans="4:37">
      <c r="U30" s="4"/>
      <c r="X30" s="4"/>
      <c r="AA30" s="4"/>
      <c r="AJ30" s="4"/>
      <c r="AK30" s="4"/>
    </row>
    <row r="31" spans="4:37">
      <c r="U31" s="4"/>
      <c r="X31" s="4"/>
      <c r="AA31" s="4"/>
      <c r="AJ31" s="4"/>
      <c r="AK31" s="4"/>
    </row>
    <row r="32" spans="4:37">
      <c r="U32" s="4"/>
      <c r="X32" s="4"/>
      <c r="AA32" s="4"/>
      <c r="AJ32" s="4"/>
      <c r="AK32" s="4"/>
    </row>
    <row r="33" spans="21:37">
      <c r="U33" s="4"/>
      <c r="X33" s="4"/>
      <c r="AA33" s="4"/>
      <c r="AJ33" s="4"/>
      <c r="AK33" s="4"/>
    </row>
    <row r="34" spans="21:37">
      <c r="U34" s="4"/>
      <c r="X34" s="4"/>
      <c r="AA34" s="4"/>
      <c r="AJ34" s="4"/>
      <c r="AK34" s="4"/>
    </row>
    <row r="35" spans="21:37">
      <c r="U35" s="4"/>
      <c r="X35" s="4"/>
      <c r="AA35" s="4"/>
      <c r="AJ35" s="4"/>
      <c r="AK35" s="4"/>
    </row>
    <row r="36" spans="21:37">
      <c r="U36" s="4"/>
      <c r="X36" s="4"/>
      <c r="AA36" s="4"/>
      <c r="AJ36" s="4"/>
      <c r="AK36" s="4"/>
    </row>
    <row r="37" spans="21:37">
      <c r="U37" s="4"/>
      <c r="X37" s="4"/>
      <c r="AA37" s="4"/>
      <c r="AJ37" s="4"/>
      <c r="AK37" s="4"/>
    </row>
    <row r="38" spans="21:37">
      <c r="U38" s="4"/>
      <c r="X38" s="4"/>
      <c r="AA38" s="4"/>
      <c r="AJ38" s="4"/>
      <c r="AK38" s="4"/>
    </row>
    <row r="39" spans="21:37">
      <c r="U39" s="4"/>
      <c r="X39" s="4"/>
      <c r="AA39" s="4"/>
      <c r="AJ39" s="4"/>
      <c r="AK39" s="4"/>
    </row>
    <row r="40" spans="21:37">
      <c r="U40" s="4"/>
      <c r="X40" s="4"/>
      <c r="AA40" s="4"/>
      <c r="AJ40" s="4"/>
      <c r="AK40" s="4"/>
    </row>
    <row r="41" spans="21:37">
      <c r="U41" s="4"/>
      <c r="X41" s="4"/>
      <c r="AA41" s="4"/>
      <c r="AJ41" s="4"/>
      <c r="AK41" s="4"/>
    </row>
    <row r="42" spans="21:37">
      <c r="U42" s="4"/>
      <c r="X42" s="4"/>
      <c r="AA42" s="4"/>
      <c r="AJ42" s="4"/>
      <c r="AK42" s="4"/>
    </row>
    <row r="43" spans="21:37">
      <c r="U43" s="4"/>
      <c r="X43" s="4"/>
      <c r="AA43" s="4"/>
      <c r="AJ43" s="4"/>
      <c r="AK43" s="4"/>
    </row>
    <row r="44" spans="21:37">
      <c r="U44" s="4"/>
      <c r="X44" s="4"/>
      <c r="AA44" s="4"/>
      <c r="AJ44" s="4"/>
      <c r="AK44" s="4"/>
    </row>
    <row r="45" spans="21:37">
      <c r="U45" s="4"/>
      <c r="X45" s="4"/>
      <c r="AA45" s="4"/>
      <c r="AJ45" s="4"/>
      <c r="AK45" s="4"/>
    </row>
    <row r="46" spans="21:37">
      <c r="U46" s="4"/>
      <c r="X46" s="4"/>
      <c r="AA46" s="4"/>
      <c r="AJ46" s="4"/>
      <c r="AK46" s="4"/>
    </row>
    <row r="47" spans="21:37">
      <c r="U47" s="4"/>
      <c r="X47" s="4"/>
      <c r="AA47" s="4"/>
      <c r="AJ47" s="4"/>
      <c r="AK47" s="4"/>
    </row>
    <row r="48" spans="21:37">
      <c r="U48" s="4"/>
      <c r="X48" s="4"/>
      <c r="AA48" s="4"/>
      <c r="AJ48" s="4"/>
      <c r="AK48" s="4"/>
    </row>
    <row r="49" spans="21:37">
      <c r="U49" s="4"/>
      <c r="X49" s="4"/>
      <c r="AA49" s="4"/>
      <c r="AJ49" s="4"/>
      <c r="AK49" s="4"/>
    </row>
    <row r="50" spans="21:37">
      <c r="U50" s="4"/>
      <c r="X50" s="4"/>
      <c r="AA50" s="4"/>
      <c r="AJ50" s="4"/>
      <c r="AK50" s="4"/>
    </row>
    <row r="51" spans="21:37">
      <c r="U51" s="4"/>
      <c r="X51" s="4"/>
      <c r="AA51" s="4"/>
      <c r="AJ51" s="4"/>
      <c r="AK51" s="4"/>
    </row>
    <row r="52" spans="21:37">
      <c r="U52" s="4"/>
      <c r="X52" s="4"/>
      <c r="AA52" s="4"/>
      <c r="AJ52" s="4"/>
      <c r="AK52" s="4"/>
    </row>
    <row r="53" spans="21:37">
      <c r="U53" s="4"/>
      <c r="X53" s="4"/>
      <c r="AA53" s="4"/>
      <c r="AJ53" s="4"/>
      <c r="AK53" s="4"/>
    </row>
    <row r="54" spans="21:37">
      <c r="U54" s="4"/>
      <c r="X54" s="4"/>
      <c r="AA54" s="4"/>
      <c r="AJ54" s="4"/>
      <c r="AK54" s="4"/>
    </row>
    <row r="55" spans="21:37">
      <c r="U55" s="4"/>
      <c r="X55" s="4"/>
      <c r="AA55" s="4"/>
      <c r="AJ55" s="4"/>
      <c r="AK55" s="4"/>
    </row>
    <row r="56" spans="21:37">
      <c r="U56" s="4"/>
      <c r="X56" s="4"/>
      <c r="AA56" s="4"/>
      <c r="AJ56" s="4"/>
      <c r="AK56" s="4"/>
    </row>
    <row r="57" spans="21:37">
      <c r="U57" s="4"/>
      <c r="X57" s="4"/>
      <c r="AA57" s="4"/>
      <c r="AJ57" s="4"/>
      <c r="AK57" s="4"/>
    </row>
    <row r="58" spans="21:37">
      <c r="U58" s="4"/>
      <c r="X58" s="4"/>
      <c r="AA58" s="4"/>
      <c r="AJ58" s="4"/>
      <c r="AK58" s="4"/>
    </row>
    <row r="59" spans="21:37">
      <c r="U59" s="4"/>
      <c r="X59" s="4"/>
      <c r="AA59" s="4"/>
      <c r="AJ59" s="4"/>
      <c r="AK59" s="4"/>
    </row>
    <row r="60" spans="21:37">
      <c r="U60" s="4"/>
      <c r="X60" s="4"/>
      <c r="AA60" s="4"/>
      <c r="AJ60" s="4"/>
      <c r="AK60" s="4"/>
    </row>
    <row r="61" spans="21:37">
      <c r="U61" s="4"/>
      <c r="X61" s="4"/>
      <c r="AA61" s="4"/>
      <c r="AJ61" s="4"/>
      <c r="AK61" s="4"/>
    </row>
    <row r="62" spans="21:37">
      <c r="U62" s="4"/>
      <c r="X62" s="4"/>
      <c r="AA62" s="4"/>
      <c r="AJ62" s="4"/>
      <c r="AK62" s="4"/>
    </row>
    <row r="63" spans="21:37">
      <c r="U63" s="4"/>
      <c r="X63" s="4"/>
      <c r="AA63" s="4"/>
      <c r="AJ63" s="4"/>
      <c r="AK63" s="4"/>
    </row>
    <row r="64" spans="21:37">
      <c r="U64" s="4"/>
      <c r="X64" s="4"/>
      <c r="AA64" s="4"/>
      <c r="AJ64" s="4"/>
      <c r="AK64" s="4"/>
    </row>
    <row r="65" spans="21:37">
      <c r="U65" s="4"/>
      <c r="X65" s="4"/>
      <c r="AA65" s="4"/>
      <c r="AJ65" s="4"/>
      <c r="AK65" s="4"/>
    </row>
    <row r="66" spans="21:37">
      <c r="U66" s="4"/>
      <c r="X66" s="4"/>
      <c r="AA66" s="4"/>
      <c r="AJ66" s="4"/>
      <c r="AK66" s="4"/>
    </row>
    <row r="67" spans="21:37">
      <c r="U67" s="4"/>
      <c r="X67" s="4"/>
      <c r="AA67" s="4"/>
      <c r="AJ67" s="4"/>
      <c r="AK67" s="4"/>
    </row>
    <row r="68" spans="21:37">
      <c r="U68" s="4"/>
      <c r="X68" s="4"/>
      <c r="AA68" s="4"/>
      <c r="AJ68" s="4"/>
      <c r="AK68" s="4"/>
    </row>
    <row r="69" spans="21:37">
      <c r="U69" s="4"/>
      <c r="X69" s="4"/>
      <c r="AA69" s="4"/>
      <c r="AJ69" s="4"/>
      <c r="AK69" s="4"/>
    </row>
    <row r="70" spans="21:37">
      <c r="U70" s="4"/>
      <c r="X70" s="4"/>
      <c r="AA70" s="4"/>
      <c r="AJ70" s="4"/>
      <c r="AK70" s="4"/>
    </row>
    <row r="71" spans="21:37">
      <c r="U71" s="4"/>
      <c r="X71" s="4"/>
      <c r="AA71" s="4"/>
      <c r="AJ71" s="4"/>
      <c r="AK71" s="4"/>
    </row>
    <row r="72" spans="21:37">
      <c r="U72" s="4"/>
      <c r="X72" s="4"/>
      <c r="AA72" s="4"/>
      <c r="AJ72" s="4"/>
      <c r="AK72" s="4"/>
    </row>
    <row r="73" spans="21:37">
      <c r="U73" s="4"/>
      <c r="X73" s="4"/>
      <c r="AA73" s="4"/>
      <c r="AJ73" s="4"/>
      <c r="AK73" s="4"/>
    </row>
    <row r="74" spans="21:37">
      <c r="U74" s="4"/>
      <c r="X74" s="4"/>
      <c r="AA74" s="4"/>
      <c r="AJ74" s="4"/>
      <c r="AK74" s="4"/>
    </row>
    <row r="75" spans="21:37">
      <c r="U75" s="4"/>
      <c r="X75" s="4"/>
      <c r="AA75" s="4"/>
      <c r="AJ75" s="4"/>
      <c r="AK75" s="4"/>
    </row>
    <row r="76" spans="21:37">
      <c r="U76" s="4"/>
      <c r="X76" s="4"/>
      <c r="AA76" s="4"/>
      <c r="AJ76" s="4"/>
      <c r="AK76" s="4"/>
    </row>
    <row r="77" spans="21:37">
      <c r="U77" s="4"/>
      <c r="X77" s="4"/>
      <c r="AA77" s="4"/>
      <c r="AJ77" s="4"/>
      <c r="AK77" s="4"/>
    </row>
    <row r="78" spans="21:37">
      <c r="U78" s="4"/>
      <c r="X78" s="4"/>
      <c r="AA78" s="4"/>
      <c r="AJ78" s="4"/>
      <c r="AK78" s="4"/>
    </row>
    <row r="79" spans="21:37">
      <c r="U79" s="4"/>
      <c r="X79" s="4"/>
      <c r="AA79" s="4"/>
      <c r="AJ79" s="4"/>
      <c r="AK79" s="4"/>
    </row>
    <row r="80" spans="21:37">
      <c r="U80" s="4"/>
      <c r="X80" s="4"/>
      <c r="AA80" s="4"/>
      <c r="AJ80" s="4"/>
      <c r="AK80" s="4"/>
    </row>
    <row r="81" spans="21:37">
      <c r="U81" s="4"/>
      <c r="X81" s="4"/>
      <c r="AA81" s="4"/>
      <c r="AJ81" s="4"/>
      <c r="AK81" s="4"/>
    </row>
    <row r="82" spans="21:37">
      <c r="U82" s="4"/>
      <c r="X82" s="4"/>
      <c r="AA82" s="4"/>
      <c r="AJ82" s="4"/>
      <c r="AK82" s="4"/>
    </row>
    <row r="83" spans="21:37">
      <c r="U83" s="4"/>
      <c r="X83" s="4"/>
      <c r="AA83" s="4"/>
      <c r="AJ83" s="4"/>
      <c r="AK83" s="4"/>
    </row>
    <row r="84" spans="21:37">
      <c r="U84" s="4"/>
      <c r="X84" s="4"/>
      <c r="AA84" s="4"/>
      <c r="AJ84" s="4"/>
      <c r="AK84" s="4"/>
    </row>
    <row r="85" spans="21:37">
      <c r="U85" s="4"/>
      <c r="X85" s="4"/>
      <c r="AA85" s="4"/>
      <c r="AJ85" s="4"/>
      <c r="AK85" s="4"/>
    </row>
    <row r="86" spans="21:37">
      <c r="U86" s="4"/>
      <c r="X86" s="4"/>
      <c r="AA86" s="4"/>
      <c r="AJ86" s="4"/>
      <c r="AK86" s="4"/>
    </row>
    <row r="87" spans="21:37">
      <c r="U87" s="4"/>
      <c r="X87" s="4"/>
      <c r="AA87" s="4"/>
      <c r="AJ87" s="4"/>
      <c r="AK87" s="4"/>
    </row>
    <row r="88" spans="21:37">
      <c r="U88" s="4"/>
      <c r="X88" s="4"/>
      <c r="AA88" s="4"/>
      <c r="AJ88" s="4"/>
      <c r="AK88" s="4"/>
    </row>
    <row r="89" spans="21:37">
      <c r="U89" s="4"/>
      <c r="X89" s="4"/>
      <c r="AA89" s="4"/>
      <c r="AJ89" s="4"/>
      <c r="AK89" s="4"/>
    </row>
    <row r="90" spans="21:37">
      <c r="U90" s="4"/>
      <c r="X90" s="4"/>
      <c r="AA90" s="4"/>
      <c r="AJ90" s="4"/>
      <c r="AK90" s="4"/>
    </row>
    <row r="91" spans="21:37">
      <c r="U91" s="4"/>
      <c r="X91" s="4"/>
      <c r="AA91" s="4"/>
      <c r="AJ91" s="4"/>
      <c r="AK91" s="4"/>
    </row>
    <row r="92" spans="21:37">
      <c r="U92" s="4"/>
      <c r="X92" s="4"/>
      <c r="AA92" s="4"/>
      <c r="AJ92" s="4"/>
      <c r="AK92" s="4"/>
    </row>
    <row r="93" spans="21:37">
      <c r="U93" s="4"/>
      <c r="X93" s="4"/>
      <c r="AA93" s="4"/>
      <c r="AJ93" s="4"/>
      <c r="AK93" s="4"/>
    </row>
    <row r="94" spans="21:37">
      <c r="U94" s="4"/>
      <c r="X94" s="4"/>
      <c r="AA94" s="4"/>
      <c r="AJ94" s="4"/>
      <c r="AK94" s="4"/>
    </row>
    <row r="95" spans="21:37">
      <c r="U95" s="4"/>
      <c r="X95" s="4"/>
      <c r="AA95" s="4"/>
      <c r="AJ95" s="4"/>
      <c r="AK95" s="4"/>
    </row>
    <row r="96" spans="21:37">
      <c r="U96" s="4"/>
      <c r="X96" s="4"/>
      <c r="AA96" s="4"/>
      <c r="AJ96" s="4"/>
      <c r="AK96" s="4"/>
    </row>
    <row r="97" spans="21:37">
      <c r="U97" s="4"/>
      <c r="X97" s="4"/>
      <c r="AA97" s="4"/>
      <c r="AJ97" s="4"/>
      <c r="AK97" s="4"/>
    </row>
    <row r="98" spans="21:37">
      <c r="U98" s="4"/>
      <c r="X98" s="4"/>
      <c r="AA98" s="4"/>
      <c r="AJ98" s="4"/>
      <c r="AK98" s="4"/>
    </row>
    <row r="99" spans="21:37">
      <c r="U99" s="4"/>
      <c r="X99" s="4"/>
      <c r="AA99" s="4"/>
      <c r="AJ99" s="4"/>
      <c r="AK99" s="4"/>
    </row>
    <row r="100" spans="21:37">
      <c r="U100" s="4"/>
      <c r="X100" s="4"/>
      <c r="AA100" s="4"/>
      <c r="AJ100" s="4"/>
      <c r="AK100" s="4"/>
    </row>
    <row r="101" spans="21:37">
      <c r="U101" s="4"/>
      <c r="X101" s="4"/>
      <c r="AA101" s="4"/>
      <c r="AJ101" s="4"/>
      <c r="AK101" s="4"/>
    </row>
    <row r="102" spans="21:37">
      <c r="U102" s="4"/>
      <c r="X102" s="4"/>
      <c r="AA102" s="4"/>
      <c r="AJ102" s="4"/>
      <c r="AK102" s="4"/>
    </row>
    <row r="103" spans="21:37">
      <c r="U103" s="4"/>
      <c r="X103" s="4"/>
      <c r="AA103" s="4"/>
      <c r="AJ103" s="4"/>
      <c r="AK103" s="4"/>
    </row>
    <row r="104" spans="21:37">
      <c r="U104" s="4"/>
      <c r="X104" s="4"/>
      <c r="AA104" s="4"/>
      <c r="AJ104" s="4"/>
      <c r="AK104" s="4"/>
    </row>
    <row r="105" spans="21:37">
      <c r="U105" s="4"/>
      <c r="X105" s="4"/>
      <c r="AA105" s="4"/>
      <c r="AJ105" s="4"/>
      <c r="AK105" s="4"/>
    </row>
    <row r="106" spans="21:37">
      <c r="U106" s="4"/>
      <c r="X106" s="4"/>
      <c r="AA106" s="4"/>
      <c r="AJ106" s="4"/>
      <c r="AK106" s="4"/>
    </row>
    <row r="107" spans="21:37">
      <c r="U107" s="4"/>
      <c r="X107" s="4"/>
      <c r="AA107" s="4"/>
      <c r="AJ107" s="4"/>
      <c r="AK107" s="4"/>
    </row>
    <row r="108" spans="21:37">
      <c r="U108" s="4"/>
      <c r="X108" s="4"/>
      <c r="AA108" s="4"/>
      <c r="AJ108" s="4"/>
      <c r="AK108" s="4"/>
    </row>
    <row r="109" spans="21:37">
      <c r="U109" s="4"/>
      <c r="X109" s="4"/>
      <c r="AA109" s="4"/>
      <c r="AJ109" s="4"/>
      <c r="AK109" s="4"/>
    </row>
    <row r="110" spans="21:37">
      <c r="U110" s="4"/>
      <c r="X110" s="4"/>
      <c r="AA110" s="4"/>
      <c r="AJ110" s="4"/>
      <c r="AK110" s="4"/>
    </row>
    <row r="111" spans="21:37">
      <c r="U111" s="4"/>
      <c r="X111" s="4"/>
      <c r="AA111" s="4"/>
      <c r="AJ111" s="4"/>
      <c r="AK111" s="4"/>
    </row>
    <row r="112" spans="21:37">
      <c r="U112" s="4"/>
      <c r="X112" s="4"/>
      <c r="AA112" s="4"/>
      <c r="AJ112" s="4"/>
      <c r="AK112" s="4"/>
    </row>
    <row r="113" spans="21:37">
      <c r="U113" s="4"/>
      <c r="X113" s="4"/>
      <c r="AA113" s="4"/>
      <c r="AJ113" s="4"/>
      <c r="AK113" s="4"/>
    </row>
    <row r="114" spans="21:37">
      <c r="U114" s="4"/>
      <c r="X114" s="4"/>
      <c r="AA114" s="4"/>
      <c r="AJ114" s="4"/>
      <c r="AK114" s="4"/>
    </row>
    <row r="115" spans="21:37">
      <c r="U115" s="4"/>
      <c r="X115" s="4"/>
      <c r="AA115" s="4"/>
      <c r="AJ115" s="4"/>
      <c r="AK115" s="4"/>
    </row>
    <row r="116" spans="21:37">
      <c r="U116" s="4"/>
      <c r="X116" s="4"/>
      <c r="AA116" s="4"/>
      <c r="AJ116" s="4"/>
      <c r="AK116" s="4"/>
    </row>
    <row r="117" spans="21:37">
      <c r="U117" s="4"/>
      <c r="X117" s="4"/>
      <c r="AA117" s="4"/>
      <c r="AJ117" s="4"/>
      <c r="AK117" s="4"/>
    </row>
    <row r="118" spans="21:37">
      <c r="U118" s="4"/>
      <c r="X118" s="4"/>
      <c r="AA118" s="4"/>
      <c r="AJ118" s="4"/>
      <c r="AK118" s="4"/>
    </row>
    <row r="119" spans="21:37">
      <c r="U119" s="4"/>
      <c r="X119" s="4"/>
      <c r="AA119" s="4"/>
      <c r="AJ119" s="4"/>
      <c r="AK119" s="4"/>
    </row>
    <row r="120" spans="21:37">
      <c r="U120" s="4"/>
      <c r="X120" s="4"/>
      <c r="AA120" s="4"/>
      <c r="AJ120" s="4"/>
      <c r="AK120" s="4"/>
    </row>
    <row r="121" spans="21:37">
      <c r="U121" s="4"/>
      <c r="X121" s="4"/>
      <c r="AA121" s="4"/>
      <c r="AJ121" s="4"/>
      <c r="AK121" s="4"/>
    </row>
    <row r="122" spans="21:37">
      <c r="U122" s="4"/>
      <c r="X122" s="4"/>
      <c r="AA122" s="4"/>
      <c r="AJ122" s="4"/>
      <c r="AK122" s="4"/>
    </row>
    <row r="123" spans="21:37">
      <c r="U123" s="4"/>
      <c r="X123" s="4"/>
      <c r="AA123" s="4"/>
      <c r="AJ123" s="4"/>
      <c r="AK123" s="4"/>
    </row>
    <row r="124" spans="21:37">
      <c r="U124" s="4"/>
      <c r="X124" s="4"/>
      <c r="AA124" s="4"/>
      <c r="AJ124" s="4"/>
      <c r="AK124" s="4"/>
    </row>
    <row r="125" spans="21:37">
      <c r="U125" s="4"/>
      <c r="X125" s="4"/>
      <c r="AA125" s="4"/>
      <c r="AJ125" s="4"/>
      <c r="AK125" s="4"/>
    </row>
    <row r="126" spans="21:37">
      <c r="U126" s="4"/>
      <c r="X126" s="4"/>
      <c r="AA126" s="4"/>
      <c r="AJ126" s="4"/>
      <c r="AK126" s="4"/>
    </row>
    <row r="127" spans="21:37">
      <c r="U127" s="4"/>
      <c r="X127" s="4"/>
      <c r="AA127" s="4"/>
      <c r="AJ127" s="4"/>
      <c r="AK127" s="4"/>
    </row>
    <row r="128" spans="21:37">
      <c r="U128" s="4"/>
      <c r="X128" s="4"/>
      <c r="AA128" s="4"/>
      <c r="AJ128" s="4"/>
      <c r="AK128" s="4"/>
    </row>
    <row r="129" spans="21:37">
      <c r="U129" s="4"/>
      <c r="X129" s="4"/>
      <c r="AA129" s="4"/>
      <c r="AJ129" s="4"/>
      <c r="AK129" s="4"/>
    </row>
    <row r="130" spans="21:37">
      <c r="U130" s="4"/>
      <c r="X130" s="4"/>
      <c r="AA130" s="4"/>
      <c r="AJ130" s="4"/>
      <c r="AK130" s="4"/>
    </row>
    <row r="131" spans="21:37">
      <c r="U131" s="4"/>
      <c r="X131" s="4"/>
      <c r="AA131" s="4"/>
      <c r="AJ131" s="4"/>
      <c r="AK131" s="4"/>
    </row>
    <row r="132" spans="21:37">
      <c r="U132" s="4"/>
      <c r="X132" s="4"/>
      <c r="AA132" s="4"/>
      <c r="AJ132" s="4"/>
      <c r="AK132" s="4"/>
    </row>
    <row r="133" spans="21:37">
      <c r="U133" s="4"/>
      <c r="X133" s="4"/>
      <c r="AA133" s="4"/>
      <c r="AJ133" s="4"/>
      <c r="AK133" s="4"/>
    </row>
    <row r="134" spans="21:37">
      <c r="U134" s="4"/>
      <c r="X134" s="4"/>
      <c r="AA134" s="4"/>
      <c r="AJ134" s="4"/>
      <c r="AK134" s="4"/>
    </row>
    <row r="135" spans="21:37">
      <c r="U135" s="4"/>
      <c r="X135" s="4"/>
      <c r="AA135" s="4"/>
      <c r="AJ135" s="4"/>
      <c r="AK135" s="4"/>
    </row>
    <row r="136" spans="21:37">
      <c r="U136" s="4"/>
      <c r="X136" s="4"/>
      <c r="AA136" s="4"/>
      <c r="AJ136" s="4"/>
      <c r="AK136" s="4"/>
    </row>
    <row r="137" spans="21:37">
      <c r="U137" s="4"/>
      <c r="X137" s="4"/>
      <c r="AA137" s="4"/>
      <c r="AJ137" s="4"/>
      <c r="AK137" s="4"/>
    </row>
    <row r="138" spans="21:37">
      <c r="U138" s="4"/>
      <c r="X138" s="4"/>
      <c r="AA138" s="4"/>
      <c r="AJ138" s="4"/>
      <c r="AK138" s="4"/>
    </row>
    <row r="139" spans="21:37">
      <c r="U139" s="4"/>
      <c r="X139" s="4"/>
      <c r="AA139" s="4"/>
      <c r="AJ139" s="4"/>
      <c r="AK139" s="4"/>
    </row>
    <row r="140" spans="21:37">
      <c r="U140" s="4"/>
      <c r="X140" s="4"/>
      <c r="AA140" s="4"/>
      <c r="AJ140" s="4"/>
      <c r="AK140" s="4"/>
    </row>
    <row r="141" spans="21:37">
      <c r="U141" s="4"/>
      <c r="X141" s="4"/>
      <c r="AA141" s="4"/>
      <c r="AJ141" s="4"/>
      <c r="AK141" s="4"/>
    </row>
    <row r="142" spans="21:37">
      <c r="U142" s="4"/>
      <c r="X142" s="4"/>
      <c r="AA142" s="4"/>
      <c r="AJ142" s="4"/>
      <c r="AK142" s="4"/>
    </row>
    <row r="143" spans="21:37">
      <c r="U143" s="4"/>
      <c r="X143" s="4"/>
      <c r="AA143" s="4"/>
      <c r="AJ143" s="4"/>
      <c r="AK143" s="4"/>
    </row>
    <row r="144" spans="21:37">
      <c r="U144" s="4"/>
      <c r="X144" s="4"/>
      <c r="AA144" s="4"/>
      <c r="AJ144" s="4"/>
      <c r="AK144" s="4"/>
    </row>
    <row r="145" spans="21:37">
      <c r="U145" s="4"/>
      <c r="X145" s="4"/>
      <c r="AA145" s="4"/>
      <c r="AJ145" s="4"/>
      <c r="AK145" s="4"/>
    </row>
    <row r="146" spans="21:37">
      <c r="U146" s="4"/>
      <c r="X146" s="4"/>
      <c r="AA146" s="4"/>
      <c r="AJ146" s="4"/>
      <c r="AK146" s="4"/>
    </row>
    <row r="147" spans="21:37">
      <c r="U147" s="4"/>
      <c r="X147" s="4"/>
      <c r="AA147" s="4"/>
      <c r="AJ147" s="4"/>
      <c r="AK147" s="4"/>
    </row>
    <row r="148" spans="21:37">
      <c r="U148" s="4"/>
      <c r="X148" s="4"/>
      <c r="AA148" s="4"/>
      <c r="AJ148" s="4"/>
      <c r="AK148" s="4"/>
    </row>
    <row r="149" spans="21:37">
      <c r="U149" s="4"/>
      <c r="X149" s="4"/>
      <c r="AA149" s="4"/>
      <c r="AJ149" s="4"/>
      <c r="AK149" s="4"/>
    </row>
    <row r="150" spans="21:37">
      <c r="U150" s="4"/>
      <c r="X150" s="4"/>
      <c r="AA150" s="4"/>
      <c r="AJ150" s="4"/>
      <c r="AK150" s="4"/>
    </row>
    <row r="151" spans="21:37">
      <c r="U151" s="4"/>
      <c r="X151" s="4"/>
      <c r="AA151" s="4"/>
      <c r="AJ151" s="4"/>
      <c r="AK151" s="4"/>
    </row>
    <row r="152" spans="21:37">
      <c r="U152" s="4"/>
      <c r="X152" s="4"/>
      <c r="AA152" s="4"/>
      <c r="AJ152" s="4"/>
      <c r="AK152" s="4"/>
    </row>
    <row r="153" spans="21:37">
      <c r="U153" s="4"/>
      <c r="X153" s="4"/>
      <c r="AA153" s="4"/>
      <c r="AJ153" s="4"/>
      <c r="AK153" s="4"/>
    </row>
    <row r="154" spans="21:37">
      <c r="U154" s="4"/>
      <c r="X154" s="4"/>
      <c r="AA154" s="4"/>
      <c r="AJ154" s="4"/>
      <c r="AK154" s="4"/>
    </row>
    <row r="155" spans="21:37">
      <c r="U155" s="4"/>
      <c r="X155" s="4"/>
      <c r="AA155" s="4"/>
      <c r="AJ155" s="4"/>
      <c r="AK155" s="4"/>
    </row>
    <row r="156" spans="21:37">
      <c r="U156" s="4"/>
      <c r="X156" s="4"/>
      <c r="AA156" s="4"/>
      <c r="AJ156" s="4"/>
      <c r="AK156" s="4"/>
    </row>
    <row r="157" spans="21:37">
      <c r="U157" s="4"/>
      <c r="X157" s="4"/>
      <c r="AA157" s="4"/>
      <c r="AJ157" s="4"/>
      <c r="AK157" s="4"/>
    </row>
    <row r="158" spans="21:37">
      <c r="U158" s="4"/>
      <c r="X158" s="4"/>
      <c r="AA158" s="4"/>
      <c r="AJ158" s="4"/>
      <c r="AK158" s="4"/>
    </row>
    <row r="159" spans="21:37">
      <c r="U159" s="4"/>
      <c r="X159" s="4"/>
      <c r="AA159" s="4"/>
      <c r="AJ159" s="4"/>
      <c r="AK159" s="4"/>
    </row>
    <row r="160" spans="21:37">
      <c r="U160" s="4"/>
      <c r="X160" s="4"/>
      <c r="AA160" s="4"/>
      <c r="AJ160" s="4"/>
      <c r="AK160" s="4"/>
    </row>
    <row r="161" spans="21:37">
      <c r="U161" s="4"/>
      <c r="X161" s="4"/>
      <c r="AA161" s="4"/>
      <c r="AJ161" s="4"/>
      <c r="AK161" s="4"/>
    </row>
    <row r="162" spans="21:37">
      <c r="U162" s="4"/>
      <c r="X162" s="4"/>
      <c r="AA162" s="4"/>
      <c r="AJ162" s="4"/>
      <c r="AK162" s="4"/>
    </row>
    <row r="163" spans="21:37">
      <c r="U163" s="4"/>
      <c r="X163" s="4"/>
      <c r="AA163" s="4"/>
      <c r="AJ163" s="4"/>
      <c r="AK163" s="4"/>
    </row>
    <row r="164" spans="21:37">
      <c r="U164" s="4"/>
      <c r="X164" s="4"/>
      <c r="AA164" s="4"/>
      <c r="AJ164" s="4"/>
      <c r="AK164" s="4"/>
    </row>
    <row r="165" spans="21:37">
      <c r="U165" s="4"/>
      <c r="X165" s="4"/>
      <c r="AA165" s="4"/>
      <c r="AJ165" s="4"/>
      <c r="AK165" s="4"/>
    </row>
    <row r="166" spans="21:37">
      <c r="U166" s="4"/>
      <c r="X166" s="4"/>
      <c r="AA166" s="4"/>
      <c r="AJ166" s="4"/>
      <c r="AK166" s="4"/>
    </row>
    <row r="167" spans="21:37">
      <c r="U167" s="4"/>
      <c r="X167" s="4"/>
      <c r="AA167" s="4"/>
      <c r="AJ167" s="4"/>
      <c r="AK167" s="4"/>
    </row>
    <row r="168" spans="21:37">
      <c r="U168" s="4"/>
      <c r="X168" s="4"/>
      <c r="AA168" s="4"/>
      <c r="AJ168" s="4"/>
      <c r="AK168" s="4"/>
    </row>
    <row r="169" spans="21:37">
      <c r="U169" s="4"/>
      <c r="X169" s="4"/>
      <c r="AA169" s="4"/>
      <c r="AJ169" s="4"/>
      <c r="AK169" s="4"/>
    </row>
    <row r="170" spans="21:37">
      <c r="U170" s="4"/>
      <c r="X170" s="4"/>
      <c r="AA170" s="4"/>
      <c r="AJ170" s="4"/>
      <c r="AK170" s="4"/>
    </row>
    <row r="171" spans="21:37">
      <c r="U171" s="4"/>
      <c r="X171" s="4"/>
      <c r="AA171" s="4"/>
      <c r="AJ171" s="4"/>
      <c r="AK171" s="4"/>
    </row>
    <row r="172" spans="21:37">
      <c r="U172" s="4"/>
      <c r="X172" s="4"/>
      <c r="AA172" s="4"/>
      <c r="AJ172" s="4"/>
      <c r="AK172" s="4"/>
    </row>
    <row r="173" spans="21:37">
      <c r="U173" s="4"/>
      <c r="X173" s="4"/>
      <c r="AA173" s="4"/>
      <c r="AJ173" s="4"/>
      <c r="AK173" s="4"/>
    </row>
    <row r="174" spans="21:37">
      <c r="U174" s="4"/>
      <c r="X174" s="4"/>
      <c r="AA174" s="4"/>
      <c r="AJ174" s="4"/>
      <c r="AK174" s="4"/>
    </row>
    <row r="175" spans="21:37">
      <c r="U175" s="4"/>
      <c r="X175" s="4"/>
      <c r="AA175" s="4"/>
      <c r="AJ175" s="4"/>
      <c r="AK175" s="4"/>
    </row>
    <row r="176" spans="21:37">
      <c r="U176" s="4"/>
      <c r="X176" s="4"/>
      <c r="AA176" s="4"/>
      <c r="AJ176" s="4"/>
      <c r="AK176" s="4"/>
    </row>
    <row r="177" spans="21:37">
      <c r="U177" s="4"/>
      <c r="X177" s="4"/>
      <c r="AA177" s="4"/>
      <c r="AJ177" s="4"/>
      <c r="AK177" s="4"/>
    </row>
    <row r="178" spans="21:37">
      <c r="U178" s="4"/>
      <c r="X178" s="4"/>
      <c r="AA178" s="4"/>
      <c r="AJ178" s="4"/>
      <c r="AK178" s="4"/>
    </row>
    <row r="179" spans="21:37">
      <c r="U179" s="4"/>
      <c r="X179" s="4"/>
      <c r="AA179" s="4"/>
      <c r="AJ179" s="4"/>
      <c r="AK179" s="4"/>
    </row>
    <row r="180" spans="21:37">
      <c r="U180" s="4"/>
      <c r="X180" s="4"/>
      <c r="AA180" s="4"/>
      <c r="AJ180" s="4"/>
      <c r="AK180" s="4"/>
    </row>
    <row r="181" spans="21:37">
      <c r="U181" s="4"/>
      <c r="X181" s="4"/>
      <c r="AA181" s="4"/>
      <c r="AJ181" s="4"/>
      <c r="AK181" s="4"/>
    </row>
    <row r="182" spans="21:37">
      <c r="U182" s="4"/>
      <c r="X182" s="4"/>
      <c r="AA182" s="4"/>
      <c r="AJ182" s="4"/>
      <c r="AK182" s="4"/>
    </row>
    <row r="183" spans="21:37">
      <c r="U183" s="4"/>
      <c r="X183" s="4"/>
      <c r="AA183" s="4"/>
      <c r="AJ183" s="4"/>
      <c r="AK183" s="4"/>
    </row>
    <row r="184" spans="21:37">
      <c r="U184" s="4"/>
      <c r="X184" s="4"/>
      <c r="AA184" s="4"/>
      <c r="AJ184" s="4"/>
      <c r="AK184" s="4"/>
    </row>
    <row r="185" spans="21:37">
      <c r="U185" s="4"/>
      <c r="X185" s="4"/>
      <c r="AA185" s="4"/>
      <c r="AJ185" s="4"/>
      <c r="AK185" s="4"/>
    </row>
    <row r="186" spans="21:37">
      <c r="U186" s="4"/>
      <c r="X186" s="4"/>
      <c r="AA186" s="4"/>
      <c r="AJ186" s="4"/>
      <c r="AK186" s="4"/>
    </row>
    <row r="187" spans="21:37">
      <c r="U187" s="4"/>
      <c r="X187" s="4"/>
      <c r="AA187" s="4"/>
      <c r="AJ187" s="4"/>
      <c r="AK187" s="4"/>
    </row>
    <row r="188" spans="21:37">
      <c r="U188" s="4"/>
      <c r="X188" s="4"/>
      <c r="AA188" s="4"/>
      <c r="AJ188" s="4"/>
      <c r="AK188" s="4"/>
    </row>
    <row r="189" spans="21:37">
      <c r="U189" s="4"/>
      <c r="X189" s="4"/>
      <c r="AA189" s="4"/>
      <c r="AJ189" s="4"/>
      <c r="AK189" s="4"/>
    </row>
    <row r="190" spans="21:37">
      <c r="U190" s="4"/>
      <c r="X190" s="4"/>
      <c r="AA190" s="4"/>
      <c r="AJ190" s="4"/>
      <c r="AK190" s="4"/>
    </row>
    <row r="191" spans="21:37">
      <c r="U191" s="4"/>
      <c r="X191" s="4"/>
      <c r="AA191" s="4"/>
      <c r="AJ191" s="4"/>
      <c r="AK191" s="4"/>
    </row>
    <row r="192" spans="21:37">
      <c r="U192" s="4"/>
      <c r="X192" s="4"/>
      <c r="AA192" s="4"/>
      <c r="AJ192" s="4"/>
      <c r="AK192" s="4"/>
    </row>
    <row r="193" spans="21:37">
      <c r="U193" s="4"/>
      <c r="X193" s="4"/>
      <c r="AA193" s="4"/>
      <c r="AJ193" s="4"/>
      <c r="AK193" s="4"/>
    </row>
    <row r="194" spans="21:37">
      <c r="U194" s="4"/>
      <c r="X194" s="4"/>
      <c r="AA194" s="4"/>
      <c r="AJ194" s="4"/>
      <c r="AK194" s="4"/>
    </row>
    <row r="195" spans="21:37">
      <c r="U195" s="4"/>
      <c r="X195" s="4"/>
      <c r="AA195" s="4"/>
      <c r="AJ195" s="4"/>
      <c r="AK195" s="4"/>
    </row>
    <row r="196" spans="21:37">
      <c r="U196" s="4"/>
      <c r="X196" s="4"/>
      <c r="AA196" s="4"/>
      <c r="AJ196" s="4"/>
      <c r="AK196" s="4"/>
    </row>
    <row r="197" spans="21:37">
      <c r="U197" s="4"/>
      <c r="X197" s="4"/>
      <c r="AA197" s="4"/>
      <c r="AJ197" s="4"/>
      <c r="AK197" s="4"/>
    </row>
    <row r="198" spans="21:37">
      <c r="U198" s="4"/>
      <c r="X198" s="4"/>
      <c r="AA198" s="4"/>
      <c r="AJ198" s="4"/>
      <c r="AK198" s="4"/>
    </row>
    <row r="199" spans="21:37">
      <c r="U199" s="4"/>
      <c r="X199" s="4"/>
      <c r="AA199" s="4"/>
      <c r="AJ199" s="4"/>
      <c r="AK199" s="4"/>
    </row>
    <row r="200" spans="21:37">
      <c r="U200" s="4"/>
      <c r="X200" s="4"/>
      <c r="AA200" s="4"/>
      <c r="AJ200" s="4"/>
      <c r="AK200" s="4"/>
    </row>
    <row r="201" spans="21:37">
      <c r="U201" s="4"/>
      <c r="X201" s="4"/>
      <c r="AA201" s="4"/>
      <c r="AJ201" s="4"/>
      <c r="AK201" s="4"/>
    </row>
    <row r="202" spans="21:37">
      <c r="U202" s="4"/>
      <c r="X202" s="4"/>
      <c r="AA202" s="4"/>
      <c r="AJ202" s="4"/>
      <c r="AK202" s="4"/>
    </row>
    <row r="203" spans="21:37">
      <c r="U203" s="4"/>
      <c r="X203" s="4"/>
      <c r="AA203" s="4"/>
      <c r="AJ203" s="4"/>
      <c r="AK203" s="4"/>
    </row>
    <row r="204" spans="21:37">
      <c r="U204" s="4"/>
      <c r="X204" s="4"/>
      <c r="AA204" s="4"/>
      <c r="AJ204" s="4"/>
      <c r="AK204" s="4"/>
    </row>
    <row r="205" spans="21:37">
      <c r="U205" s="4"/>
      <c r="X205" s="4"/>
      <c r="AA205" s="4"/>
      <c r="AJ205" s="4"/>
      <c r="AK205" s="4"/>
    </row>
    <row r="206" spans="21:37">
      <c r="U206" s="4"/>
      <c r="X206" s="4"/>
      <c r="AA206" s="4"/>
      <c r="AJ206" s="4"/>
      <c r="AK206" s="4"/>
    </row>
    <row r="207" spans="21:37">
      <c r="U207" s="4"/>
      <c r="X207" s="4"/>
      <c r="AA207" s="4"/>
      <c r="AJ207" s="4"/>
      <c r="AK207" s="4"/>
    </row>
    <row r="208" spans="21:37">
      <c r="U208" s="4"/>
      <c r="X208" s="4"/>
      <c r="AA208" s="4"/>
      <c r="AJ208" s="4"/>
      <c r="AK208" s="4"/>
    </row>
    <row r="209" spans="21:37">
      <c r="U209" s="4"/>
      <c r="X209" s="4"/>
      <c r="AA209" s="4"/>
      <c r="AJ209" s="4"/>
      <c r="AK209" s="4"/>
    </row>
    <row r="210" spans="21:37">
      <c r="U210" s="4"/>
      <c r="X210" s="4"/>
      <c r="AA210" s="4"/>
      <c r="AJ210" s="4"/>
      <c r="AK210" s="4"/>
    </row>
    <row r="211" spans="21:37">
      <c r="U211" s="4"/>
      <c r="X211" s="4"/>
      <c r="AA211" s="4"/>
      <c r="AJ211" s="4"/>
      <c r="AK211" s="4"/>
    </row>
    <row r="212" spans="21:37">
      <c r="U212" s="4"/>
      <c r="X212" s="4"/>
      <c r="AA212" s="4"/>
      <c r="AJ212" s="4"/>
      <c r="AK212" s="4"/>
    </row>
    <row r="213" spans="21:37">
      <c r="U213" s="4"/>
      <c r="X213" s="4"/>
      <c r="AA213" s="4"/>
      <c r="AJ213" s="4"/>
      <c r="AK213" s="4"/>
    </row>
    <row r="214" spans="21:37">
      <c r="U214" s="4"/>
      <c r="X214" s="4"/>
      <c r="AA214" s="4"/>
      <c r="AJ214" s="4"/>
      <c r="AK214" s="4"/>
    </row>
    <row r="215" spans="21:37">
      <c r="U215" s="4"/>
      <c r="X215" s="4"/>
      <c r="AA215" s="4"/>
      <c r="AJ215" s="4"/>
      <c r="AK215" s="4"/>
    </row>
    <row r="216" spans="21:37">
      <c r="U216" s="4"/>
      <c r="X216" s="4"/>
      <c r="AA216" s="4"/>
      <c r="AJ216" s="4"/>
      <c r="AK216" s="4"/>
    </row>
    <row r="217" spans="21:37">
      <c r="U217" s="4"/>
      <c r="X217" s="4"/>
      <c r="AA217" s="4"/>
      <c r="AJ217" s="4"/>
      <c r="AK217" s="4"/>
    </row>
    <row r="218" spans="21:37">
      <c r="U218" s="4"/>
      <c r="X218" s="4"/>
      <c r="AA218" s="4"/>
      <c r="AJ218" s="4"/>
      <c r="AK218" s="4"/>
    </row>
    <row r="219" spans="21:37">
      <c r="U219" s="4"/>
      <c r="X219" s="4"/>
      <c r="AA219" s="4"/>
      <c r="AJ219" s="4"/>
      <c r="AK219" s="4"/>
    </row>
    <row r="220" spans="21:37">
      <c r="U220" s="4"/>
      <c r="X220" s="4"/>
      <c r="AA220" s="4"/>
      <c r="AJ220" s="4"/>
      <c r="AK220" s="4"/>
    </row>
    <row r="221" spans="21:37">
      <c r="U221" s="4"/>
      <c r="X221" s="4"/>
      <c r="AA221" s="4"/>
      <c r="AJ221" s="4"/>
      <c r="AK221" s="4"/>
    </row>
    <row r="222" spans="21:37">
      <c r="U222" s="4"/>
      <c r="X222" s="4"/>
      <c r="AA222" s="4"/>
      <c r="AJ222" s="4"/>
      <c r="AK222" s="4"/>
    </row>
    <row r="223" spans="21:37">
      <c r="U223" s="4"/>
      <c r="X223" s="4"/>
      <c r="AA223" s="4"/>
      <c r="AJ223" s="4"/>
      <c r="AK223" s="4"/>
    </row>
    <row r="224" spans="21:37">
      <c r="U224" s="4"/>
      <c r="X224" s="4"/>
      <c r="AA224" s="4"/>
      <c r="AJ224" s="4"/>
      <c r="AK224" s="4"/>
    </row>
    <row r="225" spans="21:37">
      <c r="U225" s="4"/>
      <c r="X225" s="4"/>
      <c r="AA225" s="4"/>
      <c r="AJ225" s="4"/>
      <c r="AK225" s="4"/>
    </row>
    <row r="226" spans="21:37">
      <c r="U226" s="4"/>
      <c r="X226" s="4"/>
      <c r="AA226" s="4"/>
      <c r="AJ226" s="4"/>
      <c r="AK226" s="4"/>
    </row>
    <row r="227" spans="21:37">
      <c r="U227" s="4"/>
      <c r="X227" s="4"/>
      <c r="AA227" s="4"/>
      <c r="AJ227" s="4"/>
      <c r="AK227" s="4"/>
    </row>
    <row r="228" spans="21:37">
      <c r="U228" s="4"/>
      <c r="X228" s="4"/>
      <c r="AA228" s="4"/>
      <c r="AJ228" s="4"/>
      <c r="AK228" s="4"/>
    </row>
    <row r="229" spans="21:37">
      <c r="U229" s="4"/>
      <c r="X229" s="4"/>
      <c r="AA229" s="4"/>
      <c r="AJ229" s="4"/>
      <c r="AK229" s="4"/>
    </row>
    <row r="230" spans="21:37">
      <c r="U230" s="4"/>
      <c r="X230" s="4"/>
      <c r="AA230" s="4"/>
      <c r="AJ230" s="4"/>
      <c r="AK230" s="4"/>
    </row>
    <row r="231" spans="21:37">
      <c r="U231" s="4"/>
      <c r="X231" s="4"/>
      <c r="AA231" s="4"/>
      <c r="AJ231" s="4"/>
      <c r="AK231" s="4"/>
    </row>
    <row r="232" spans="21:37">
      <c r="U232" s="4"/>
      <c r="X232" s="4"/>
      <c r="AA232" s="4"/>
      <c r="AJ232" s="4"/>
      <c r="AK232" s="4"/>
    </row>
    <row r="233" spans="21:37">
      <c r="U233" s="4"/>
      <c r="X233" s="4"/>
      <c r="AA233" s="4"/>
      <c r="AJ233" s="4"/>
      <c r="AK233" s="4"/>
    </row>
    <row r="234" spans="21:37">
      <c r="U234" s="4"/>
      <c r="X234" s="4"/>
      <c r="AA234" s="4"/>
      <c r="AJ234" s="4"/>
      <c r="AK234" s="4"/>
    </row>
    <row r="235" spans="21:37">
      <c r="U235" s="4"/>
      <c r="X235" s="4"/>
      <c r="AA235" s="4"/>
      <c r="AJ235" s="4"/>
      <c r="AK235" s="4"/>
    </row>
    <row r="236" spans="21:37">
      <c r="U236" s="4"/>
      <c r="X236" s="4"/>
      <c r="AA236" s="4"/>
      <c r="AJ236" s="4"/>
      <c r="AK236" s="4"/>
    </row>
    <row r="237" spans="21:37">
      <c r="U237" s="4"/>
      <c r="X237" s="4"/>
      <c r="AA237" s="4"/>
      <c r="AJ237" s="4"/>
      <c r="AK237" s="4"/>
    </row>
    <row r="238" spans="21:37">
      <c r="U238" s="4"/>
      <c r="X238" s="4"/>
      <c r="AA238" s="4"/>
      <c r="AJ238" s="4"/>
      <c r="AK238" s="4"/>
    </row>
    <row r="239" spans="21:37">
      <c r="U239" s="4"/>
      <c r="X239" s="4"/>
      <c r="AA239" s="4"/>
      <c r="AJ239" s="4"/>
      <c r="AK239" s="4"/>
    </row>
    <row r="240" spans="21:37">
      <c r="U240" s="4"/>
      <c r="X240" s="4"/>
      <c r="AA240" s="4"/>
      <c r="AJ240" s="4"/>
      <c r="AK240" s="4"/>
    </row>
    <row r="241" spans="21:37">
      <c r="U241" s="4"/>
      <c r="X241" s="4"/>
      <c r="AA241" s="4"/>
      <c r="AJ241" s="4"/>
      <c r="AK241" s="4"/>
    </row>
    <row r="242" spans="21:37">
      <c r="U242" s="4"/>
      <c r="X242" s="4"/>
      <c r="AA242" s="4"/>
      <c r="AJ242" s="4"/>
      <c r="AK242" s="4"/>
    </row>
    <row r="243" spans="21:37">
      <c r="U243" s="4"/>
      <c r="X243" s="4"/>
      <c r="AA243" s="4"/>
      <c r="AJ243" s="4"/>
      <c r="AK243" s="4"/>
    </row>
    <row r="244" spans="21:37">
      <c r="U244" s="4"/>
      <c r="X244" s="4"/>
      <c r="AA244" s="4"/>
      <c r="AJ244" s="4"/>
      <c r="AK244" s="4"/>
    </row>
    <row r="245" spans="21:37">
      <c r="U245" s="4"/>
      <c r="X245" s="4"/>
      <c r="AA245" s="4"/>
      <c r="AJ245" s="4"/>
      <c r="AK245" s="4"/>
    </row>
    <row r="246" spans="21:37">
      <c r="U246" s="4"/>
      <c r="X246" s="4"/>
      <c r="AA246" s="4"/>
      <c r="AJ246" s="4"/>
      <c r="AK246" s="4"/>
    </row>
    <row r="247" spans="21:37">
      <c r="U247" s="4"/>
      <c r="X247" s="4"/>
      <c r="AA247" s="4"/>
      <c r="AJ247" s="4"/>
      <c r="AK247" s="4"/>
    </row>
    <row r="248" spans="21:37">
      <c r="U248" s="4"/>
      <c r="X248" s="4"/>
      <c r="AA248" s="4"/>
      <c r="AJ248" s="4"/>
      <c r="AK248" s="4"/>
    </row>
    <row r="249" spans="21:37">
      <c r="U249" s="4"/>
      <c r="X249" s="4"/>
      <c r="AA249" s="4"/>
      <c r="AJ249" s="4"/>
      <c r="AK249" s="4"/>
    </row>
    <row r="250" spans="21:37">
      <c r="U250" s="4"/>
      <c r="X250" s="4"/>
      <c r="AA250" s="4"/>
      <c r="AJ250" s="4"/>
      <c r="AK250" s="4"/>
    </row>
    <row r="251" spans="21:37">
      <c r="U251" s="4"/>
      <c r="X251" s="4"/>
      <c r="AA251" s="4"/>
      <c r="AJ251" s="4"/>
      <c r="AK251" s="4"/>
    </row>
    <row r="252" spans="21:37">
      <c r="U252" s="4"/>
      <c r="X252" s="4"/>
      <c r="AA252" s="4"/>
      <c r="AJ252" s="4"/>
      <c r="AK252" s="4"/>
    </row>
    <row r="253" spans="21:37">
      <c r="U253" s="4"/>
      <c r="X253" s="4"/>
      <c r="AA253" s="4"/>
      <c r="AJ253" s="4"/>
      <c r="AK253" s="4"/>
    </row>
    <row r="254" spans="21:37">
      <c r="U254" s="4"/>
      <c r="X254" s="4"/>
      <c r="AA254" s="4"/>
      <c r="AJ254" s="4"/>
      <c r="AK254" s="4"/>
    </row>
    <row r="255" spans="21:37">
      <c r="U255" s="4"/>
      <c r="X255" s="4"/>
      <c r="AA255" s="4"/>
      <c r="AJ255" s="4"/>
      <c r="AK255" s="4"/>
    </row>
    <row r="256" spans="21:37">
      <c r="U256" s="4"/>
      <c r="X256" s="4"/>
      <c r="AA256" s="4"/>
      <c r="AJ256" s="4"/>
      <c r="AK256" s="4"/>
    </row>
    <row r="257" spans="21:37">
      <c r="U257" s="4"/>
      <c r="X257" s="4"/>
      <c r="AA257" s="4"/>
      <c r="AJ257" s="4"/>
      <c r="AK257" s="4"/>
    </row>
    <row r="258" spans="21:37">
      <c r="U258" s="4"/>
      <c r="X258" s="4"/>
      <c r="AA258" s="4"/>
      <c r="AJ258" s="4"/>
      <c r="AK258" s="4"/>
    </row>
    <row r="259" spans="21:37">
      <c r="U259" s="4"/>
      <c r="X259" s="4"/>
      <c r="AA259" s="4"/>
      <c r="AJ259" s="4"/>
      <c r="AK259" s="4"/>
    </row>
    <row r="260" spans="21:37">
      <c r="U260" s="4"/>
      <c r="X260" s="4"/>
      <c r="AA260" s="4"/>
      <c r="AJ260" s="4"/>
      <c r="AK260" s="4"/>
    </row>
    <row r="261" spans="21:37">
      <c r="U261" s="4"/>
      <c r="X261" s="4"/>
      <c r="AA261" s="4"/>
      <c r="AJ261" s="4"/>
      <c r="AK261" s="4"/>
    </row>
    <row r="262" spans="21:37">
      <c r="U262" s="4"/>
      <c r="X262" s="4"/>
      <c r="AA262" s="4"/>
      <c r="AJ262" s="4"/>
      <c r="AK262" s="4"/>
    </row>
    <row r="263" spans="21:37">
      <c r="U263" s="4"/>
      <c r="X263" s="4"/>
      <c r="AA263" s="4"/>
      <c r="AJ263" s="4"/>
      <c r="AK263" s="4"/>
    </row>
    <row r="264" spans="21:37">
      <c r="U264" s="4"/>
      <c r="X264" s="4"/>
      <c r="AA264" s="4"/>
      <c r="AJ264" s="4"/>
      <c r="AK264" s="4"/>
    </row>
    <row r="265" spans="21:37">
      <c r="U265" s="4"/>
      <c r="X265" s="4"/>
      <c r="AA265" s="4"/>
      <c r="AJ265" s="4"/>
      <c r="AK265" s="4"/>
    </row>
    <row r="266" spans="21:37">
      <c r="U266" s="4"/>
      <c r="X266" s="4"/>
      <c r="AA266" s="4"/>
      <c r="AJ266" s="4"/>
      <c r="AK266" s="4"/>
    </row>
    <row r="267" spans="21:37">
      <c r="U267" s="4"/>
      <c r="X267" s="4"/>
      <c r="AA267" s="4"/>
      <c r="AJ267" s="4"/>
      <c r="AK267" s="4"/>
    </row>
    <row r="268" spans="21:37">
      <c r="U268" s="4"/>
      <c r="X268" s="4"/>
      <c r="AA268" s="4"/>
      <c r="AJ268" s="4"/>
      <c r="AK268" s="4"/>
    </row>
    <row r="269" spans="21:37">
      <c r="U269" s="4"/>
      <c r="X269" s="4"/>
      <c r="AA269" s="4"/>
      <c r="AJ269" s="4"/>
      <c r="AK269" s="4"/>
    </row>
    <row r="270" spans="21:37">
      <c r="U270" s="4"/>
      <c r="X270" s="4"/>
      <c r="AA270" s="4"/>
      <c r="AJ270" s="4"/>
      <c r="AK270" s="4"/>
    </row>
    <row r="271" spans="21:37">
      <c r="U271" s="4"/>
      <c r="X271" s="4"/>
      <c r="AA271" s="4"/>
      <c r="AJ271" s="4"/>
      <c r="AK271" s="4"/>
    </row>
    <row r="272" spans="21:37">
      <c r="U272" s="4"/>
      <c r="X272" s="4"/>
      <c r="AA272" s="4"/>
      <c r="AJ272" s="4"/>
      <c r="AK272" s="4"/>
    </row>
    <row r="273" spans="21:37">
      <c r="U273" s="4"/>
      <c r="X273" s="4"/>
      <c r="AA273" s="4"/>
      <c r="AJ273" s="4"/>
      <c r="AK273" s="4"/>
    </row>
    <row r="274" spans="21:37">
      <c r="U274" s="4"/>
      <c r="X274" s="4"/>
      <c r="AA274" s="4"/>
      <c r="AJ274" s="4"/>
      <c r="AK274" s="4"/>
    </row>
    <row r="275" spans="21:37">
      <c r="U275" s="4"/>
      <c r="X275" s="4"/>
      <c r="AA275" s="4"/>
      <c r="AJ275" s="4"/>
      <c r="AK275" s="4"/>
    </row>
    <row r="276" spans="21:37">
      <c r="U276" s="4"/>
      <c r="X276" s="4"/>
      <c r="AA276" s="4"/>
      <c r="AJ276" s="4"/>
      <c r="AK276" s="4"/>
    </row>
    <row r="277" spans="21:37">
      <c r="U277" s="4"/>
      <c r="X277" s="4"/>
      <c r="AA277" s="4"/>
      <c r="AJ277" s="4"/>
      <c r="AK277" s="4"/>
    </row>
    <row r="278" spans="21:37">
      <c r="U278" s="4"/>
      <c r="X278" s="4"/>
      <c r="AA278" s="4"/>
      <c r="AJ278" s="4"/>
      <c r="AK278" s="4"/>
    </row>
    <row r="279" spans="21:37">
      <c r="U279" s="4"/>
      <c r="X279" s="4"/>
      <c r="AA279" s="4"/>
      <c r="AJ279" s="4"/>
      <c r="AK279" s="4"/>
    </row>
    <row r="280" spans="21:37">
      <c r="U280" s="4"/>
      <c r="X280" s="4"/>
      <c r="AA280" s="4"/>
      <c r="AJ280" s="4"/>
      <c r="AK280" s="4"/>
    </row>
    <row r="281" spans="21:37">
      <c r="U281" s="4"/>
      <c r="X281" s="4"/>
      <c r="AA281" s="4"/>
      <c r="AJ281" s="4"/>
      <c r="AK281" s="4"/>
    </row>
    <row r="282" spans="21:37">
      <c r="U282" s="4"/>
      <c r="X282" s="4"/>
      <c r="AA282" s="4"/>
      <c r="AJ282" s="4"/>
      <c r="AK282" s="4"/>
    </row>
    <row r="283" spans="21:37">
      <c r="U283" s="4"/>
      <c r="X283" s="4"/>
      <c r="AA283" s="4"/>
      <c r="AJ283" s="4"/>
      <c r="AK283" s="4"/>
    </row>
    <row r="284" spans="21:37">
      <c r="U284" s="4"/>
      <c r="X284" s="4"/>
      <c r="AA284" s="4"/>
      <c r="AJ284" s="4"/>
      <c r="AK284" s="4"/>
    </row>
    <row r="285" spans="21:37">
      <c r="U285" s="4"/>
      <c r="X285" s="4"/>
      <c r="AA285" s="4"/>
      <c r="AJ285" s="4"/>
      <c r="AK285" s="4"/>
    </row>
    <row r="286" spans="21:37">
      <c r="U286" s="4"/>
      <c r="X286" s="4"/>
      <c r="AA286" s="4"/>
      <c r="AJ286" s="4"/>
      <c r="AK286" s="4"/>
    </row>
    <row r="287" spans="21:37">
      <c r="U287" s="4"/>
      <c r="X287" s="4"/>
      <c r="AA287" s="4"/>
      <c r="AJ287" s="4"/>
      <c r="AK287" s="4"/>
    </row>
    <row r="288" spans="21:37">
      <c r="U288" s="4"/>
      <c r="X288" s="4"/>
      <c r="AA288" s="4"/>
      <c r="AJ288" s="4"/>
      <c r="AK288" s="4"/>
    </row>
    <row r="289" spans="21:37">
      <c r="U289" s="4"/>
      <c r="X289" s="4"/>
      <c r="AA289" s="4"/>
      <c r="AJ289" s="4"/>
      <c r="AK289" s="4"/>
    </row>
    <row r="290" spans="21:37">
      <c r="U290" s="4"/>
      <c r="X290" s="4"/>
      <c r="AA290" s="4"/>
      <c r="AJ290" s="4"/>
      <c r="AK290" s="4"/>
    </row>
    <row r="291" spans="21:37">
      <c r="U291" s="4"/>
      <c r="X291" s="4"/>
      <c r="AA291" s="4"/>
      <c r="AJ291" s="4"/>
      <c r="AK291" s="4"/>
    </row>
    <row r="292" spans="21:37">
      <c r="U292" s="4"/>
      <c r="X292" s="4"/>
      <c r="AA292" s="4"/>
      <c r="AJ292" s="4"/>
      <c r="AK292" s="4"/>
    </row>
    <row r="293" spans="21:37">
      <c r="U293" s="4"/>
      <c r="X293" s="4"/>
      <c r="AA293" s="4"/>
      <c r="AJ293" s="4"/>
      <c r="AK293" s="4"/>
    </row>
    <row r="294" spans="21:37">
      <c r="U294" s="4"/>
      <c r="X294" s="4"/>
      <c r="AA294" s="4"/>
      <c r="AJ294" s="4"/>
      <c r="AK294" s="4"/>
    </row>
    <row r="295" spans="21:37">
      <c r="U295" s="4"/>
      <c r="X295" s="4"/>
      <c r="AA295" s="4"/>
      <c r="AJ295" s="4"/>
      <c r="AK295" s="4"/>
    </row>
    <row r="296" spans="21:37">
      <c r="U296" s="4"/>
      <c r="X296" s="4"/>
      <c r="AA296" s="4"/>
      <c r="AJ296" s="4"/>
      <c r="AK296" s="4"/>
    </row>
    <row r="297" spans="21:37">
      <c r="U297" s="4"/>
      <c r="X297" s="4"/>
      <c r="AA297" s="4"/>
      <c r="AJ297" s="4"/>
      <c r="AK297" s="4"/>
    </row>
    <row r="298" spans="21:37">
      <c r="U298" s="4"/>
      <c r="X298" s="4"/>
      <c r="AA298" s="4"/>
      <c r="AJ298" s="4"/>
      <c r="AK298" s="4"/>
    </row>
    <row r="299" spans="21:37">
      <c r="U299" s="4"/>
      <c r="X299" s="4"/>
      <c r="AA299" s="4"/>
      <c r="AJ299" s="4"/>
      <c r="AK299" s="4"/>
    </row>
    <row r="300" spans="21:37">
      <c r="U300" s="4"/>
      <c r="X300" s="4"/>
      <c r="AA300" s="4"/>
      <c r="AJ300" s="4"/>
      <c r="AK300" s="4"/>
    </row>
    <row r="301" spans="21:37">
      <c r="U301" s="4"/>
      <c r="X301" s="4"/>
      <c r="AA301" s="4"/>
      <c r="AJ301" s="4"/>
      <c r="AK301" s="4"/>
    </row>
  </sheetData>
  <mergeCells count="12">
    <mergeCell ref="I4:J4"/>
    <mergeCell ref="AE4:AK4"/>
    <mergeCell ref="I7:J7"/>
    <mergeCell ref="K4:O4"/>
    <mergeCell ref="P4:U4"/>
    <mergeCell ref="V4:AA4"/>
    <mergeCell ref="AB4:AD4"/>
    <mergeCell ref="B4:B5"/>
    <mergeCell ref="C4:C5"/>
    <mergeCell ref="D4:D5"/>
    <mergeCell ref="E4:F4"/>
    <mergeCell ref="G4:H4"/>
  </mergeCells>
  <hyperlinks>
    <hyperlink ref="AE7" r:id="rId1" xr:uid="{6E2B89E0-86D1-44FE-B432-8AAD1B4FF626}"/>
    <hyperlink ref="AF7" r:id="rId2" xr:uid="{359D3119-23D7-43E2-BE84-DD9A8C2C94E7}"/>
    <hyperlink ref="AG7" r:id="rId3" xr:uid="{1F802C97-4F4E-45DB-92FE-A5A330B1FAC1}"/>
    <hyperlink ref="AH7" r:id="rId4" xr:uid="{5286C4CC-DFED-4E17-B638-33E7B5FEF05E}"/>
    <hyperlink ref="AF8" r:id="rId5" display="https://bossa.pl/oferta/oplaty-i-prowizjehttps://bossa.pl/oferta/rynek-zagraniczny/oplaty-i-dokumenty" xr:uid="{03004891-AD96-4EC7-BE12-0008A12AFFC3}"/>
    <hyperlink ref="AG8" r:id="rId6" xr:uid="{7FB9DACC-654E-40E6-B7D3-375D90DEF8E9}"/>
    <hyperlink ref="AH8" r:id="rId7" xr:uid="{D54DE15C-8081-4308-892B-9A905433E6EE}"/>
    <hyperlink ref="AK8" r:id="rId8" display="https://online.bossa.pl/bossa/pdfdocument?name=APXPDF065 " xr:uid="{40FBC19A-A206-4913-B98C-0FDD1DDAA23A}"/>
    <hyperlink ref="AF13" r:id="rId9" display="https://www.millenniumbm.pl/delegate/managedfiles/1901/latest" xr:uid="{88AF68BB-FD04-4018-9F8C-10B7CCE37BFD}"/>
    <hyperlink ref="AH13" r:id="rId10" xr:uid="{935B75E2-5494-4460-8F1B-E81BCE010761}"/>
    <hyperlink ref="AI13" r:id="rId11" xr:uid="{41E42F2E-3340-4B93-87DA-1D893DDF9BCE}"/>
    <hyperlink ref="AF11" r:id="rId12" xr:uid="{236258F7-7C37-4CCB-B574-C283D5CAD044}"/>
    <hyperlink ref="AH11" r:id="rId13" xr:uid="{0979328F-048E-476A-B847-6870167D2183}"/>
    <hyperlink ref="AK12" r:id="rId14" location="promocja" display="https://www.aliorbank.pl/biuro-maklerskie/gielda/rachunek-maklerski-ike-ikze.html#promocja" xr:uid="{E21B2B8D-116F-4AFE-B566-27CF7420DCA8}"/>
    <hyperlink ref="AF9" r:id="rId15" xr:uid="{88FEE048-8DA2-48F5-9DAD-1355621DF806}"/>
    <hyperlink ref="AG9" r:id="rId16" xr:uid="{9D953D82-2119-4C80-BD6F-506B0A3A3E79}"/>
    <hyperlink ref="AF6" r:id="rId17" xr:uid="{142EA848-73FC-44A6-BF62-F4F26D75D522}"/>
    <hyperlink ref="AG6" r:id="rId18" xr:uid="{59F6CA9B-374D-4B58-B417-5BFAE53769D0}"/>
    <hyperlink ref="AH6" r:id="rId19" display="https://www.mbank.pl/indywidualny/inwestycje/gielda/ikze-emakler/" xr:uid="{A0B7E4A0-0B52-45BD-9544-824531E47D94}"/>
    <hyperlink ref="AH14" r:id="rId20" xr:uid="{62E04717-4D08-42A9-9EC2-71DDC807C759}"/>
    <hyperlink ref="AF10" r:id="rId21" xr:uid="{240240B1-7789-4F0E-BEE4-82390A0DDB59}"/>
    <hyperlink ref="AF15" r:id="rId22" location="t_o" xr:uid="{DB509B17-2242-4127-8D50-EF81A4C66DFE}"/>
    <hyperlink ref="AK15" r:id="rId23" display="https://noblesecurities.pl/o-nas/aktualnosci/2883-w-noble-securities-mozesz-inwestowac-taniej-czasowo-obnizamy-prowizje-od-transakcji-na-etf-i-etc" xr:uid="{78B13D96-68C8-493E-B464-9012F3C79B9B}"/>
    <hyperlink ref="AH15" r:id="rId24" display="https://noblesecurities.pl/dom-maklerski/ike-i-ikze" xr:uid="{E5AAEAF7-F2F8-47F3-9B3B-E68F0337671A}"/>
    <hyperlink ref="AK10" r:id="rId25" xr:uid="{D36AD6DB-CE07-4C89-9E18-68884B769122}"/>
  </hyperlinks>
  <pageMargins left="0.7" right="0.7" top="0.75" bottom="0.75" header="0.3" footer="0.3"/>
  <pageSetup paperSize="9" scale="17" orientation="portrait" verticalDpi="300" r:id="rId26"/>
  <rowBreaks count="2" manualBreakCount="2">
    <brk id="30" max="16383" man="1"/>
    <brk id="122" max="16383" man="1"/>
  </rowBreaks>
  <colBreaks count="2" manualBreakCount="2">
    <brk id="12" max="14" man="1"/>
    <brk id="25" max="1048575" man="1"/>
  </colBreaks>
  <drawing r:id="rId27"/>
  <legacy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B384-DD80-43CB-8490-28458F315CC9}">
  <sheetPr>
    <tabColor rgb="FFED6862"/>
    <pageSetUpPr autoPageBreaks="0"/>
  </sheetPr>
  <dimension ref="A1:AI84"/>
  <sheetViews>
    <sheetView showGridLines="0" topLeftCell="A9" zoomScale="70" zoomScaleNormal="70" workbookViewId="0">
      <selection activeCell="R29" sqref="R29"/>
    </sheetView>
  </sheetViews>
  <sheetFormatPr defaultColWidth="8.42578125" defaultRowHeight="16.5"/>
  <cols>
    <col min="1" max="1" width="1.7109375" style="27" customWidth="1"/>
    <col min="2" max="2" width="33.7109375" style="27" customWidth="1"/>
    <col min="3" max="3" width="19.140625" style="27" customWidth="1"/>
    <col min="4" max="4" width="2.85546875" style="27" customWidth="1"/>
    <col min="5" max="5" width="60.28515625" style="27" customWidth="1"/>
    <col min="6" max="6" width="10.7109375" style="27" customWidth="1"/>
    <col min="7" max="7" width="18.7109375" style="27" customWidth="1"/>
    <col min="8" max="8" width="23.140625" style="27" customWidth="1"/>
    <col min="9" max="9" width="9.85546875" style="107" customWidth="1"/>
    <col min="10" max="15" width="17.140625" style="27" customWidth="1"/>
    <col min="16" max="16" width="0.42578125" style="27" customWidth="1"/>
    <col min="17" max="17" width="9" style="27" bestFit="1" customWidth="1"/>
    <col min="18" max="18" width="8.42578125" style="27"/>
    <col min="19" max="19" width="9" style="27" bestFit="1" customWidth="1"/>
    <col min="20" max="22" width="8.42578125" style="27"/>
    <col min="23" max="23" width="14.85546875" style="27" bestFit="1" customWidth="1"/>
    <col min="24" max="35" width="8.42578125" style="25"/>
    <col min="36" max="16384" width="8.42578125" style="27"/>
  </cols>
  <sheetData>
    <row r="1" spans="1:35" ht="6.75" customHeight="1">
      <c r="A1" s="25"/>
      <c r="B1" s="25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35" ht="24.95" customHeight="1">
      <c r="A2" s="25"/>
      <c r="B2" s="189" t="s">
        <v>196</v>
      </c>
      <c r="C2" s="189"/>
      <c r="D2" s="189"/>
      <c r="E2" s="189"/>
      <c r="F2" s="28"/>
      <c r="G2" s="28"/>
      <c r="H2" s="28"/>
      <c r="I2" s="29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35" ht="69" customHeight="1">
      <c r="A3" s="25"/>
      <c r="B3" s="30" t="s">
        <v>197</v>
      </c>
      <c r="C3" s="31">
        <f>409861.92+88325.45</f>
        <v>498187.37</v>
      </c>
      <c r="D3" s="32"/>
      <c r="E3" s="33" t="s">
        <v>198</v>
      </c>
      <c r="F3" s="25"/>
      <c r="G3" s="25"/>
      <c r="H3" s="25"/>
      <c r="I3" s="26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35" ht="12.75" customHeight="1">
      <c r="A4" s="25"/>
      <c r="B4" s="30"/>
      <c r="C4" s="34"/>
      <c r="D4" s="34"/>
      <c r="E4" s="33"/>
      <c r="F4" s="25"/>
      <c r="G4" s="25"/>
      <c r="H4" s="25"/>
      <c r="I4" s="26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35" ht="42.75" customHeight="1">
      <c r="A5" s="25"/>
      <c r="B5" s="30" t="s">
        <v>199</v>
      </c>
      <c r="C5" s="31">
        <v>26019</v>
      </c>
      <c r="D5" s="35"/>
      <c r="E5" s="33" t="s">
        <v>200</v>
      </c>
      <c r="F5" s="25"/>
      <c r="G5" s="25"/>
      <c r="H5" s="25"/>
      <c r="I5" s="26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35" ht="12.75" customHeight="1">
      <c r="A6" s="25"/>
      <c r="B6" s="30"/>
      <c r="C6" s="34"/>
      <c r="D6" s="34"/>
      <c r="E6" s="33"/>
      <c r="F6" s="25"/>
      <c r="G6" s="25"/>
      <c r="H6" s="25"/>
      <c r="I6" s="26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35" ht="81" customHeight="1">
      <c r="A7" s="25"/>
      <c r="B7" s="30" t="s">
        <v>201</v>
      </c>
      <c r="C7" s="36">
        <v>5</v>
      </c>
      <c r="D7" s="37"/>
      <c r="E7" s="33" t="s">
        <v>202</v>
      </c>
      <c r="F7" s="25"/>
      <c r="G7" s="25"/>
      <c r="H7" s="25"/>
      <c r="I7" s="26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35" ht="18" customHeight="1">
      <c r="A8" s="25"/>
      <c r="B8" s="30"/>
      <c r="C8" s="38"/>
      <c r="D8" s="37"/>
      <c r="E8" s="33"/>
      <c r="F8" s="25"/>
      <c r="G8" s="25"/>
      <c r="H8" s="25"/>
      <c r="I8" s="26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35" ht="48.75" customHeight="1">
      <c r="A9" s="25"/>
      <c r="B9" s="30" t="s">
        <v>203</v>
      </c>
      <c r="C9" s="39">
        <f>C5/C7</f>
        <v>5203.8</v>
      </c>
      <c r="D9" s="35"/>
      <c r="E9" s="33" t="s">
        <v>204</v>
      </c>
      <c r="F9" s="25"/>
      <c r="G9" s="25"/>
      <c r="H9" s="25"/>
      <c r="I9" s="26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35" ht="12.75" customHeight="1">
      <c r="A10" s="25"/>
      <c r="B10" s="30"/>
      <c r="C10" s="40"/>
      <c r="D10" s="41"/>
      <c r="E10" s="33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35" ht="52.5" customHeight="1">
      <c r="A11" s="25"/>
      <c r="B11" s="30" t="s">
        <v>205</v>
      </c>
      <c r="C11" s="42">
        <v>4.3</v>
      </c>
      <c r="D11" s="43"/>
      <c r="E11" s="33" t="s">
        <v>206</v>
      </c>
      <c r="F11" s="25"/>
      <c r="G11" s="25"/>
      <c r="H11" s="25"/>
      <c r="I11" s="2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35" ht="17.25" customHeight="1">
      <c r="A12" s="25"/>
      <c r="B12" s="30"/>
      <c r="C12" s="44"/>
      <c r="D12" s="43"/>
      <c r="E12" s="33"/>
      <c r="F12" s="25"/>
      <c r="G12" s="25"/>
      <c r="H12" s="25"/>
      <c r="I12" s="26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35" ht="60.75" customHeight="1">
      <c r="A13" s="25"/>
      <c r="B13" s="30" t="s">
        <v>207</v>
      </c>
      <c r="C13" s="45" t="s">
        <v>43</v>
      </c>
      <c r="D13" s="46"/>
      <c r="E13" s="33" t="s">
        <v>208</v>
      </c>
      <c r="F13" s="25"/>
      <c r="G13" s="25"/>
      <c r="H13" s="25"/>
      <c r="I13" s="26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35" ht="18.75" customHeight="1">
      <c r="A14" s="25"/>
      <c r="B14" s="25"/>
      <c r="C14" s="25"/>
      <c r="D14" s="25"/>
      <c r="E14" s="25"/>
      <c r="F14" s="25"/>
      <c r="G14" s="25"/>
      <c r="H14" s="25"/>
      <c r="I14" s="26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35">
      <c r="A15" s="25"/>
      <c r="B15" s="25"/>
      <c r="C15" s="25"/>
      <c r="D15" s="25"/>
      <c r="E15" s="25"/>
      <c r="F15" s="25"/>
      <c r="G15" s="25"/>
      <c r="H15" s="25"/>
      <c r="I15" s="26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35" s="52" customFormat="1" ht="26.25" customHeight="1">
      <c r="A16" s="47"/>
      <c r="B16" s="48" t="s">
        <v>38</v>
      </c>
      <c r="C16" s="34"/>
      <c r="D16" s="34"/>
      <c r="E16" s="49"/>
      <c r="F16" s="47"/>
      <c r="G16" s="47"/>
      <c r="H16" s="47"/>
      <c r="I16" s="26"/>
      <c r="J16" s="47"/>
      <c r="K16" s="47"/>
      <c r="L16" s="47"/>
      <c r="M16" s="47"/>
      <c r="N16" s="47"/>
      <c r="O16" s="50"/>
      <c r="P16" s="51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47"/>
      <c r="AB16" s="47"/>
      <c r="AC16" s="47"/>
      <c r="AD16" s="47"/>
      <c r="AE16" s="47"/>
      <c r="AF16" s="47"/>
      <c r="AG16" s="47"/>
      <c r="AH16" s="47"/>
      <c r="AI16" s="47"/>
    </row>
    <row r="17" spans="1:35" s="52" customFormat="1" ht="26.25" customHeight="1">
      <c r="A17" s="47"/>
      <c r="B17" s="48"/>
      <c r="C17" s="34"/>
      <c r="D17" s="34"/>
      <c r="E17" s="49"/>
      <c r="F17" s="47"/>
      <c r="G17" s="47"/>
      <c r="H17" s="47"/>
      <c r="I17" s="26"/>
      <c r="J17" s="47"/>
      <c r="K17" s="47"/>
      <c r="L17" s="47"/>
      <c r="M17" s="47"/>
      <c r="N17" s="47"/>
      <c r="O17" s="50"/>
      <c r="P17" s="5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s="52" customFormat="1" ht="92.25" customHeight="1">
      <c r="A18" s="47"/>
      <c r="B18" s="53" t="s">
        <v>43</v>
      </c>
      <c r="C18" s="34"/>
      <c r="D18" s="34"/>
      <c r="E18" s="49"/>
      <c r="F18" s="47"/>
      <c r="G18" s="190"/>
      <c r="H18" s="191"/>
      <c r="I18" s="192"/>
      <c r="J18" s="54" t="s">
        <v>209</v>
      </c>
      <c r="K18" s="55" t="s">
        <v>210</v>
      </c>
      <c r="L18" s="56" t="s">
        <v>211</v>
      </c>
      <c r="M18" s="57" t="s">
        <v>212</v>
      </c>
      <c r="N18" s="58" t="s">
        <v>213</v>
      </c>
      <c r="O18" s="59" t="s">
        <v>214</v>
      </c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19" spans="1:35" ht="34.5" customHeight="1">
      <c r="A19" s="25"/>
      <c r="B19" s="25"/>
      <c r="C19" s="25"/>
      <c r="D19" s="25"/>
      <c r="E19" s="25"/>
      <c r="F19" s="60"/>
      <c r="G19" s="193" t="s">
        <v>215</v>
      </c>
      <c r="H19" s="61"/>
      <c r="I19" s="62" t="str">
        <f>B46</f>
        <v>XTB (przy darmowych ETF)</v>
      </c>
      <c r="J19" s="63">
        <v>0</v>
      </c>
      <c r="K19" s="63">
        <f>(C7*C9)*0.5%</f>
        <v>130.095</v>
      </c>
      <c r="L19" s="63">
        <f>$C$5*G46/C11</f>
        <v>5.2038000000000002</v>
      </c>
      <c r="M19" s="63">
        <f>H46*$C$3</f>
        <v>0</v>
      </c>
      <c r="N19" s="63">
        <v>0</v>
      </c>
      <c r="O19" s="64">
        <f>SUM(J19:N19)</f>
        <v>135.2988</v>
      </c>
      <c r="P19" s="25"/>
      <c r="Q19" s="25"/>
      <c r="R19" s="25"/>
      <c r="S19" s="25"/>
      <c r="T19" s="25"/>
      <c r="U19" s="25"/>
      <c r="V19" s="25"/>
      <c r="W19" s="25"/>
    </row>
    <row r="20" spans="1:35" ht="36.75" customHeight="1">
      <c r="A20" s="25"/>
      <c r="B20" s="25"/>
      <c r="C20" s="25"/>
      <c r="D20" s="25"/>
      <c r="E20" s="25"/>
      <c r="F20" s="25"/>
      <c r="G20" s="194"/>
      <c r="H20" s="65"/>
      <c r="I20" s="66" t="str">
        <f>B47</f>
        <v>eMakler mBank w promocji</v>
      </c>
      <c r="J20" s="63">
        <f>$C$7*IF(C47*$C$9&lt;D47,D47,C47*$C$9)</f>
        <v>0</v>
      </c>
      <c r="K20" s="63">
        <v>0</v>
      </c>
      <c r="L20" s="63">
        <f>$C$5*G47/C11</f>
        <v>26.018999999999998</v>
      </c>
      <c r="M20" s="63">
        <f>H47*$C$3</f>
        <v>0</v>
      </c>
      <c r="N20" s="63">
        <v>0</v>
      </c>
      <c r="O20" s="64">
        <f t="shared" ref="O20:O30" si="0">SUM(J20:N20)</f>
        <v>26.018999999999998</v>
      </c>
      <c r="P20" s="25"/>
      <c r="Q20" s="25"/>
      <c r="R20" s="25"/>
      <c r="S20" s="25"/>
      <c r="T20" s="25"/>
      <c r="U20" s="25"/>
      <c r="V20" s="25"/>
      <c r="W20" s="25"/>
    </row>
    <row r="21" spans="1:35" ht="36.75" customHeight="1">
      <c r="A21" s="25"/>
      <c r="B21" s="25"/>
      <c r="C21" s="25"/>
      <c r="D21" s="25"/>
      <c r="E21" s="25"/>
      <c r="F21" s="25"/>
      <c r="G21" s="194"/>
      <c r="H21" s="65"/>
      <c r="I21" s="66" t="str">
        <f>B49</f>
        <v>biuro maklerskie mBank w promocji</v>
      </c>
      <c r="J21" s="63">
        <f>$C$7*IF(C49*$C$9&lt;D49,D49,C49*$C$9)</f>
        <v>0</v>
      </c>
      <c r="K21" s="63">
        <v>0</v>
      </c>
      <c r="L21" s="63">
        <f>$C$5*G49/C11</f>
        <v>26.018999999999998</v>
      </c>
      <c r="M21" s="63">
        <f>H49*$C$3</f>
        <v>0</v>
      </c>
      <c r="N21" s="63">
        <f>IF(C13="TAK",0,50)</f>
        <v>50</v>
      </c>
      <c r="O21" s="64">
        <f>SUM(J21:N21)</f>
        <v>76.019000000000005</v>
      </c>
      <c r="P21" s="25"/>
      <c r="Q21" s="25"/>
      <c r="R21" s="25"/>
      <c r="S21" s="25"/>
      <c r="T21" s="25"/>
      <c r="U21" s="25"/>
      <c r="V21" s="25"/>
      <c r="W21" s="25"/>
    </row>
    <row r="22" spans="1:35" ht="36.75" customHeight="1">
      <c r="A22" s="25"/>
      <c r="B22" s="25"/>
      <c r="C22" s="25"/>
      <c r="D22" s="25"/>
      <c r="E22" s="25"/>
      <c r="F22" s="25"/>
      <c r="G22" s="194"/>
      <c r="H22" s="65"/>
      <c r="I22" s="66" t="str">
        <f>B51</f>
        <v>BOSSA w promocji</v>
      </c>
      <c r="J22" s="63">
        <f>$C$7*IF(C51*$C$9&lt;D51,D51,C51*$C$9)</f>
        <v>0</v>
      </c>
      <c r="K22" s="63">
        <v>0</v>
      </c>
      <c r="L22" s="63">
        <f>$C$5*G51/C11</f>
        <v>26.018999999999998</v>
      </c>
      <c r="M22" s="63">
        <f>H51*$C$3</f>
        <v>0</v>
      </c>
      <c r="N22" s="63">
        <v>0</v>
      </c>
      <c r="O22" s="64">
        <f>SUM(J22:N22)</f>
        <v>26.018999999999998</v>
      </c>
      <c r="P22" s="25"/>
      <c r="Q22" s="25"/>
      <c r="R22" s="25"/>
      <c r="S22" s="25"/>
      <c r="T22" s="25"/>
      <c r="U22" s="25"/>
      <c r="V22" s="25"/>
      <c r="W22" s="25"/>
    </row>
    <row r="23" spans="1:35" s="68" customFormat="1" ht="36.75" customHeight="1">
      <c r="A23" s="67"/>
      <c r="B23" s="67"/>
      <c r="C23" s="67"/>
      <c r="D23" s="67"/>
      <c r="E23" s="67"/>
      <c r="F23" s="67"/>
      <c r="G23" s="194"/>
      <c r="H23" s="65"/>
      <c r="I23" s="66" t="str">
        <f>B53</f>
        <v>Santander w promocji</v>
      </c>
      <c r="J23" s="63">
        <f>$C$7*IF(C53*$C$9&lt;D53,D53,C53*$C$9)</f>
        <v>0</v>
      </c>
      <c r="K23" s="63">
        <v>0</v>
      </c>
      <c r="L23" s="63">
        <f>$C$5*G53/C11</f>
        <v>26.018999999999998</v>
      </c>
      <c r="M23" s="63">
        <f>H53*$C$3</f>
        <v>0</v>
      </c>
      <c r="N23" s="63">
        <v>0</v>
      </c>
      <c r="O23" s="64">
        <f>SUM(J23:N23)</f>
        <v>26.018999999999998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</row>
    <row r="24" spans="1:35" s="68" customFormat="1" ht="36.75" customHeight="1">
      <c r="A24" s="67"/>
      <c r="B24" s="67"/>
      <c r="C24" s="67"/>
      <c r="D24" s="67"/>
      <c r="E24" s="67"/>
      <c r="F24" s="67"/>
      <c r="G24" s="194"/>
      <c r="H24" s="69"/>
      <c r="I24" s="70" t="s">
        <v>216</v>
      </c>
      <c r="J24" s="63">
        <f>$C$7*IF(C55*$C$9&lt;D55,D55,C55*$C$9)</f>
        <v>107.5</v>
      </c>
      <c r="K24" s="71">
        <v>0</v>
      </c>
      <c r="L24" s="63">
        <f>$C$5*G55/C11</f>
        <v>26.018999999999998</v>
      </c>
      <c r="M24" s="63">
        <f>IF(C3&gt;500000,12*0.0125%*C3,0)</f>
        <v>0</v>
      </c>
      <c r="N24" s="63">
        <v>0</v>
      </c>
      <c r="O24" s="64">
        <f>SUM(J24:N24)</f>
        <v>133.51900000000001</v>
      </c>
      <c r="Q24" s="67"/>
      <c r="R24" s="67"/>
      <c r="S24" s="67"/>
      <c r="T24" s="67"/>
      <c r="U24" s="67"/>
      <c r="V24" s="67"/>
      <c r="W24" s="72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</row>
    <row r="25" spans="1:35" ht="12" customHeight="1">
      <c r="A25" s="25"/>
      <c r="B25" s="25"/>
      <c r="C25" s="25"/>
      <c r="D25" s="25"/>
      <c r="E25" s="25"/>
      <c r="F25" s="25"/>
      <c r="G25" s="146"/>
      <c r="H25" s="147"/>
      <c r="I25" s="73"/>
      <c r="J25" s="74"/>
      <c r="K25" s="74"/>
      <c r="L25" s="74"/>
      <c r="M25" s="74"/>
      <c r="N25" s="74"/>
      <c r="O25" s="74"/>
      <c r="P25" s="25"/>
      <c r="Q25" s="25"/>
      <c r="R25" s="25"/>
      <c r="S25" s="25"/>
      <c r="T25" s="25"/>
      <c r="U25" s="25"/>
      <c r="V25" s="25"/>
      <c r="W25" s="25"/>
    </row>
    <row r="26" spans="1:35" ht="36" hidden="1" customHeight="1">
      <c r="A26" s="25"/>
      <c r="B26" s="25"/>
      <c r="C26" s="25"/>
      <c r="D26" s="25"/>
      <c r="E26" s="25"/>
      <c r="F26" s="25"/>
      <c r="G26" s="195" t="s">
        <v>217</v>
      </c>
      <c r="H26" s="61"/>
      <c r="I26" s="66" t="str">
        <f>I19</f>
        <v>XTB (przy darmowych ETF)</v>
      </c>
      <c r="J26" s="63">
        <f t="shared" ref="J26:O26" si="1">J19</f>
        <v>0</v>
      </c>
      <c r="K26" s="63">
        <f t="shared" si="1"/>
        <v>130.095</v>
      </c>
      <c r="L26" s="63">
        <f t="shared" si="1"/>
        <v>5.2038000000000002</v>
      </c>
      <c r="M26" s="63">
        <f t="shared" si="1"/>
        <v>0</v>
      </c>
      <c r="N26" s="63">
        <f t="shared" si="1"/>
        <v>0</v>
      </c>
      <c r="O26" s="75">
        <f t="shared" si="1"/>
        <v>135.2988</v>
      </c>
      <c r="P26" s="25"/>
      <c r="Q26" s="25"/>
      <c r="R26" s="25"/>
      <c r="S26" s="25"/>
      <c r="T26" s="25"/>
      <c r="U26" s="25"/>
      <c r="V26" s="25"/>
      <c r="W26" s="25"/>
    </row>
    <row r="27" spans="1:35" ht="36.75" customHeight="1">
      <c r="A27" s="25"/>
      <c r="B27" s="25"/>
      <c r="C27" s="25"/>
      <c r="D27" s="25"/>
      <c r="E27" s="25"/>
      <c r="F27" s="25"/>
      <c r="G27" s="196"/>
      <c r="H27" s="65"/>
      <c r="I27" s="145" t="str">
        <f>B48</f>
        <v>eMakler mBank bez  promocji</v>
      </c>
      <c r="J27" s="63">
        <f>$C$7*IF(C48*$C$9&lt;D48,D48,C48*$C$9)</f>
        <v>75.455100000000002</v>
      </c>
      <c r="K27" s="63">
        <v>0</v>
      </c>
      <c r="L27" s="63">
        <f>$C$5*G48/C11</f>
        <v>26.018999999999998</v>
      </c>
      <c r="M27" s="63">
        <f>H48*$C$3</f>
        <v>0</v>
      </c>
      <c r="N27" s="63">
        <v>0</v>
      </c>
      <c r="O27" s="75">
        <f>SUM(J27:N27)</f>
        <v>101.47409999999999</v>
      </c>
      <c r="P27" s="25"/>
      <c r="Q27" s="25"/>
      <c r="R27" s="25"/>
      <c r="S27" s="25"/>
      <c r="T27" s="25"/>
      <c r="U27" s="25"/>
      <c r="V27" s="25"/>
      <c r="W27" s="25"/>
    </row>
    <row r="28" spans="1:35" ht="36.75" customHeight="1">
      <c r="A28" s="25"/>
      <c r="B28" s="25"/>
      <c r="C28" s="25"/>
      <c r="D28" s="25"/>
      <c r="E28" s="25"/>
      <c r="F28" s="25"/>
      <c r="G28" s="196"/>
      <c r="H28" s="65"/>
      <c r="I28" s="62" t="str">
        <f>B50</f>
        <v>biuro maklerskie mBank bez promocji</v>
      </c>
      <c r="J28" s="63">
        <f>$C$7*IF(C50*$C$9&lt;D50,D50,C50*$C$9)</f>
        <v>75.455100000000002</v>
      </c>
      <c r="K28" s="63">
        <v>0</v>
      </c>
      <c r="L28" s="63">
        <f>$C$5*G50/C11</f>
        <v>26.018999999999998</v>
      </c>
      <c r="M28" s="63">
        <f>H50*$C$3</f>
        <v>0</v>
      </c>
      <c r="N28" s="63">
        <f>IF(C13="TAK",0,50)</f>
        <v>50</v>
      </c>
      <c r="O28" s="75">
        <f t="shared" si="0"/>
        <v>151.47409999999999</v>
      </c>
      <c r="P28" s="25"/>
      <c r="Q28" s="25"/>
      <c r="R28" s="25"/>
      <c r="S28" s="25"/>
      <c r="T28" s="25"/>
      <c r="U28" s="25"/>
      <c r="V28" s="25"/>
      <c r="W28" s="25"/>
    </row>
    <row r="29" spans="1:35" s="68" customFormat="1" ht="36.75" customHeight="1">
      <c r="A29" s="67"/>
      <c r="B29" s="67"/>
      <c r="C29" s="67"/>
      <c r="D29" s="67"/>
      <c r="E29" s="67"/>
      <c r="F29" s="67"/>
      <c r="G29" s="196"/>
      <c r="H29" s="65"/>
      <c r="I29" s="66" t="str">
        <f>B52</f>
        <v>BOSSA bez promocji</v>
      </c>
      <c r="J29" s="63">
        <f>$C$7*IF(C52*$C$9&lt;D52,D52,C52*$C$9)</f>
        <v>75.455100000000002</v>
      </c>
      <c r="K29" s="63">
        <v>0</v>
      </c>
      <c r="L29" s="63">
        <f>$C$5*G52/C11</f>
        <v>52.037999999999997</v>
      </c>
      <c r="M29" s="63">
        <f>H52*$C$3</f>
        <v>99.637473999999997</v>
      </c>
      <c r="N29" s="63">
        <v>0</v>
      </c>
      <c r="O29" s="75">
        <f t="shared" si="0"/>
        <v>227.130574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</row>
    <row r="30" spans="1:35" s="68" customFormat="1" ht="36.75" customHeight="1">
      <c r="A30" s="67"/>
      <c r="B30" s="67"/>
      <c r="C30" s="67"/>
      <c r="D30" s="67"/>
      <c r="E30" s="67"/>
      <c r="F30" s="67"/>
      <c r="G30" s="196"/>
      <c r="H30" s="65"/>
      <c r="I30" s="66" t="str">
        <f>B54</f>
        <v>Santander bez promocji</v>
      </c>
      <c r="J30" s="63">
        <f>$C$7*IF(C54*$C$9&lt;D54,D54,C54*$C$9)</f>
        <v>125</v>
      </c>
      <c r="K30" s="63">
        <v>0</v>
      </c>
      <c r="L30" s="63">
        <f>$C$5*G54/C11</f>
        <v>26.018999999999998</v>
      </c>
      <c r="M30" s="63">
        <f>H54*$C$3</f>
        <v>735.32455812000001</v>
      </c>
      <c r="N30" s="63">
        <v>0</v>
      </c>
      <c r="O30" s="75">
        <f t="shared" si="0"/>
        <v>886.34355812000001</v>
      </c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</row>
    <row r="31" spans="1:35" s="68" customFormat="1" ht="23.25">
      <c r="A31" s="67"/>
      <c r="B31" s="67"/>
      <c r="C31" s="67"/>
      <c r="D31" s="67"/>
      <c r="E31" s="67"/>
      <c r="F31" s="67"/>
      <c r="G31" s="149" t="s">
        <v>261</v>
      </c>
      <c r="H31" s="67"/>
      <c r="I31" s="76"/>
      <c r="J31" s="67"/>
      <c r="K31" s="67"/>
      <c r="L31" s="67"/>
      <c r="M31" s="67"/>
      <c r="N31" s="77"/>
      <c r="O31" s="67"/>
      <c r="P31" s="78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</row>
    <row r="32" spans="1:35" s="68" customFormat="1" ht="21">
      <c r="A32" s="67"/>
      <c r="B32" s="67"/>
      <c r="C32" s="67"/>
      <c r="D32" s="67"/>
      <c r="E32" s="67"/>
      <c r="F32" s="67"/>
      <c r="G32" s="67"/>
      <c r="H32" s="67"/>
      <c r="I32" s="76"/>
      <c r="J32" s="67"/>
      <c r="K32" s="67"/>
      <c r="L32" s="67"/>
      <c r="M32" s="67"/>
      <c r="N32" s="77"/>
      <c r="O32" s="67"/>
      <c r="P32" s="78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</row>
    <row r="33" spans="1:35" ht="18">
      <c r="A33" s="25"/>
      <c r="B33" s="25"/>
      <c r="C33" s="25"/>
      <c r="D33" s="25"/>
      <c r="E33" s="25"/>
      <c r="F33" s="25"/>
      <c r="G33" s="25"/>
      <c r="H33" s="25"/>
      <c r="I33" s="26"/>
      <c r="J33" s="25"/>
      <c r="K33" s="25"/>
      <c r="L33" s="25"/>
      <c r="M33" s="25"/>
      <c r="N33" s="79"/>
      <c r="O33" s="25"/>
      <c r="P33" s="80"/>
      <c r="Q33" s="25"/>
      <c r="R33" s="25"/>
      <c r="S33" s="25"/>
      <c r="T33" s="25"/>
      <c r="U33" s="25"/>
      <c r="V33" s="25"/>
      <c r="W33" s="25"/>
    </row>
    <row r="34" spans="1:35" ht="18">
      <c r="A34" s="25"/>
      <c r="B34" s="25"/>
      <c r="C34" s="25"/>
      <c r="D34" s="25"/>
      <c r="E34" s="25"/>
      <c r="F34" s="25"/>
      <c r="G34" s="25"/>
      <c r="H34" s="25"/>
      <c r="I34" s="26"/>
      <c r="J34" s="25"/>
      <c r="K34" s="25"/>
      <c r="L34" s="25"/>
      <c r="M34" s="25"/>
      <c r="N34" s="79"/>
      <c r="O34" s="25"/>
      <c r="P34" s="80"/>
      <c r="Q34" s="25"/>
      <c r="R34" s="25"/>
      <c r="S34" s="25"/>
      <c r="T34" s="25"/>
      <c r="U34" s="25"/>
      <c r="V34" s="25"/>
      <c r="W34" s="25"/>
    </row>
    <row r="35" spans="1:35" ht="18">
      <c r="A35" s="25"/>
      <c r="B35" s="25"/>
      <c r="C35" s="25"/>
      <c r="D35" s="25"/>
      <c r="E35" s="25"/>
      <c r="F35" s="25"/>
      <c r="G35" s="25"/>
      <c r="H35" s="25"/>
      <c r="I35" s="26"/>
      <c r="J35" s="25"/>
      <c r="K35" s="25"/>
      <c r="L35" s="25"/>
      <c r="M35" s="25"/>
      <c r="N35" s="79"/>
      <c r="O35" s="81"/>
      <c r="P35" s="80"/>
      <c r="Q35" s="25"/>
      <c r="R35" s="25"/>
      <c r="S35" s="25"/>
      <c r="T35" s="25"/>
      <c r="U35" s="25"/>
      <c r="V35" s="25"/>
      <c r="W35" s="25"/>
    </row>
    <row r="36" spans="1:35" ht="18">
      <c r="A36" s="25"/>
      <c r="B36" s="25"/>
      <c r="C36" s="25"/>
      <c r="D36" s="25"/>
      <c r="E36" s="25"/>
      <c r="F36" s="25"/>
      <c r="G36" s="25"/>
      <c r="H36" s="25"/>
      <c r="I36" s="26"/>
      <c r="J36" s="25"/>
      <c r="K36" s="25"/>
      <c r="L36" s="25"/>
      <c r="M36" s="25"/>
      <c r="N36" s="79"/>
      <c r="O36" s="81"/>
      <c r="P36" s="80"/>
      <c r="Q36" s="25"/>
      <c r="R36" s="25"/>
      <c r="S36" s="25"/>
      <c r="T36" s="25"/>
      <c r="U36" s="25"/>
      <c r="V36" s="25"/>
      <c r="W36" s="25"/>
    </row>
    <row r="37" spans="1:35" ht="18">
      <c r="A37" s="25"/>
      <c r="B37" s="25"/>
      <c r="C37" s="25"/>
      <c r="D37" s="25"/>
      <c r="E37" s="25"/>
      <c r="F37" s="25"/>
      <c r="G37" s="25"/>
      <c r="H37" s="25"/>
      <c r="I37" s="26"/>
      <c r="J37" s="25"/>
      <c r="K37" s="25"/>
      <c r="L37" s="25"/>
      <c r="M37" s="25"/>
      <c r="N37" s="79"/>
      <c r="O37" s="25"/>
      <c r="P37" s="80"/>
      <c r="Q37" s="25"/>
      <c r="R37" s="25"/>
      <c r="S37" s="25"/>
      <c r="T37" s="25"/>
      <c r="U37" s="25"/>
      <c r="V37" s="25"/>
      <c r="W37" s="25"/>
    </row>
    <row r="38" spans="1:35">
      <c r="A38" s="25"/>
      <c r="B38" s="82"/>
      <c r="C38" s="81"/>
      <c r="D38" s="81"/>
      <c r="E38" s="81"/>
      <c r="F38" s="81"/>
      <c r="G38" s="81"/>
      <c r="H38" s="81"/>
      <c r="I38" s="83"/>
      <c r="J38" s="81"/>
      <c r="K38" s="81"/>
      <c r="L38" s="84"/>
      <c r="M38" s="84"/>
      <c r="N38" s="84"/>
      <c r="O38" s="25"/>
      <c r="P38" s="25"/>
      <c r="Q38" s="25"/>
      <c r="R38" s="25"/>
      <c r="S38" s="25"/>
      <c r="T38" s="25"/>
      <c r="U38" s="25"/>
      <c r="V38" s="25"/>
      <c r="W38" s="25"/>
    </row>
    <row r="39" spans="1:35">
      <c r="A39" s="25"/>
      <c r="B39" s="82"/>
      <c r="C39" s="81"/>
      <c r="D39" s="81"/>
      <c r="E39" s="81"/>
      <c r="F39" s="81"/>
      <c r="G39" s="81"/>
      <c r="H39" s="81"/>
      <c r="I39" s="83"/>
      <c r="J39" s="81"/>
      <c r="K39" s="81"/>
      <c r="L39" s="84"/>
      <c r="M39" s="84"/>
      <c r="N39" s="84"/>
      <c r="O39" s="25"/>
      <c r="P39" s="25"/>
      <c r="Q39" s="25"/>
      <c r="R39" s="25"/>
      <c r="S39" s="25"/>
      <c r="T39" s="25"/>
      <c r="U39" s="25"/>
      <c r="V39" s="25"/>
      <c r="W39" s="25"/>
    </row>
    <row r="40" spans="1:35">
      <c r="A40" s="25"/>
      <c r="B40" s="82"/>
      <c r="C40" s="81"/>
      <c r="D40" s="81"/>
      <c r="E40" s="81"/>
      <c r="F40" s="81"/>
      <c r="G40" s="81"/>
      <c r="H40" s="81"/>
      <c r="I40" s="83"/>
      <c r="J40" s="81"/>
      <c r="K40" s="81"/>
      <c r="L40" s="84"/>
      <c r="M40" s="84"/>
      <c r="N40" s="84"/>
      <c r="O40" s="25"/>
      <c r="P40" s="25"/>
      <c r="Q40" s="25"/>
      <c r="R40" s="25"/>
      <c r="S40" s="25"/>
      <c r="T40" s="25"/>
      <c r="U40" s="25"/>
      <c r="V40" s="25"/>
      <c r="W40" s="25"/>
    </row>
    <row r="41" spans="1:35">
      <c r="A41" s="25"/>
      <c r="B41" s="82"/>
      <c r="C41" s="81"/>
      <c r="D41" s="81"/>
      <c r="E41" s="81"/>
      <c r="F41" s="81"/>
      <c r="G41" s="81"/>
      <c r="H41" s="81"/>
      <c r="I41" s="83"/>
      <c r="J41" s="81"/>
      <c r="K41" s="81"/>
      <c r="L41" s="84"/>
      <c r="M41" s="84"/>
      <c r="N41" s="84"/>
      <c r="O41" s="25"/>
      <c r="P41" s="25"/>
      <c r="Q41" s="25"/>
      <c r="R41" s="25"/>
      <c r="S41" s="25"/>
      <c r="T41" s="25"/>
      <c r="U41" s="25"/>
      <c r="V41" s="25"/>
      <c r="W41" s="25"/>
    </row>
    <row r="42" spans="1:35">
      <c r="B42" s="87"/>
      <c r="C42" s="88"/>
      <c r="D42" s="88"/>
      <c r="E42" s="88"/>
      <c r="F42" s="88"/>
      <c r="G42" s="88"/>
      <c r="H42" s="88"/>
      <c r="I42" s="89"/>
      <c r="J42" s="88"/>
      <c r="K42" s="88"/>
      <c r="L42" s="90"/>
      <c r="M42" s="90"/>
    </row>
    <row r="43" spans="1:35" s="85" customFormat="1">
      <c r="B43" s="91" t="s">
        <v>218</v>
      </c>
      <c r="C43" s="92"/>
      <c r="D43" s="92"/>
      <c r="E43" s="92"/>
      <c r="F43" s="92"/>
      <c r="G43" s="92"/>
      <c r="H43" s="92"/>
      <c r="I43" s="92"/>
      <c r="J43" s="93"/>
      <c r="K43" s="92"/>
      <c r="L43" s="92"/>
      <c r="M43" s="94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</row>
    <row r="44" spans="1:35" s="86" customFormat="1" ht="33.75" customHeight="1">
      <c r="B44" s="95" t="s">
        <v>153</v>
      </c>
      <c r="C44" s="197" t="s">
        <v>219</v>
      </c>
      <c r="D44" s="197"/>
      <c r="E44" s="197"/>
      <c r="F44" s="197" t="s">
        <v>220</v>
      </c>
      <c r="G44" s="197"/>
      <c r="H44" s="197" t="s">
        <v>221</v>
      </c>
      <c r="I44" s="197"/>
      <c r="J44" s="197"/>
      <c r="K44" s="197"/>
      <c r="L44" s="197" t="s">
        <v>222</v>
      </c>
      <c r="M44" s="97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</row>
    <row r="45" spans="1:35" s="86" customFormat="1" ht="69.75" customHeight="1">
      <c r="B45" s="98"/>
      <c r="C45" s="96" t="s">
        <v>223</v>
      </c>
      <c r="D45" s="197" t="s">
        <v>224</v>
      </c>
      <c r="E45" s="197"/>
      <c r="F45" s="96" t="s">
        <v>225</v>
      </c>
      <c r="G45" s="96" t="s">
        <v>226</v>
      </c>
      <c r="H45" s="95" t="s">
        <v>227</v>
      </c>
      <c r="I45" s="197" t="s">
        <v>228</v>
      </c>
      <c r="J45" s="197"/>
      <c r="K45" s="197"/>
      <c r="L45" s="197"/>
      <c r="M45" s="97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</row>
    <row r="46" spans="1:35" s="68" customFormat="1" ht="45" customHeight="1">
      <c r="B46" s="99" t="s">
        <v>229</v>
      </c>
      <c r="C46" s="100">
        <v>0</v>
      </c>
      <c r="D46" s="187">
        <v>0</v>
      </c>
      <c r="E46" s="187"/>
      <c r="F46" s="100">
        <v>5.0000000000000001E-3</v>
      </c>
      <c r="G46" s="101">
        <f>0.02%*C11</f>
        <v>8.5999999999999998E-4</v>
      </c>
      <c r="H46" s="100">
        <v>0</v>
      </c>
      <c r="I46" s="188" t="s">
        <v>231</v>
      </c>
      <c r="J46" s="188"/>
      <c r="K46" s="188"/>
      <c r="L46" s="102">
        <v>0</v>
      </c>
      <c r="M46" s="9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</row>
    <row r="47" spans="1:35" s="68" customFormat="1">
      <c r="B47" s="99" t="s">
        <v>230</v>
      </c>
      <c r="C47" s="100">
        <v>0</v>
      </c>
      <c r="D47" s="187">
        <v>0</v>
      </c>
      <c r="E47" s="187"/>
      <c r="F47" s="103">
        <v>0</v>
      </c>
      <c r="G47" s="101">
        <f>$C$11*0.1%</f>
        <v>4.3E-3</v>
      </c>
      <c r="H47" s="100">
        <v>0</v>
      </c>
      <c r="I47" s="188" t="s">
        <v>231</v>
      </c>
      <c r="J47" s="188"/>
      <c r="K47" s="188"/>
      <c r="L47" s="102">
        <v>0</v>
      </c>
      <c r="M47" s="97"/>
      <c r="P47" s="104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</row>
    <row r="48" spans="1:35" s="68" customFormat="1">
      <c r="B48" s="99" t="s">
        <v>232</v>
      </c>
      <c r="C48" s="100">
        <v>2.8999999999999998E-3</v>
      </c>
      <c r="D48" s="187">
        <v>14</v>
      </c>
      <c r="E48" s="187"/>
      <c r="F48" s="103">
        <v>0</v>
      </c>
      <c r="G48" s="101">
        <f>$C$11*0.1%</f>
        <v>4.3E-3</v>
      </c>
      <c r="H48" s="100"/>
      <c r="I48" s="188" t="s">
        <v>231</v>
      </c>
      <c r="J48" s="188"/>
      <c r="K48" s="188"/>
      <c r="L48" s="102">
        <v>0</v>
      </c>
      <c r="M48" s="9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</row>
    <row r="49" spans="1:35" s="68" customFormat="1" ht="45">
      <c r="B49" s="99" t="s">
        <v>233</v>
      </c>
      <c r="C49" s="100">
        <v>0</v>
      </c>
      <c r="D49" s="187">
        <v>0</v>
      </c>
      <c r="E49" s="187"/>
      <c r="F49" s="103">
        <v>0</v>
      </c>
      <c r="G49" s="101">
        <f>$C$11*0.1%</f>
        <v>4.3E-3</v>
      </c>
      <c r="H49" s="100">
        <v>0</v>
      </c>
      <c r="I49" s="188" t="s">
        <v>231</v>
      </c>
      <c r="J49" s="188"/>
      <c r="K49" s="188"/>
      <c r="L49" s="105" t="s">
        <v>234</v>
      </c>
      <c r="M49" s="9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</row>
    <row r="50" spans="1:35" s="68" customFormat="1" ht="30">
      <c r="B50" s="99" t="s">
        <v>235</v>
      </c>
      <c r="C50" s="100">
        <v>2.8999999999999998E-3</v>
      </c>
      <c r="D50" s="187">
        <v>14</v>
      </c>
      <c r="E50" s="187"/>
      <c r="F50" s="103">
        <v>0</v>
      </c>
      <c r="G50" s="101">
        <f>$C$11*0.1%</f>
        <v>4.3E-3</v>
      </c>
      <c r="H50" s="100"/>
      <c r="I50" s="188" t="s">
        <v>231</v>
      </c>
      <c r="J50" s="188"/>
      <c r="K50" s="188"/>
      <c r="L50" s="102">
        <v>0</v>
      </c>
      <c r="M50" s="9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</row>
    <row r="51" spans="1:35" s="68" customFormat="1">
      <c r="B51" s="99" t="s">
        <v>236</v>
      </c>
      <c r="C51" s="100">
        <v>0</v>
      </c>
      <c r="D51" s="187">
        <v>0</v>
      </c>
      <c r="E51" s="187"/>
      <c r="F51" s="103">
        <v>0</v>
      </c>
      <c r="G51" s="101">
        <f>C11*0.2%*0.5</f>
        <v>4.3E-3</v>
      </c>
      <c r="H51" s="100">
        <v>0</v>
      </c>
      <c r="I51" s="188" t="s">
        <v>231</v>
      </c>
      <c r="J51" s="188"/>
      <c r="K51" s="188"/>
      <c r="L51" s="102">
        <v>0</v>
      </c>
      <c r="M51" s="9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</row>
    <row r="52" spans="1:35" ht="67.5" customHeight="1">
      <c r="B52" s="99" t="s">
        <v>237</v>
      </c>
      <c r="C52" s="100">
        <v>2.8999999999999998E-3</v>
      </c>
      <c r="D52" s="187">
        <v>14</v>
      </c>
      <c r="E52" s="187"/>
      <c r="F52" s="103">
        <v>0</v>
      </c>
      <c r="G52" s="101">
        <f>C11*0.2%</f>
        <v>8.6E-3</v>
      </c>
      <c r="H52" s="100">
        <v>2.0000000000000001E-4</v>
      </c>
      <c r="I52" s="188" t="s">
        <v>238</v>
      </c>
      <c r="J52" s="188"/>
      <c r="K52" s="188"/>
      <c r="L52" s="102">
        <v>0</v>
      </c>
      <c r="M52" s="94"/>
    </row>
    <row r="53" spans="1:35" ht="22.5" customHeight="1">
      <c r="B53" s="99" t="s">
        <v>239</v>
      </c>
      <c r="C53" s="100">
        <v>0</v>
      </c>
      <c r="D53" s="187">
        <v>0</v>
      </c>
      <c r="E53" s="187"/>
      <c r="F53" s="103">
        <v>0</v>
      </c>
      <c r="G53" s="101">
        <f>$C$11*0.1%</f>
        <v>4.3E-3</v>
      </c>
      <c r="H53" s="100">
        <v>0</v>
      </c>
      <c r="I53" s="188" t="s">
        <v>231</v>
      </c>
      <c r="J53" s="188"/>
      <c r="K53" s="188"/>
      <c r="L53" s="102">
        <v>0</v>
      </c>
      <c r="M53" s="94"/>
    </row>
    <row r="54" spans="1:35" ht="62.25" customHeight="1">
      <c r="B54" s="99" t="s">
        <v>240</v>
      </c>
      <c r="C54" s="100">
        <v>2.8999999999999998E-3</v>
      </c>
      <c r="D54" s="187">
        <v>25</v>
      </c>
      <c r="E54" s="187"/>
      <c r="F54" s="103">
        <v>0</v>
      </c>
      <c r="G54" s="101">
        <f>$C$11*0.1%</f>
        <v>4.3E-3</v>
      </c>
      <c r="H54" s="100">
        <f>0.01%*12*1.23</f>
        <v>1.4760000000000001E-3</v>
      </c>
      <c r="I54" s="188" t="s">
        <v>241</v>
      </c>
      <c r="J54" s="188"/>
      <c r="K54" s="188"/>
      <c r="L54" s="102">
        <v>0</v>
      </c>
      <c r="M54" s="94"/>
    </row>
    <row r="55" spans="1:35" ht="28.5" customHeight="1">
      <c r="B55" s="99" t="s">
        <v>242</v>
      </c>
      <c r="C55" s="100">
        <v>2.8E-3</v>
      </c>
      <c r="D55" s="187">
        <f>5*C11</f>
        <v>21.5</v>
      </c>
      <c r="E55" s="187"/>
      <c r="F55" s="103">
        <v>0</v>
      </c>
      <c r="G55" s="101">
        <f>$C$11*0.1%</f>
        <v>4.3E-3</v>
      </c>
      <c r="H55" s="100">
        <f>0.0125%*12</f>
        <v>1.5E-3</v>
      </c>
      <c r="I55" s="188" t="s">
        <v>243</v>
      </c>
      <c r="J55" s="188"/>
      <c r="K55" s="188"/>
      <c r="L55" s="102">
        <v>0</v>
      </c>
    </row>
    <row r="56" spans="1:35">
      <c r="I56" s="106" t="s">
        <v>244</v>
      </c>
    </row>
    <row r="57" spans="1:35">
      <c r="A57" s="198" t="s">
        <v>264</v>
      </c>
      <c r="B57" s="198"/>
      <c r="C57" s="198"/>
      <c r="D57" s="198"/>
      <c r="E57" s="198"/>
    </row>
    <row r="58" spans="1:35">
      <c r="A58" s="198"/>
      <c r="B58" s="198"/>
      <c r="C58" s="198"/>
      <c r="D58" s="198"/>
      <c r="E58" s="198"/>
      <c r="O58" s="108"/>
    </row>
    <row r="59" spans="1:35">
      <c r="A59" s="198"/>
      <c r="B59" s="198"/>
      <c r="C59" s="198"/>
      <c r="D59" s="198"/>
      <c r="E59" s="198"/>
    </row>
    <row r="60" spans="1:35">
      <c r="A60" s="198"/>
      <c r="B60" s="198"/>
      <c r="C60" s="198"/>
      <c r="D60" s="198"/>
      <c r="E60" s="198"/>
    </row>
    <row r="61" spans="1:35">
      <c r="A61" s="198"/>
      <c r="B61" s="198"/>
      <c r="C61" s="198"/>
      <c r="D61" s="198"/>
      <c r="E61" s="198"/>
    </row>
    <row r="62" spans="1:35">
      <c r="A62" s="198"/>
      <c r="B62" s="198"/>
      <c r="C62" s="198"/>
      <c r="D62" s="198"/>
      <c r="E62" s="198"/>
    </row>
    <row r="63" spans="1:35">
      <c r="A63" s="198"/>
      <c r="B63" s="198"/>
      <c r="C63" s="198"/>
      <c r="D63" s="198"/>
      <c r="E63" s="198"/>
    </row>
    <row r="64" spans="1:35">
      <c r="A64" s="198"/>
      <c r="B64" s="198"/>
      <c r="C64" s="198"/>
      <c r="D64" s="198"/>
      <c r="E64" s="198"/>
    </row>
    <row r="67" spans="1:35">
      <c r="N67" s="109"/>
    </row>
    <row r="68" spans="1:35" s="151" customFormat="1" ht="12.75">
      <c r="A68" s="168"/>
      <c r="B68" s="156" t="s">
        <v>245</v>
      </c>
      <c r="C68" s="156"/>
      <c r="D68" s="156"/>
      <c r="E68" s="156"/>
      <c r="F68" s="156"/>
      <c r="G68" s="156"/>
      <c r="H68" s="156"/>
      <c r="I68" s="152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</row>
    <row r="69" spans="1:35" s="151" customFormat="1" ht="12.75">
      <c r="A69" s="168"/>
      <c r="B69" s="157" t="s">
        <v>246</v>
      </c>
      <c r="C69" s="158"/>
      <c r="D69" s="158"/>
      <c r="E69" s="158"/>
      <c r="F69" s="158"/>
      <c r="G69" s="158"/>
      <c r="H69" s="158"/>
      <c r="I69" s="152"/>
      <c r="O69" s="154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</row>
    <row r="70" spans="1:35" s="151" customFormat="1" ht="12.75">
      <c r="A70" s="168"/>
      <c r="B70" s="159" t="s">
        <v>247</v>
      </c>
      <c r="C70" s="158"/>
      <c r="D70" s="158"/>
      <c r="E70" s="158"/>
      <c r="F70" s="156"/>
      <c r="G70" s="158"/>
      <c r="H70" s="158"/>
      <c r="I70" s="152"/>
      <c r="O70" s="155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</row>
    <row r="71" spans="1:35" s="151" customFormat="1" ht="29.25" customHeight="1">
      <c r="A71" s="168"/>
      <c r="B71" s="160"/>
      <c r="C71" s="161" t="s">
        <v>248</v>
      </c>
      <c r="D71" s="161" t="s">
        <v>249</v>
      </c>
      <c r="E71" s="161" t="s">
        <v>250</v>
      </c>
      <c r="F71" s="161" t="s">
        <v>251</v>
      </c>
      <c r="G71" s="156"/>
      <c r="H71" s="156"/>
      <c r="I71" s="152"/>
      <c r="N71" s="153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</row>
    <row r="72" spans="1:35" s="151" customFormat="1" ht="12.75">
      <c r="A72" s="168"/>
      <c r="B72" s="162" t="s">
        <v>252</v>
      </c>
      <c r="C72" s="163">
        <v>4.2046000000000001</v>
      </c>
      <c r="D72" s="163">
        <v>4.2481</v>
      </c>
      <c r="E72" s="163">
        <v>4.2257999999999996</v>
      </c>
      <c r="F72" s="163">
        <v>4.2275</v>
      </c>
      <c r="G72" s="156"/>
      <c r="H72" s="156"/>
      <c r="I72" s="152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</row>
    <row r="73" spans="1:35" s="151" customFormat="1" ht="12.75">
      <c r="A73" s="168"/>
      <c r="B73" s="162">
        <v>0.73888888888888893</v>
      </c>
      <c r="C73" s="163">
        <v>4.2046999999999999</v>
      </c>
      <c r="D73" s="163">
        <v>4.2481</v>
      </c>
      <c r="E73" s="163">
        <v>4.2256</v>
      </c>
      <c r="F73" s="163">
        <v>4.2272999999999996</v>
      </c>
      <c r="G73" s="156"/>
      <c r="H73" s="156"/>
      <c r="I73" s="152"/>
      <c r="O73" s="154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</row>
    <row r="74" spans="1:35" s="151" customFormat="1" ht="12.75">
      <c r="A74" s="168"/>
      <c r="B74" s="164">
        <f>C72-D75</f>
        <v>-6.1824999999959829E-4</v>
      </c>
      <c r="C74" s="156"/>
      <c r="D74" s="156" t="s">
        <v>253</v>
      </c>
      <c r="E74" s="156" t="s">
        <v>254</v>
      </c>
      <c r="F74" s="156" t="s">
        <v>255</v>
      </c>
      <c r="G74" s="156"/>
      <c r="H74" s="156"/>
      <c r="I74" s="152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</row>
    <row r="75" spans="1:35" s="151" customFormat="1" ht="12.75">
      <c r="A75" s="168"/>
      <c r="B75" s="156"/>
      <c r="C75" s="156"/>
      <c r="D75" s="165">
        <f>E75-0.5%*E75</f>
        <v>4.2052182499999997</v>
      </c>
      <c r="E75" s="165">
        <f>(C72+D72)/2</f>
        <v>4.2263500000000001</v>
      </c>
      <c r="F75" s="164">
        <f>E75+0.5%*E75</f>
        <v>4.2474817500000004</v>
      </c>
      <c r="G75" s="164">
        <f>D72-F75</f>
        <v>6.1824999999959829E-4</v>
      </c>
      <c r="H75" s="156"/>
      <c r="I75" s="152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</row>
    <row r="76" spans="1:35" s="151" customFormat="1" ht="12.75">
      <c r="A76" s="168"/>
      <c r="B76" s="164">
        <f>C73-D76</f>
        <v>-5.6800000000034601E-4</v>
      </c>
      <c r="C76" s="156"/>
      <c r="D76" s="165">
        <f>E76-0.5%*E76</f>
        <v>4.2052680000000002</v>
      </c>
      <c r="E76" s="165">
        <f>(C73+D73)/2</f>
        <v>4.2263999999999999</v>
      </c>
      <c r="F76" s="164">
        <f>E76+0.5%*E76</f>
        <v>4.2475319999999996</v>
      </c>
      <c r="G76" s="164">
        <f>D73-F76</f>
        <v>5.6800000000034601E-4</v>
      </c>
      <c r="H76" s="156"/>
      <c r="I76" s="152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</row>
    <row r="77" spans="1:35" s="151" customFormat="1" ht="12.75">
      <c r="A77" s="168"/>
      <c r="B77" s="156"/>
      <c r="C77" s="156">
        <v>4.2328000000000001</v>
      </c>
      <c r="D77" s="156"/>
      <c r="E77" s="156"/>
      <c r="F77" s="156"/>
      <c r="G77" s="156"/>
      <c r="H77" s="156"/>
      <c r="I77" s="152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</row>
    <row r="78" spans="1:35" s="151" customFormat="1" ht="12.75">
      <c r="A78" s="168"/>
      <c r="B78" s="156"/>
      <c r="C78" s="156">
        <v>2.1170000000000001E-2</v>
      </c>
      <c r="D78" s="156"/>
      <c r="E78" s="156"/>
      <c r="F78" s="156"/>
      <c r="G78" s="156"/>
      <c r="H78" s="156"/>
      <c r="I78" s="152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</row>
    <row r="79" spans="1:35" s="151" customFormat="1" ht="12.75">
      <c r="A79" s="168"/>
      <c r="B79" s="166">
        <f>B80/A81</f>
        <v>-2.0077238316813987E-4</v>
      </c>
      <c r="C79" s="156">
        <f>C77+C78</f>
        <v>4.2539699999999998</v>
      </c>
      <c r="D79" s="156"/>
      <c r="E79" s="156"/>
      <c r="F79" s="156"/>
      <c r="G79" s="156"/>
      <c r="H79" s="156"/>
      <c r="I79" s="152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</row>
    <row r="80" spans="1:35" s="151" customFormat="1" ht="12.75">
      <c r="A80" s="168">
        <v>4.2328000000000001</v>
      </c>
      <c r="B80" s="156">
        <f>A80-A81</f>
        <v>-8.4999999999979536E-4</v>
      </c>
      <c r="C80" s="156">
        <f>C77-C78</f>
        <v>4.2116300000000004</v>
      </c>
      <c r="D80" s="156"/>
      <c r="E80" s="156"/>
      <c r="F80" s="156"/>
      <c r="G80" s="156"/>
      <c r="H80" s="156"/>
      <c r="I80" s="152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</row>
    <row r="81" spans="1:35" s="151" customFormat="1" ht="12.75">
      <c r="A81" s="168">
        <f>(A80+A82)/2</f>
        <v>4.2336499999999999</v>
      </c>
      <c r="B81" s="156"/>
      <c r="C81" s="156">
        <f>(C80+C82)/2</f>
        <v>4.2336500000000008</v>
      </c>
      <c r="D81" s="156">
        <f>C81-C80</f>
        <v>2.2020000000000373E-2</v>
      </c>
      <c r="E81" s="156"/>
      <c r="F81" s="156"/>
      <c r="G81" s="156"/>
      <c r="H81" s="156"/>
      <c r="I81" s="152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</row>
    <row r="82" spans="1:35" s="151" customFormat="1" ht="12.75">
      <c r="A82" s="168">
        <f>4.2345</f>
        <v>4.2344999999999997</v>
      </c>
      <c r="B82" s="156">
        <f>A82-A81</f>
        <v>8.4999999999979536E-4</v>
      </c>
      <c r="C82" s="156">
        <v>4.2556700000000003</v>
      </c>
      <c r="D82" s="156"/>
      <c r="E82" s="156"/>
      <c r="F82" s="156"/>
      <c r="G82" s="156"/>
      <c r="H82" s="156"/>
      <c r="I82" s="152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</row>
    <row r="83" spans="1:35" s="151" customFormat="1" ht="12.75">
      <c r="A83" s="168"/>
      <c r="B83" s="167">
        <f>B82/A81</f>
        <v>2.0077238316813987E-4</v>
      </c>
      <c r="C83" s="156"/>
      <c r="D83" s="156"/>
      <c r="E83" s="156"/>
      <c r="F83" s="156"/>
      <c r="G83" s="156"/>
      <c r="H83" s="156"/>
      <c r="I83" s="152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</row>
    <row r="84" spans="1:35" s="151" customFormat="1" ht="12.75">
      <c r="I84" s="152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</row>
  </sheetData>
  <mergeCells count="31">
    <mergeCell ref="D54:E54"/>
    <mergeCell ref="I54:K54"/>
    <mergeCell ref="D55:E55"/>
    <mergeCell ref="I55:K55"/>
    <mergeCell ref="A57:E64"/>
    <mergeCell ref="D51:E51"/>
    <mergeCell ref="I51:K51"/>
    <mergeCell ref="D52:E52"/>
    <mergeCell ref="I52:K52"/>
    <mergeCell ref="D53:E53"/>
    <mergeCell ref="I53:K53"/>
    <mergeCell ref="D48:E48"/>
    <mergeCell ref="I48:K48"/>
    <mergeCell ref="D49:E49"/>
    <mergeCell ref="I49:K49"/>
    <mergeCell ref="D50:E50"/>
    <mergeCell ref="I50:K50"/>
    <mergeCell ref="L44:L45"/>
    <mergeCell ref="D45:E45"/>
    <mergeCell ref="I45:K45"/>
    <mergeCell ref="D46:E46"/>
    <mergeCell ref="I46:K46"/>
    <mergeCell ref="D47:E47"/>
    <mergeCell ref="I47:K47"/>
    <mergeCell ref="B2:E2"/>
    <mergeCell ref="G18:I18"/>
    <mergeCell ref="G19:G24"/>
    <mergeCell ref="G26:G30"/>
    <mergeCell ref="C44:E44"/>
    <mergeCell ref="F44:G44"/>
    <mergeCell ref="H44:K44"/>
  </mergeCells>
  <dataValidations count="2">
    <dataValidation type="list" allowBlank="1" showInputMessage="1" showErrorMessage="1" sqref="C13:D13" xr:uid="{ADF8135C-496A-47DE-A843-F2B13B9D4C8C}">
      <formula1>$B$16:$B$18</formula1>
    </dataValidation>
    <dataValidation type="list" allowBlank="1" showInputMessage="1" showErrorMessage="1" sqref="C16:D18" xr:uid="{1BE9AA90-0891-4FA8-91D7-857D3C841AE1}">
      <formula1>#REF!</formula1>
    </dataValidation>
  </dataValidations>
  <pageMargins left="0.7" right="0.7" top="0.75" bottom="0.75" header="0.3" footer="0.3"/>
  <pageSetup paperSize="9" scale="57" orientation="portrait" verticalDpi="300" r:id="rId1"/>
  <rowBreaks count="1" manualBreakCount="1">
    <brk id="33" max="14" man="1"/>
  </rowBreaks>
  <colBreaks count="2" manualBreakCount="2">
    <brk id="6" max="62" man="1"/>
    <brk id="16" max="8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RANKING 2025</vt:lpstr>
      <vt:lpstr>KALKULATOR zagranica 2025</vt:lpstr>
      <vt:lpstr>'KALKULATOR zagranica 2025'!Obszar_wydruku</vt:lpstr>
      <vt:lpstr>'RANKING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Iwuc</dc:creator>
  <cp:lastModifiedBy>Katarzyna Iwuc</cp:lastModifiedBy>
  <dcterms:created xsi:type="dcterms:W3CDTF">2015-06-05T18:19:34Z</dcterms:created>
  <dcterms:modified xsi:type="dcterms:W3CDTF">2025-11-17T20:34:44Z</dcterms:modified>
</cp:coreProperties>
</file>