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zc\Downloads\"/>
    </mc:Choice>
  </mc:AlternateContent>
  <xr:revisionPtr revIDLastSave="0" documentId="13_ncr:1_{6328C59C-7108-439E-9F5F-1A35BF74763B}" xr6:coauthVersionLast="47" xr6:coauthVersionMax="47" xr10:uidLastSave="{00000000-0000-0000-0000-000000000000}"/>
  <bookViews>
    <workbookView xWindow="-120" yWindow="-120" windowWidth="38640" windowHeight="2124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91" i="5" l="1"/>
  <c r="CF44" i="5" l="1"/>
  <c r="CI44" i="5" s="1"/>
  <c r="CD44" i="5"/>
  <c r="BZ44" i="5"/>
  <c r="BA44" i="5"/>
  <c r="AY44" i="5"/>
  <c r="AU44" i="5"/>
  <c r="AS45" i="5"/>
  <c r="BI45" i="5"/>
  <c r="BI46" i="5"/>
  <c r="BI47" i="5" s="1"/>
  <c r="BI48" i="5" s="1"/>
  <c r="BI49" i="5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Z50" i="5" s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CB50" i="5" l="1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AV53" i="5" s="1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CE52" i="5" l="1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G53" i="5" s="1"/>
  <c r="CH53" i="5" s="1"/>
  <c r="CL53" i="5" s="1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CA59" i="5" s="1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AW58" i="5" l="1"/>
  <c r="AX58" i="5" s="1"/>
  <c r="BL58" i="5"/>
  <c r="BT57" i="5" s="1"/>
  <c r="BG56" i="5"/>
  <c r="CL57" i="5"/>
  <c r="AU58" i="5"/>
  <c r="BB58" i="5" s="1"/>
  <c r="AZ58" i="5"/>
  <c r="BD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D57" i="5"/>
  <c r="P57" i="5" s="1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BV59" i="5" s="1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A62" i="5" s="1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AU61" i="5" l="1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G62" i="5" s="1"/>
  <c r="CF62" i="5"/>
  <c r="CI62" i="5" s="1"/>
  <c r="BA62" i="5"/>
  <c r="BE62" i="5"/>
  <c r="AY62" i="5"/>
  <c r="CJ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CB63" i="5" l="1"/>
  <c r="CC63" i="5" s="1"/>
  <c r="AU63" i="5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W64" i="5"/>
  <c r="AX64" i="5" s="1"/>
  <c r="CA64" i="5"/>
  <c r="CA65" i="5" s="1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AU64" i="5" l="1"/>
  <c r="BB64" i="5" s="1"/>
  <c r="BC63" i="5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CA67" i="5" s="1"/>
  <c r="AU66" i="5"/>
  <c r="BB66" i="5" s="1"/>
  <c r="AW66" i="5"/>
  <c r="AX66" i="5" s="1"/>
  <c r="AV66" i="5"/>
  <c r="AV67" i="5" s="1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AZ66" i="5" l="1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CA69" i="5" s="1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BD67" i="5" l="1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V71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U69" i="5" l="1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AV81" i="5" s="1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CA81" i="5" l="1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BB90" i="5" s="1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CA97" i="5" s="1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BB93" i="5" l="1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BZ101" i="5" s="1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AV101" i="5" l="1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CA105" i="5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C101" i="5" l="1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CA110" i="5" s="1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AV110" i="5" l="1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AV122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CA122" i="5" s="1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CK118" i="5" l="1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BK125" i="5" l="1"/>
  <c r="CA125" i="5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CA126" i="5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R125" i="5"/>
  <c r="DG97" i="4"/>
  <c r="W100" i="4"/>
  <c r="C118" i="4"/>
  <c r="CU99" i="4"/>
  <c r="DQ125" i="5" l="1"/>
  <c r="DY124" i="5" s="1"/>
  <c r="CK122" i="5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BE131" i="5"/>
  <c r="AY131" i="5"/>
  <c r="BD122" i="5"/>
  <c r="BF122" i="5" s="1"/>
  <c r="BC122" i="5"/>
  <c r="BG122" i="5" s="1"/>
  <c r="D123" i="5" s="1"/>
  <c r="P123" i="5" s="1"/>
  <c r="BB124" i="5"/>
  <c r="AU125" i="5"/>
  <c r="AV132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V136" i="5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AV139" i="5" s="1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CL134" i="5" l="1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G115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BE154" i="5"/>
  <c r="BZ154" i="5"/>
  <c r="CG154" i="5" s="1"/>
  <c r="CA154" i="5"/>
  <c r="AV155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V159" i="5" l="1"/>
  <c r="AC133" i="4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DA135" i="4" l="1"/>
  <c r="CK156" i="5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A175" i="5" s="1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AA147" i="4" l="1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T147" i="4"/>
  <c r="AW147" i="4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AW152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A184" i="5" s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K177" i="5" l="1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s="1"/>
  <c r="BD93" i="4" s="1"/>
  <c r="D112" i="4" s="1"/>
  <c r="BD92" i="4" l="1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BB127" i="4" s="1"/>
  <c r="BC127" i="4" s="1"/>
  <c r="AO127" i="4"/>
  <c r="BE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F127" i="4" l="1"/>
  <c r="BA128" i="4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 l="1"/>
  <c r="AH68" i="5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E131" i="5"/>
  <c r="AL130" i="5"/>
  <c r="AG130" i="5"/>
  <c r="AH129" i="5"/>
  <c r="AJ129" i="5" s="1"/>
  <c r="AL128" i="5" l="1"/>
  <c r="AM128" i="5" s="1"/>
  <c r="AQ128" i="5" s="1"/>
  <c r="C129" i="5" s="1"/>
  <c r="O129" i="5" s="1"/>
  <c r="AN129" i="5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 s="1"/>
  <c r="AJ152" i="5" s="1"/>
  <c r="AG153" i="5"/>
  <c r="AE154" i="5"/>
  <c r="AL153" i="5"/>
  <c r="AE155" i="5" l="1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<sst xmlns="http://schemas.openxmlformats.org/spreadsheetml/2006/main" count="359" uniqueCount="131">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</sst>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10" fontId="10" fillId="7" borderId="36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3.4689830764015994E-2</c:v>
                </c:pt>
                <c:pt idx="2">
                  <c:v>8.2215604737593262E-2</c:v>
                </c:pt>
                <c:pt idx="3">
                  <c:v>0.12493662752592383</c:v>
                </c:pt>
                <c:pt idx="4">
                  <c:v>0.17660562365543853</c:v>
                </c:pt>
                <c:pt idx="5">
                  <c:v>0.22269217131366381</c:v>
                </c:pt>
                <c:pt idx="6">
                  <c:v>0.27884692631547581</c:v>
                </c:pt>
                <c:pt idx="7">
                  <c:v>0.3296116163312317</c:v>
                </c:pt>
                <c:pt idx="8">
                  <c:v>0.39068353998010807</c:v>
                </c:pt>
                <c:pt idx="9">
                  <c:v>0.44543766519790218</c:v>
                </c:pt>
                <c:pt idx="10">
                  <c:v>0.5118211059840192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3.9124325740626409E-2</c:v>
                </c:pt>
                <c:pt idx="2">
                  <c:v>8.4978878226755983E-2</c:v>
                </c:pt>
                <c:pt idx="3">
                  <c:v>0.13267442659471462</c:v>
                </c:pt>
                <c:pt idx="4">
                  <c:v>0.18228230387449429</c:v>
                </c:pt>
                <c:pt idx="5">
                  <c:v>0.23388060541566857</c:v>
                </c:pt>
                <c:pt idx="6">
                  <c:v>0.28755033613897885</c:v>
                </c:pt>
                <c:pt idx="7">
                  <c:v>0.34441256857545866</c:v>
                </c:pt>
                <c:pt idx="8">
                  <c:v>0.40355578272178882</c:v>
                </c:pt>
                <c:pt idx="9">
                  <c:v>0.46507175305432136</c:v>
                </c:pt>
                <c:pt idx="10">
                  <c:v>0.52905667779409415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3.3615000000000173E-2</c:v>
                </c:pt>
                <c:pt idx="2">
                  <c:v>7.7478322500000196E-2</c:v>
                </c:pt>
                <c:pt idx="3">
                  <c:v>0.13170060610875023</c:v>
                </c:pt>
                <c:pt idx="4">
                  <c:v>0.17091564677964621</c:v>
                </c:pt>
                <c:pt idx="5">
                  <c:v>0.2206009323759599</c:v>
                </c:pt>
                <c:pt idx="6">
                  <c:v>0.28201374819996916</c:v>
                </c:pt>
                <c:pt idx="7">
                  <c:v>0.32643820530227297</c:v>
                </c:pt>
                <c:pt idx="8">
                  <c:v>0.38272079198136089</c:v>
                </c:pt>
                <c:pt idx="9">
                  <c:v>0.45228541291450353</c:v>
                </c:pt>
                <c:pt idx="10">
                  <c:v>0.50261079038601086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2.8350000000000097E-2</c:v>
                </c:pt>
                <c:pt idx="2">
                  <c:v>6.5641252463758404E-2</c:v>
                </c:pt>
                <c:pt idx="3">
                  <c:v>0.10431471081993915</c:v>
                </c:pt>
                <c:pt idx="4">
                  <c:v>0.16062160673824555</c:v>
                </c:pt>
                <c:pt idx="5">
                  <c:v>0.19459633103110074</c:v>
                </c:pt>
                <c:pt idx="6">
                  <c:v>0.23791675287121783</c:v>
                </c:pt>
                <c:pt idx="7">
                  <c:v>0.28284285267529774</c:v>
                </c:pt>
                <c:pt idx="8">
                  <c:v>0.34824234513905283</c:v>
                </c:pt>
                <c:pt idx="9">
                  <c:v>0.38770600192374616</c:v>
                </c:pt>
                <c:pt idx="10">
                  <c:v>0.43802902010851152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2.4299999999999988E-2</c:v>
                </c:pt>
                <c:pt idx="2">
                  <c:v>6.6371399999999969E-2</c:v>
                </c:pt>
                <c:pt idx="3">
                  <c:v>0.11050429859999999</c:v>
                </c:pt>
                <c:pt idx="4">
                  <c:v>0.15679970923139996</c:v>
                </c:pt>
                <c:pt idx="5">
                  <c:v>0.20536359498373846</c:v>
                </c:pt>
                <c:pt idx="6">
                  <c:v>0.25630711113794158</c:v>
                </c:pt>
                <c:pt idx="7">
                  <c:v>0.30974685958370074</c:v>
                </c:pt>
                <c:pt idx="8">
                  <c:v>0.36580515570330197</c:v>
                </c:pt>
                <c:pt idx="9">
                  <c:v>0.42461030833276392</c:v>
                </c:pt>
                <c:pt idx="10">
                  <c:v>0.51059691344106928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2.9970000000000052E-2</c:v>
                </c:pt>
                <c:pt idx="2">
                  <c:v>7.1922330000000034E-2</c:v>
                </c:pt>
                <c:pt idx="3">
                  <c:v>0.11593032416999982</c:v>
                </c:pt>
                <c:pt idx="4">
                  <c:v>0.16209471005432974</c:v>
                </c:pt>
                <c:pt idx="5">
                  <c:v>0.21052115084699197</c:v>
                </c:pt>
                <c:pt idx="6">
                  <c:v>0.27752048723849443</c:v>
                </c:pt>
                <c:pt idx="7">
                  <c:v>0.31581146917642733</c:v>
                </c:pt>
                <c:pt idx="8">
                  <c:v>0.3694046015829473</c:v>
                </c:pt>
                <c:pt idx="9">
                  <c:v>0.42562355869689816</c:v>
                </c:pt>
                <c:pt idx="10">
                  <c:v>0.48459699707850934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2.6324999999999932E-2</c:v>
                </c:pt>
                <c:pt idx="2">
                  <c:v>7.2798750000000023E-2</c:v>
                </c:pt>
                <c:pt idx="3">
                  <c:v>0.1217820825</c:v>
                </c:pt>
                <c:pt idx="4">
                  <c:v>0.17341051495500004</c:v>
                </c:pt>
                <c:pt idx="5">
                  <c:v>0.22782688276257024</c:v>
                </c:pt>
                <c:pt idx="6">
                  <c:v>0.2851817344317491</c:v>
                </c:pt>
                <c:pt idx="7">
                  <c:v>0.3456337480910634</c:v>
                </c:pt>
                <c:pt idx="8">
                  <c:v>0.40935017048798117</c:v>
                </c:pt>
                <c:pt idx="9">
                  <c:v>0.47650727969433215</c:v>
                </c:pt>
                <c:pt idx="10">
                  <c:v>0.54729087279782607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3.7065150701646177E-2</c:v>
                </c:pt>
                <c:pt idx="2">
                  <c:v>7.5504126799827986E-2</c:v>
                </c:pt>
                <c:pt idx="3">
                  <c:v>0.11536784933990618</c:v>
                </c:pt>
                <c:pt idx="4">
                  <c:v>0.1567091267634606</c:v>
                </c:pt>
                <c:pt idx="5">
                  <c:v>0.19958272486491779</c:v>
                </c:pt>
                <c:pt idx="6">
                  <c:v>0.24404543934112732</c:v>
                </c:pt>
                <c:pt idx="7">
                  <c:v>0.2901561710300018</c:v>
                </c:pt>
                <c:pt idx="8">
                  <c:v>0.33797600393788763</c:v>
                </c:pt>
                <c:pt idx="9">
                  <c:v>0.38756828615903194</c:v>
                </c:pt>
                <c:pt idx="10">
                  <c:v>0.43899871379434141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2.8999999999999915E-2</c:v>
                </c:pt>
                <c:pt idx="2">
                  <c:v>5.8840999999999921E-2</c:v>
                </c:pt>
                <c:pt idx="3">
                  <c:v>8.9547388999999811E-2</c:v>
                </c:pt>
                <c:pt idx="4">
                  <c:v>0.12114426328099981</c:v>
                </c:pt>
                <c:pt idx="5">
                  <c:v>0.15365744691614869</c:v>
                </c:pt>
                <c:pt idx="6">
                  <c:v>0.18711351287671696</c:v>
                </c:pt>
                <c:pt idx="7">
                  <c:v>0.22153980475014157</c:v>
                </c:pt>
                <c:pt idx="8">
                  <c:v>0.25696445908789567</c:v>
                </c:pt>
                <c:pt idx="9">
                  <c:v>0.29341642840144444</c:v>
                </c:pt>
                <c:pt idx="10">
                  <c:v>0.33092550482508631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103912.43257406264</c:v>
                </c:pt>
                <c:pt idx="2">
                  <c:v>108497.88782267559</c:v>
                </c:pt>
                <c:pt idx="3">
                  <c:v>113267.44265947146</c:v>
                </c:pt>
                <c:pt idx="4">
                  <c:v>118228.23038744942</c:v>
                </c:pt>
                <c:pt idx="5">
                  <c:v>123388.06054156685</c:v>
                </c:pt>
                <c:pt idx="6">
                  <c:v>128755.03361389787</c:v>
                </c:pt>
                <c:pt idx="7">
                  <c:v>134441.25685754587</c:v>
                </c:pt>
                <c:pt idx="8">
                  <c:v>140355.57827217889</c:v>
                </c:pt>
                <c:pt idx="9">
                  <c:v>146507.17530543215</c:v>
                </c:pt>
                <c:pt idx="10">
                  <c:v>152905.66777940941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103468.98307640161</c:v>
                </c:pt>
                <c:pt idx="2">
                  <c:v>108221.56047375932</c:v>
                </c:pt>
                <c:pt idx="3">
                  <c:v>112493.66275259238</c:v>
                </c:pt>
                <c:pt idx="4">
                  <c:v>117660.56236554385</c:v>
                </c:pt>
                <c:pt idx="5">
                  <c:v>122269.21713136637</c:v>
                </c:pt>
                <c:pt idx="6">
                  <c:v>127884.69263154757</c:v>
                </c:pt>
                <c:pt idx="7">
                  <c:v>132961.16163312318</c:v>
                </c:pt>
                <c:pt idx="8">
                  <c:v>139068.3539980108</c:v>
                </c:pt>
                <c:pt idx="9">
                  <c:v>144543.76651979022</c:v>
                </c:pt>
                <c:pt idx="10">
                  <c:v>151182.11059840192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103361.50000000001</c:v>
                </c:pt>
                <c:pt idx="2">
                  <c:v>107747.83225000002</c:v>
                </c:pt>
                <c:pt idx="3">
                  <c:v>113170.06061087502</c:v>
                </c:pt>
                <c:pt idx="4">
                  <c:v>117091.56467796462</c:v>
                </c:pt>
                <c:pt idx="5">
                  <c:v>122060.09323759598</c:v>
                </c:pt>
                <c:pt idx="6">
                  <c:v>128201.37481999693</c:v>
                </c:pt>
                <c:pt idx="7">
                  <c:v>132643.8205302273</c:v>
                </c:pt>
                <c:pt idx="8">
                  <c:v>138272.07919813608</c:v>
                </c:pt>
                <c:pt idx="9">
                  <c:v>145228.54129145035</c:v>
                </c:pt>
                <c:pt idx="10">
                  <c:v>150261.07903860108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102835</c:v>
                </c:pt>
                <c:pt idx="2">
                  <c:v>106564.12524637584</c:v>
                </c:pt>
                <c:pt idx="3">
                  <c:v>110431.47108199391</c:v>
                </c:pt>
                <c:pt idx="4">
                  <c:v>116062.16067382455</c:v>
                </c:pt>
                <c:pt idx="5">
                  <c:v>119459.63310311009</c:v>
                </c:pt>
                <c:pt idx="6">
                  <c:v>123791.67528712179</c:v>
                </c:pt>
                <c:pt idx="7">
                  <c:v>128284.28526752978</c:v>
                </c:pt>
                <c:pt idx="8">
                  <c:v>134824.23451390528</c:v>
                </c:pt>
                <c:pt idx="9">
                  <c:v>138770.60019237461</c:v>
                </c:pt>
                <c:pt idx="10">
                  <c:v>143802.90201085116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102430</c:v>
                </c:pt>
                <c:pt idx="2">
                  <c:v>106637.14</c:v>
                </c:pt>
                <c:pt idx="3">
                  <c:v>111050.42985999999</c:v>
                </c:pt>
                <c:pt idx="4">
                  <c:v>115679.97092313999</c:v>
                </c:pt>
                <c:pt idx="5">
                  <c:v>120536.35949837384</c:v>
                </c:pt>
                <c:pt idx="6">
                  <c:v>125630.71111379415</c:v>
                </c:pt>
                <c:pt idx="7">
                  <c:v>130974.68595837007</c:v>
                </c:pt>
                <c:pt idx="8">
                  <c:v>136580.5155703302</c:v>
                </c:pt>
                <c:pt idx="9">
                  <c:v>142461.0308332764</c:v>
                </c:pt>
                <c:pt idx="10">
                  <c:v>151059.69134410692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102997</c:v>
                </c:pt>
                <c:pt idx="2">
                  <c:v>107192.23299999999</c:v>
                </c:pt>
                <c:pt idx="3">
                  <c:v>111593.03241699998</c:v>
                </c:pt>
                <c:pt idx="4">
                  <c:v>116209.47100543298</c:v>
                </c:pt>
                <c:pt idx="5">
                  <c:v>121052.11508469919</c:v>
                </c:pt>
                <c:pt idx="6">
                  <c:v>127752.04872384944</c:v>
                </c:pt>
                <c:pt idx="7">
                  <c:v>131581.14691764273</c:v>
                </c:pt>
                <c:pt idx="8">
                  <c:v>136940.46015829474</c:v>
                </c:pt>
                <c:pt idx="9">
                  <c:v>142562.35586968981</c:v>
                </c:pt>
                <c:pt idx="10">
                  <c:v>148459.69970785093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102632.5</c:v>
                </c:pt>
                <c:pt idx="2">
                  <c:v>107279.875</c:v>
                </c:pt>
                <c:pt idx="3">
                  <c:v>112178.20825000001</c:v>
                </c:pt>
                <c:pt idx="4">
                  <c:v>117341.05149550001</c:v>
                </c:pt>
                <c:pt idx="5">
                  <c:v>122782.68827625702</c:v>
                </c:pt>
                <c:pt idx="6">
                  <c:v>128518.17344317491</c:v>
                </c:pt>
                <c:pt idx="7">
                  <c:v>134563.37480910635</c:v>
                </c:pt>
                <c:pt idx="8">
                  <c:v>140935.01704879812</c:v>
                </c:pt>
                <c:pt idx="9">
                  <c:v>147650.72796943321</c:v>
                </c:pt>
                <c:pt idx="10">
                  <c:v>154729.0872797826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103706.51507016462</c:v>
                </c:pt>
                <c:pt idx="2">
                  <c:v>107550.41267998281</c:v>
                </c:pt>
                <c:pt idx="3">
                  <c:v>111536.78493399061</c:v>
                </c:pt>
                <c:pt idx="4">
                  <c:v>115670.91267634607</c:v>
                </c:pt>
                <c:pt idx="5">
                  <c:v>119958.27248649178</c:v>
                </c:pt>
                <c:pt idx="6">
                  <c:v>124404.54393411273</c:v>
                </c:pt>
                <c:pt idx="7">
                  <c:v>129015.61710300019</c:v>
                </c:pt>
                <c:pt idx="8">
                  <c:v>133797.60039378877</c:v>
                </c:pt>
                <c:pt idx="9">
                  <c:v>138756.82861590318</c:v>
                </c:pt>
                <c:pt idx="10">
                  <c:v>143899.87137943413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102899.99999999999</c:v>
                </c:pt>
                <c:pt idx="2">
                  <c:v>105884.09999999999</c:v>
                </c:pt>
                <c:pt idx="3">
                  <c:v>108954.73889999998</c:v>
                </c:pt>
                <c:pt idx="4">
                  <c:v>112114.42632809999</c:v>
                </c:pt>
                <c:pt idx="5">
                  <c:v>115365.74469161486</c:v>
                </c:pt>
                <c:pt idx="6">
                  <c:v>118711.3512876717</c:v>
                </c:pt>
                <c:pt idx="7">
                  <c:v>122153.98047501416</c:v>
                </c:pt>
                <c:pt idx="8">
                  <c:v>125696.44590878957</c:v>
                </c:pt>
                <c:pt idx="9">
                  <c:v>129341.64284014444</c:v>
                </c:pt>
                <c:pt idx="10">
                  <c:v>133092.55048250864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105150.00000000001</c:v>
                </c:pt>
                <c:pt idx="1">
                  <c:v>110388.32064000002</c:v>
                </c:pt>
                <c:pt idx="2">
                  <c:v>115289.80421425878</c:v>
                </c:pt>
                <c:pt idx="3">
                  <c:v>121193.65402790029</c:v>
                </c:pt>
                <c:pt idx="4">
                  <c:v>127292.69556850205</c:v>
                </c:pt>
                <c:pt idx="5">
                  <c:v>133003.78372392646</c:v>
                </c:pt>
                <c:pt idx="6">
                  <c:v>139878.56430034948</c:v>
                </c:pt>
                <c:pt idx="7">
                  <c:v>146981.41829491354</c:v>
                </c:pt>
                <c:pt idx="8">
                  <c:v>153621.84044971512</c:v>
                </c:pt>
                <c:pt idx="9">
                  <c:v>161596.17541949416</c:v>
                </c:pt>
                <c:pt idx="10">
                  <c:v>169922.53599074823</c:v>
                </c:pt>
                <c:pt idx="11">
                  <c:v>177718.41560781104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103361.50000000001</c:v>
                </c:pt>
                <c:pt idx="1">
                  <c:v>107570.92789000002</c:v>
                </c:pt>
                <c:pt idx="2">
                  <c:v>112318.17213703378</c:v>
                </c:pt>
                <c:pt idx="3">
                  <c:v>116130.74445067528</c:v>
                </c:pt>
                <c:pt idx="4">
                  <c:v>121039.35707952704</c:v>
                </c:pt>
                <c:pt idx="5">
                  <c:v>126571.99033335212</c:v>
                </c:pt>
                <c:pt idx="6">
                  <c:v>131026.52840977514</c:v>
                </c:pt>
                <c:pt idx="7">
                  <c:v>136751.69501208921</c:v>
                </c:pt>
                <c:pt idx="8">
                  <c:v>143185.5907077365</c:v>
                </c:pt>
                <c:pt idx="9">
                  <c:v>148358.31967751554</c:v>
                </c:pt>
                <c:pt idx="10">
                  <c:v>155069.26477901961</c:v>
                </c:pt>
                <c:pt idx="11">
                  <c:v>162603.6949782109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105500</c:v>
                </c:pt>
                <c:pt idx="1">
                  <c:v>110026.17600000001</c:v>
                </c:pt>
                <c:pt idx="2">
                  <c:v>114754.0215</c:v>
                </c:pt>
                <c:pt idx="3">
                  <c:v>119704.01168</c:v>
                </c:pt>
                <c:pt idx="4">
                  <c:v>126094.10261999999</c:v>
                </c:pt>
                <c:pt idx="5">
                  <c:v>131646.31774000003</c:v>
                </c:pt>
                <c:pt idx="6">
                  <c:v>137438.74243000001</c:v>
                </c:pt>
                <c:pt idx="7">
                  <c:v>143508.49593</c:v>
                </c:pt>
                <c:pt idx="8">
                  <c:v>151059.34623</c:v>
                </c:pt>
                <c:pt idx="9">
                  <c:v>157827.66892999999</c:v>
                </c:pt>
                <c:pt idx="10">
                  <c:v>164866.68612999999</c:v>
                </c:pt>
                <c:pt idx="11">
                  <c:v>172224.27173000001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102835</c:v>
                </c:pt>
                <c:pt idx="1">
                  <c:v>106378.60100000001</c:v>
                </c:pt>
                <c:pt idx="2">
                  <c:v>110099.2115</c:v>
                </c:pt>
                <c:pt idx="3">
                  <c:v>115617.34467999999</c:v>
                </c:pt>
                <c:pt idx="4">
                  <c:v>119057.76461999999</c:v>
                </c:pt>
                <c:pt idx="5">
                  <c:v>123421.17174000002</c:v>
                </c:pt>
                <c:pt idx="6">
                  <c:v>127991.76343000001</c:v>
                </c:pt>
                <c:pt idx="7">
                  <c:v>134476.48093000002</c:v>
                </c:pt>
                <c:pt idx="8">
                  <c:v>138768.76323000001</c:v>
                </c:pt>
                <c:pt idx="9">
                  <c:v>144097.72193</c:v>
                </c:pt>
                <c:pt idx="10">
                  <c:v>149655.91412999999</c:v>
                </c:pt>
                <c:pt idx="11">
                  <c:v>157234.89573000002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106000</c:v>
                </c:pt>
                <c:pt idx="1">
                  <c:v>111016.08960000001</c:v>
                </c:pt>
                <c:pt idx="2">
                  <c:v>116289.63184099999</c:v>
                </c:pt>
                <c:pt idx="3">
                  <c:v>121833.81345068839</c:v>
                </c:pt>
                <c:pt idx="4">
                  <c:v>127662.49531227601</c:v>
                </c:pt>
                <c:pt idx="5">
                  <c:v>133790.24687040408</c:v>
                </c:pt>
                <c:pt idx="6">
                  <c:v>140232.38229018397</c:v>
                </c:pt>
                <c:pt idx="7">
                  <c:v>147004.99845856646</c:v>
                </c:pt>
                <c:pt idx="8">
                  <c:v>154109.47281919967</c:v>
                </c:pt>
                <c:pt idx="9">
                  <c:v>161562.06642350391</c:v>
                </c:pt>
                <c:pt idx="10">
                  <c:v>171338.1806675235</c:v>
                </c:pt>
                <c:pt idx="11">
                  <c:v>179628.13749754312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102430</c:v>
                </c:pt>
                <c:pt idx="1">
                  <c:v>106459.22960000001</c:v>
                </c:pt>
                <c:pt idx="2">
                  <c:v>110697.55570099999</c:v>
                </c:pt>
                <c:pt idx="3">
                  <c:v>115155.79557982839</c:v>
                </c:pt>
                <c:pt idx="4">
                  <c:v>119845.32456574387</c:v>
                </c:pt>
                <c:pt idx="5">
                  <c:v>124778.10475729188</c:v>
                </c:pt>
                <c:pt idx="6">
                  <c:v>129966.71521352927</c:v>
                </c:pt>
                <c:pt idx="7">
                  <c:v>135424.38369515567</c:v>
                </c:pt>
                <c:pt idx="8">
                  <c:v>141149.47793238176</c:v>
                </c:pt>
                <c:pt idx="9">
                  <c:v>149585.10178723192</c:v>
                </c:pt>
                <c:pt idx="10">
                  <c:v>153526.51066752349</c:v>
                </c:pt>
                <c:pt idx="11">
                  <c:v>160206.89883754312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103706.51507016462</c:v>
                </c:pt>
                <c:pt idx="1">
                  <c:v>107550.41267998281</c:v>
                </c:pt>
                <c:pt idx="2">
                  <c:v>111536.78493399061</c:v>
                </c:pt>
                <c:pt idx="3">
                  <c:v>115670.91267634607</c:v>
                </c:pt>
                <c:pt idx="4">
                  <c:v>119958.27248649178</c:v>
                </c:pt>
                <c:pt idx="5">
                  <c:v>124404.54393411273</c:v>
                </c:pt>
                <c:pt idx="6">
                  <c:v>129015.61710300019</c:v>
                </c:pt>
                <c:pt idx="7">
                  <c:v>133797.60039378877</c:v>
                </c:pt>
                <c:pt idx="8">
                  <c:v>138756.82861590318</c:v>
                </c:pt>
                <c:pt idx="9">
                  <c:v>143899.87137943413</c:v>
                </c:pt>
                <c:pt idx="10">
                  <c:v>149233.54179806035</c:v>
                </c:pt>
                <c:pt idx="11">
                  <c:v>154764.90551454588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102899.99999999999</c:v>
                </c:pt>
                <c:pt idx="1">
                  <c:v>105884.09999999999</c:v>
                </c:pt>
                <c:pt idx="2">
                  <c:v>108954.73889999998</c:v>
                </c:pt>
                <c:pt idx="3">
                  <c:v>112114.42632809999</c:v>
                </c:pt>
                <c:pt idx="4">
                  <c:v>115365.74469161486</c:v>
                </c:pt>
                <c:pt idx="5">
                  <c:v>118711.3512876717</c:v>
                </c:pt>
                <c:pt idx="6">
                  <c:v>122153.98047501416</c:v>
                </c:pt>
                <c:pt idx="7">
                  <c:v>125696.44590878957</c:v>
                </c:pt>
                <c:pt idx="8">
                  <c:v>129341.64284014444</c:v>
                </c:pt>
                <c:pt idx="9">
                  <c:v>133092.55048250864</c:v>
                </c:pt>
                <c:pt idx="10">
                  <c:v>136952.23444650139</c:v>
                </c:pt>
                <c:pt idx="11">
                  <c:v>140923.84924544991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5.4999999999999938E-2</c:v>
                </c:pt>
                <c:pt idx="2">
                  <c:v>0.10026175999999998</c:v>
                </c:pt>
                <c:pt idx="3">
                  <c:v>0.14754021500000003</c:v>
                </c:pt>
                <c:pt idx="4">
                  <c:v>0.1970401168</c:v>
                </c:pt>
                <c:pt idx="5">
                  <c:v>0.26094102619999981</c:v>
                </c:pt>
                <c:pt idx="6">
                  <c:v>0.31646317740000018</c:v>
                </c:pt>
                <c:pt idx="7">
                  <c:v>0.37438742430000005</c:v>
                </c:pt>
                <c:pt idx="8">
                  <c:v>0.43508495930000013</c:v>
                </c:pt>
                <c:pt idx="9">
                  <c:v>0.51059346229999991</c:v>
                </c:pt>
                <c:pt idx="10">
                  <c:v>0.57827668929999976</c:v>
                </c:pt>
                <c:pt idx="11">
                  <c:v>0.64866686129999995</c:v>
                </c:pt>
                <c:pt idx="12">
                  <c:v>0.72224271730000011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2.8350000000000097E-2</c:v>
                </c:pt>
                <c:pt idx="2">
                  <c:v>6.378601000000006E-2</c:v>
                </c:pt>
                <c:pt idx="3">
                  <c:v>0.10099211499999994</c:v>
                </c:pt>
                <c:pt idx="4">
                  <c:v>0.1561734468</c:v>
                </c:pt>
                <c:pt idx="5">
                  <c:v>0.19057764619999995</c:v>
                </c:pt>
                <c:pt idx="6">
                  <c:v>0.23421171740000024</c:v>
                </c:pt>
                <c:pt idx="7">
                  <c:v>0.27991763430000005</c:v>
                </c:pt>
                <c:pt idx="8">
                  <c:v>0.3447648093000002</c:v>
                </c:pt>
                <c:pt idx="9">
                  <c:v>0.38768763230000003</c:v>
                </c:pt>
                <c:pt idx="10">
                  <c:v>0.44097721929999989</c:v>
                </c:pt>
                <c:pt idx="11">
                  <c:v>0.4965591412999999</c:v>
                </c:pt>
                <c:pt idx="12">
                  <c:v>0.57234895730000024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6.0000000000000053E-2</c:v>
                </c:pt>
                <c:pt idx="2">
                  <c:v>0.11016089600000001</c:v>
                </c:pt>
                <c:pt idx="3">
                  <c:v>0.16289631840999985</c:v>
                </c:pt>
                <c:pt idx="4">
                  <c:v>0.218338134506884</c:v>
                </c:pt>
                <c:pt idx="5">
                  <c:v>0.27662495312276003</c:v>
                </c:pt>
                <c:pt idx="6">
                  <c:v>0.33790246870404084</c:v>
                </c:pt>
                <c:pt idx="7">
                  <c:v>0.40232382290183977</c:v>
                </c:pt>
                <c:pt idx="8">
                  <c:v>0.47004998458566472</c:v>
                </c:pt>
                <c:pt idx="9">
                  <c:v>0.54109472819199667</c:v>
                </c:pt>
                <c:pt idx="10">
                  <c:v>0.61562066423503925</c:v>
                </c:pt>
                <c:pt idx="11">
                  <c:v>0.71338180667523488</c:v>
                </c:pt>
                <c:pt idx="12">
                  <c:v>0.79628137497543117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2.4299999999999988E-2</c:v>
                </c:pt>
                <c:pt idx="2">
                  <c:v>6.4592296000000049E-2</c:v>
                </c:pt>
                <c:pt idx="3">
                  <c:v>0.10697555700999994</c:v>
                </c:pt>
                <c:pt idx="4">
                  <c:v>0.15155795579828402</c:v>
                </c:pt>
                <c:pt idx="5">
                  <c:v>0.1984532456574386</c:v>
                </c:pt>
                <c:pt idx="6">
                  <c:v>0.24778104757291874</c:v>
                </c:pt>
                <c:pt idx="7">
                  <c:v>0.29966715213529271</c:v>
                </c:pt>
                <c:pt idx="8">
                  <c:v>0.35424383695155681</c:v>
                </c:pt>
                <c:pt idx="9">
                  <c:v>0.41149477932381773</c:v>
                </c:pt>
                <c:pt idx="10">
                  <c:v>0.49585101787231922</c:v>
                </c:pt>
                <c:pt idx="11">
                  <c:v>0.53526510667523475</c:v>
                </c:pt>
                <c:pt idx="12">
                  <c:v>0.60206898837543132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3.7065150701646177E-2</c:v>
                </c:pt>
                <c:pt idx="2">
                  <c:v>7.5504126799827986E-2</c:v>
                </c:pt>
                <c:pt idx="3">
                  <c:v>0.11536784933990618</c:v>
                </c:pt>
                <c:pt idx="4">
                  <c:v>0.1567091267634606</c:v>
                </c:pt>
                <c:pt idx="5">
                  <c:v>0.19958272486491779</c:v>
                </c:pt>
                <c:pt idx="6">
                  <c:v>0.24404543934112732</c:v>
                </c:pt>
                <c:pt idx="7">
                  <c:v>0.2901561710300018</c:v>
                </c:pt>
                <c:pt idx="8">
                  <c:v>0.33797600393788763</c:v>
                </c:pt>
                <c:pt idx="9">
                  <c:v>0.38756828615903194</c:v>
                </c:pt>
                <c:pt idx="10">
                  <c:v>0.43899871379434141</c:v>
                </c:pt>
                <c:pt idx="11">
                  <c:v>0.49233541798060343</c:v>
                </c:pt>
                <c:pt idx="12">
                  <c:v>0.54764905514545892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2.8999999999999915E-2</c:v>
                </c:pt>
                <c:pt idx="2">
                  <c:v>5.8840999999999921E-2</c:v>
                </c:pt>
                <c:pt idx="3">
                  <c:v>8.9547388999999811E-2</c:v>
                </c:pt>
                <c:pt idx="4">
                  <c:v>0.12114426328099981</c:v>
                </c:pt>
                <c:pt idx="5">
                  <c:v>0.15365744691614869</c:v>
                </c:pt>
                <c:pt idx="6">
                  <c:v>0.18711351287671696</c:v>
                </c:pt>
                <c:pt idx="7">
                  <c:v>0.22153980475014157</c:v>
                </c:pt>
                <c:pt idx="8">
                  <c:v>0.25696445908789567</c:v>
                </c:pt>
                <c:pt idx="9">
                  <c:v>0.29341642840144444</c:v>
                </c:pt>
                <c:pt idx="10">
                  <c:v>0.33092550482508631</c:v>
                </c:pt>
                <c:pt idx="11">
                  <c:v>0.36952234446501397</c:v>
                </c:pt>
                <c:pt idx="12">
                  <c:v>0.40923849245449917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wykres/1.html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topLeftCell="A11" zoomScaleNormal="100" workbookViewId="0">
      <selection activeCell="N16" sqref="N16"/>
    </sheetView>
  </sheetViews>
  <sheetFormatPr defaultColWidth="8.7109375" defaultRowHeight="15"/>
  <cols>
    <col min="1" max="1" width="52" style="78" customWidth="1"/>
    <col min="2" max="2" width="15.42578125" style="78" customWidth="1"/>
    <col min="3" max="3" width="16.85546875" style="78" customWidth="1"/>
    <col min="4" max="4" width="14.140625" style="78" customWidth="1"/>
    <col min="5" max="5" width="16.42578125" style="78" customWidth="1"/>
    <col min="6" max="6" width="10.140625" style="78" customWidth="1"/>
    <col min="7" max="7" width="16.28515625" style="78" customWidth="1"/>
    <col min="8" max="8" width="12.85546875" style="78" customWidth="1"/>
    <col min="9" max="9" width="12.42578125" style="78" customWidth="1"/>
    <col min="10" max="10" width="20.42578125" style="78" customWidth="1"/>
    <col min="11" max="11" width="16.7109375" style="78" customWidth="1"/>
    <col min="12" max="12" width="17.140625" style="78" customWidth="1"/>
    <col min="13" max="13" width="18.42578125" style="78" customWidth="1"/>
    <col min="14" max="14" width="24.85546875" style="78" customWidth="1"/>
    <col min="15" max="15" width="16.42578125" style="78" customWidth="1"/>
    <col min="16" max="16" width="15" style="78" customWidth="1"/>
    <col min="17" max="17" width="16.42578125" style="78" customWidth="1"/>
    <col min="18" max="18" width="13.28515625" style="78" customWidth="1"/>
    <col min="19" max="19" width="18.42578125" style="78" customWidth="1"/>
    <col min="20" max="20" width="19.42578125" style="78" customWidth="1"/>
    <col min="21" max="23" width="8.7109375" style="78"/>
    <col min="24" max="24" width="11.28515625" style="78" customWidth="1"/>
    <col min="25" max="25" width="11.42578125" style="78" customWidth="1"/>
    <col min="26" max="26" width="8.7109375" style="78" customWidth="1"/>
    <col min="27" max="16384" width="8.7109375" style="78"/>
  </cols>
  <sheetData>
    <row r="4" spans="1:20" ht="21" customHeight="1">
      <c r="R4" s="79"/>
    </row>
    <row r="5" spans="1:20" ht="41.4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8"/>
      <c r="D6" s="209"/>
      <c r="E6" s="209"/>
    </row>
    <row r="7" spans="1:20" ht="44.25" customHeight="1">
      <c r="A7" s="89" t="s">
        <v>123</v>
      </c>
      <c r="B7" s="88">
        <f>B6*100</f>
        <v>100000</v>
      </c>
      <c r="C7" s="207" t="s">
        <v>53</v>
      </c>
      <c r="D7" s="207"/>
      <c r="E7" s="207"/>
    </row>
    <row r="8" spans="1:20" ht="41.45" customHeight="1">
      <c r="A8" s="91" t="s">
        <v>124</v>
      </c>
      <c r="B8" s="90">
        <v>0.19</v>
      </c>
      <c r="C8" s="206" t="s">
        <v>73</v>
      </c>
      <c r="D8" s="207"/>
      <c r="E8" s="207"/>
      <c r="S8" s="205"/>
      <c r="T8" s="205"/>
    </row>
    <row r="9" spans="1:20" ht="45.75" customHeight="1" thickBot="1">
      <c r="A9" s="117" t="s">
        <v>125</v>
      </c>
      <c r="S9" s="205"/>
      <c r="T9" s="205"/>
    </row>
    <row r="10" spans="1:20" ht="30.95" customHeight="1" thickBot="1">
      <c r="A10" s="118" t="s">
        <v>84</v>
      </c>
      <c r="C10" s="80"/>
      <c r="D10" s="80"/>
      <c r="H10" s="81"/>
      <c r="S10" s="205"/>
      <c r="T10" s="205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10" t="s">
        <v>120</v>
      </c>
      <c r="G11" s="210"/>
      <c r="H11" s="210"/>
      <c r="I11" s="210"/>
      <c r="J11" s="210"/>
      <c r="K11" s="210"/>
      <c r="S11" s="205"/>
      <c r="T11" s="205"/>
    </row>
    <row r="12" spans="1:20" ht="42" customHeight="1">
      <c r="A12" s="193"/>
      <c r="B12" s="203">
        <v>2.9000000000000001E-2</v>
      </c>
      <c r="C12" s="106">
        <v>4.7500000000000001E-2</v>
      </c>
      <c r="D12" s="106">
        <v>4.5900000000000003E-2</v>
      </c>
      <c r="E12" s="204">
        <v>4.4999999999999998E-2</v>
      </c>
      <c r="F12" s="211" t="s">
        <v>126</v>
      </c>
      <c r="G12" s="211"/>
      <c r="H12" s="211"/>
      <c r="I12" s="211"/>
      <c r="J12" s="211"/>
      <c r="K12" s="211"/>
      <c r="S12" s="205"/>
      <c r="T12" s="205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5"/>
      <c r="T13" s="205"/>
    </row>
    <row r="14" spans="1:20" ht="14.4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5"/>
      <c r="T14" s="205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10" t="s">
        <v>91</v>
      </c>
      <c r="H15" s="210"/>
      <c r="I15" s="210"/>
      <c r="J15" s="210"/>
      <c r="K15" s="210"/>
      <c r="S15" s="205"/>
      <c r="T15" s="205"/>
    </row>
    <row r="16" spans="1:20" ht="15.75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10"/>
      <c r="H16" s="210"/>
      <c r="I16" s="210"/>
      <c r="J16" s="210"/>
      <c r="K16" s="210"/>
      <c r="S16" s="205"/>
      <c r="T16" s="205"/>
    </row>
    <row r="17" spans="1:20" ht="15.75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10"/>
      <c r="H17" s="210"/>
      <c r="I17" s="210"/>
      <c r="J17" s="210"/>
      <c r="K17" s="210"/>
      <c r="S17" s="205"/>
      <c r="T17" s="205"/>
    </row>
    <row r="18" spans="1:20" ht="14.4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10"/>
      <c r="H18" s="210"/>
      <c r="I18" s="210"/>
      <c r="J18" s="210"/>
      <c r="K18" s="210"/>
      <c r="S18" s="205"/>
      <c r="T18" s="205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10"/>
      <c r="H19" s="210"/>
      <c r="I19" s="210"/>
      <c r="J19" s="210"/>
      <c r="K19" s="210"/>
      <c r="S19" s="205"/>
      <c r="T19" s="205"/>
    </row>
    <row r="20" spans="1:20" ht="15.75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10"/>
      <c r="H20" s="210"/>
      <c r="I20" s="210"/>
      <c r="J20" s="210"/>
      <c r="K20" s="210"/>
    </row>
    <row r="21" spans="1:20" ht="15.75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10"/>
      <c r="H21" s="210"/>
      <c r="I21" s="210"/>
      <c r="J21" s="210"/>
      <c r="K21" s="210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10"/>
      <c r="H22" s="210"/>
      <c r="I22" s="210"/>
      <c r="J22" s="210"/>
      <c r="K22" s="210"/>
    </row>
    <row r="23" spans="1:20" ht="15.75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6.5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 ht="15.75">
      <c r="A28" s="117" t="s">
        <v>128</v>
      </c>
      <c r="B28" s="87"/>
      <c r="C28" s="87"/>
      <c r="D28" s="87"/>
      <c r="E28" s="87"/>
      <c r="F28" s="87"/>
    </row>
    <row r="29" spans="1:20" ht="110.25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45">
      <c r="A30" s="108" t="s">
        <v>89</v>
      </c>
      <c r="B30" s="95">
        <v>12</v>
      </c>
      <c r="C30" s="96">
        <v>4.7500000000000001E-2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45">
      <c r="A31" s="109" t="s">
        <v>96</v>
      </c>
      <c r="B31" s="95">
        <v>24</v>
      </c>
      <c r="C31" s="96">
        <v>4.9000000000000002E-2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5.75">
      <c r="A32" s="110" t="s">
        <v>103</v>
      </c>
      <c r="B32" s="95">
        <v>36</v>
      </c>
      <c r="C32" s="96">
        <v>5.1499999999999997E-2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5.75">
      <c r="A33" s="111" t="s">
        <v>54</v>
      </c>
      <c r="B33" s="95">
        <v>48</v>
      </c>
      <c r="C33" s="96">
        <v>5.5E-2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5.75">
      <c r="A34" s="112" t="s">
        <v>55</v>
      </c>
      <c r="B34" s="95">
        <v>120</v>
      </c>
      <c r="C34" s="96">
        <v>0.06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5.75">
      <c r="A35" s="113" t="s">
        <v>56</v>
      </c>
      <c r="B35" s="95">
        <v>72</v>
      </c>
      <c r="C35" s="96">
        <v>5.7000000000000002E-2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>
        <v>99.9</v>
      </c>
      <c r="J35" s="98">
        <v>2</v>
      </c>
      <c r="K35" s="95" t="s">
        <v>101</v>
      </c>
      <c r="L35" s="82"/>
    </row>
    <row r="36" spans="1:12" ht="15.75">
      <c r="A36" s="114" t="s">
        <v>57</v>
      </c>
      <c r="B36" s="95">
        <v>144</v>
      </c>
      <c r="C36" s="96">
        <v>6.25E-2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 t="s">
        <v>5</v>
      </c>
      <c r="J36" s="98">
        <v>3</v>
      </c>
      <c r="K36" s="95" t="s">
        <v>101</v>
      </c>
      <c r="L36" s="82"/>
    </row>
    <row r="40" spans="1:12" ht="15.75">
      <c r="A40" s="117" t="s">
        <v>127</v>
      </c>
    </row>
    <row r="41" spans="1:12" ht="15.75" thickBot="1"/>
    <row r="42" spans="1:12" ht="63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5.75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="130" zoomScaleNormal="130" workbookViewId="0">
      <selection activeCell="J5" sqref="J5"/>
    </sheetView>
  </sheetViews>
  <sheetFormatPr defaultColWidth="8.7109375" defaultRowHeight="14.25"/>
  <cols>
    <col min="1" max="1" width="2.42578125" style="19" customWidth="1"/>
    <col min="2" max="2" width="28.85546875" style="19" customWidth="1"/>
    <col min="3" max="11" width="15.140625" style="19" customWidth="1"/>
    <col min="12" max="12" width="3" style="19" customWidth="1"/>
    <col min="13" max="13" width="4.28515625" style="19" hidden="1" customWidth="1"/>
    <col min="14" max="25" width="20.28515625" style="19" customWidth="1"/>
    <col min="26" max="26" width="8.7109375" style="19"/>
    <col min="27" max="27" width="8.28515625" style="19" bestFit="1" customWidth="1"/>
    <col min="28" max="28" width="14.42578125" style="19" bestFit="1" customWidth="1"/>
    <col min="29" max="29" width="22.42578125" style="19" customWidth="1"/>
    <col min="30" max="30" width="15.28515625" style="19" bestFit="1" customWidth="1"/>
    <col min="31" max="31" width="10.140625" style="19" bestFit="1" customWidth="1"/>
    <col min="32" max="33" width="13.42578125" style="19" bestFit="1" customWidth="1"/>
    <col min="34" max="34" width="13.85546875" style="19" bestFit="1" customWidth="1"/>
    <col min="35" max="36" width="13.42578125" style="19" bestFit="1" customWidth="1"/>
    <col min="37" max="37" width="14.28515625" style="19" bestFit="1" customWidth="1"/>
    <col min="38" max="38" width="12.140625" style="19" bestFit="1" customWidth="1"/>
    <col min="39" max="39" width="13.42578125" style="19" bestFit="1" customWidth="1"/>
    <col min="40" max="40" width="11.42578125" style="19" bestFit="1" customWidth="1"/>
    <col min="41" max="41" width="17.7109375" style="19" bestFit="1" customWidth="1"/>
    <col min="42" max="43" width="13.42578125" style="19" bestFit="1" customWidth="1"/>
    <col min="44" max="44" width="3.85546875" style="19" customWidth="1"/>
    <col min="45" max="45" width="16.140625" style="19" customWidth="1"/>
    <col min="46" max="46" width="15.28515625" style="19" bestFit="1" customWidth="1"/>
    <col min="47" max="47" width="10.140625" style="19" bestFit="1" customWidth="1"/>
    <col min="48" max="49" width="13.42578125" style="19" bestFit="1" customWidth="1"/>
    <col min="50" max="50" width="13.85546875" style="19" bestFit="1" customWidth="1"/>
    <col min="51" max="52" width="13.42578125" style="19" bestFit="1" customWidth="1"/>
    <col min="53" max="53" width="14.28515625" style="19" bestFit="1" customWidth="1"/>
    <col min="54" max="54" width="12.140625" style="19" bestFit="1" customWidth="1"/>
    <col min="55" max="55" width="13.42578125" style="19" bestFit="1" customWidth="1"/>
    <col min="56" max="56" width="11.42578125" style="19" bestFit="1" customWidth="1"/>
    <col min="57" max="57" width="17.7109375" style="19" bestFit="1" customWidth="1"/>
    <col min="58" max="58" width="12.140625" style="19" bestFit="1" customWidth="1"/>
    <col min="59" max="59" width="13.42578125" style="19" bestFit="1" customWidth="1"/>
    <col min="60" max="60" width="3.85546875" style="19" customWidth="1"/>
    <col min="61" max="61" width="22.42578125" style="19" customWidth="1"/>
    <col min="62" max="62" width="15.28515625" style="19" bestFit="1" customWidth="1"/>
    <col min="63" max="63" width="10.140625" style="19" bestFit="1" customWidth="1"/>
    <col min="64" max="65" width="13.42578125" style="19" bestFit="1" customWidth="1"/>
    <col min="66" max="66" width="13.85546875" style="19" bestFit="1" customWidth="1"/>
    <col min="67" max="68" width="13.42578125" style="19" bestFit="1" customWidth="1"/>
    <col min="69" max="69" width="14.28515625" style="19" bestFit="1" customWidth="1"/>
    <col min="70" max="70" width="12.140625" style="19" bestFit="1" customWidth="1"/>
    <col min="71" max="71" width="13.42578125" style="19" bestFit="1" customWidth="1"/>
    <col min="72" max="72" width="11.42578125" style="19" bestFit="1" customWidth="1"/>
    <col min="73" max="73" width="17.7109375" style="19" bestFit="1" customWidth="1"/>
    <col min="74" max="74" width="12.140625" style="19" bestFit="1" customWidth="1"/>
    <col min="75" max="75" width="13.42578125" style="19" bestFit="1" customWidth="1"/>
    <col min="76" max="76" width="3.85546875" style="19" customWidth="1"/>
    <col min="77" max="77" width="15.42578125" style="19" bestFit="1" customWidth="1"/>
    <col min="78" max="78" width="8.85546875" style="19" bestFit="1" customWidth="1"/>
    <col min="79" max="83" width="13.42578125" style="19" bestFit="1" customWidth="1"/>
    <col min="84" max="84" width="12.7109375" style="19" bestFit="1" customWidth="1"/>
    <col min="85" max="85" width="12.85546875" style="19" bestFit="1" customWidth="1"/>
    <col min="86" max="86" width="13.42578125" style="19" bestFit="1" customWidth="1"/>
    <col min="87" max="88" width="18" style="19" customWidth="1"/>
    <col min="89" max="89" width="13.42578125" style="19" bestFit="1" customWidth="1"/>
    <col min="90" max="90" width="14.85546875" style="19" bestFit="1" customWidth="1"/>
    <col min="91" max="91" width="3.85546875" style="19" customWidth="1"/>
    <col min="92" max="92" width="21.42578125" style="19" customWidth="1"/>
    <col min="93" max="95" width="13.42578125" style="19" bestFit="1" customWidth="1"/>
    <col min="96" max="96" width="10.140625" style="19" bestFit="1" customWidth="1"/>
    <col min="97" max="97" width="13.42578125" style="19" bestFit="1" customWidth="1"/>
    <col min="98" max="98" width="14.28515625" style="19" bestFit="1" customWidth="1"/>
    <col min="99" max="99" width="12.140625" style="19" bestFit="1" customWidth="1"/>
    <col min="100" max="100" width="13.42578125" style="19" bestFit="1" customWidth="1"/>
    <col min="101" max="101" width="9.28515625" style="19" bestFit="1" customWidth="1"/>
    <col min="102" max="102" width="9.42578125" style="19" customWidth="1"/>
    <col min="103" max="103" width="9.42578125" style="19" bestFit="1" customWidth="1"/>
    <col min="104" max="104" width="14.85546875" style="19" bestFit="1" customWidth="1"/>
    <col min="105" max="105" width="3.140625" style="19" customWidth="1"/>
    <col min="106" max="106" width="9.140625" style="19" bestFit="1" customWidth="1"/>
    <col min="107" max="109" width="12.42578125" style="19" bestFit="1" customWidth="1"/>
    <col min="110" max="110" width="10.85546875" style="19" bestFit="1" customWidth="1"/>
    <col min="111" max="111" width="12.42578125" style="19" bestFit="1" customWidth="1"/>
    <col min="112" max="112" width="12.7109375" style="19" bestFit="1" customWidth="1"/>
    <col min="113" max="113" width="12.85546875" style="19" bestFit="1" customWidth="1"/>
    <col min="114" max="114" width="12.42578125" style="19" bestFit="1" customWidth="1"/>
    <col min="115" max="115" width="9.42578125" style="19" bestFit="1" customWidth="1"/>
    <col min="116" max="116" width="9.42578125" style="19" customWidth="1"/>
    <col min="117" max="117" width="9.42578125" style="19" bestFit="1" customWidth="1"/>
    <col min="118" max="118" width="14.85546875" style="19" bestFit="1" customWidth="1"/>
    <col min="119" max="119" width="3.42578125" style="19" customWidth="1"/>
    <col min="120" max="120" width="9.140625" style="19" bestFit="1" customWidth="1"/>
    <col min="121" max="123" width="12.42578125" style="19" bestFit="1" customWidth="1"/>
    <col min="124" max="124" width="12.28515625" style="19" bestFit="1" customWidth="1"/>
    <col min="125" max="125" width="12.85546875" style="19" bestFit="1" customWidth="1"/>
    <col min="126" max="126" width="12.7109375" style="19" bestFit="1" customWidth="1"/>
    <col min="127" max="127" width="12.28515625" style="19" bestFit="1" customWidth="1"/>
    <col min="128" max="128" width="12.7109375" style="19" customWidth="1"/>
    <col min="129" max="129" width="9.42578125" style="19" bestFit="1" customWidth="1"/>
    <col min="130" max="130" width="9.42578125" style="19" customWidth="1"/>
    <col min="131" max="131" width="14.85546875" style="19" bestFit="1" customWidth="1"/>
    <col min="132" max="132" width="13.140625" style="19" customWidth="1"/>
    <col min="133" max="133" width="9.85546875" style="19" bestFit="1" customWidth="1"/>
    <col min="134" max="134" width="11.140625" style="19" bestFit="1" customWidth="1"/>
    <col min="135" max="140" width="15.140625" style="19" customWidth="1"/>
    <col min="141" max="16384" width="8.7109375" style="19"/>
  </cols>
  <sheetData>
    <row r="1" spans="1:11" ht="14.25" customHeight="1" thickBot="1">
      <c r="A1" s="154"/>
    </row>
    <row r="2" spans="1:11" ht="30" customHeight="1" thickBot="1">
      <c r="A2" s="154"/>
      <c r="B2" s="218" t="s">
        <v>113</v>
      </c>
      <c r="C2" s="219"/>
      <c r="D2" s="219"/>
      <c r="E2" s="219"/>
      <c r="F2" s="219"/>
      <c r="G2" s="219"/>
      <c r="H2" s="219"/>
      <c r="I2" s="219"/>
      <c r="J2" s="219"/>
      <c r="K2" s="220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119024.27331097845</v>
      </c>
      <c r="D4" s="191">
        <f>INDEX(wyniki_DOR_obl,MATCH(zakup_domyslny_mc,wyniki_mc,0))</f>
        <v>118282.97781091111</v>
      </c>
      <c r="E4" s="191">
        <f>INDEX(wyniki_TOS_obl,MATCH(zakup_domyslny_mc,wyniki_mc,0))</f>
        <v>117919.64471520281</v>
      </c>
      <c r="F4" s="191">
        <f>INDEX(wyniki_COI_obl,MATCH(zakup_domyslny_mc,wyniki_mc,0))</f>
        <v>116166.16077665272</v>
      </c>
      <c r="G4" s="191">
        <f>INDEX(wyniki_EDO_obl,MATCH(zakup_domyslny_mc,wyniki_mc,0))</f>
        <v>116489.3690190123</v>
      </c>
      <c r="H4" s="191">
        <f>INDEX(wyniki_ROS_obl,MATCH(zakup_domyslny_mc,wyniki_mc,0))</f>
        <v>117016.57835197734</v>
      </c>
      <c r="I4" s="191">
        <f>INDEX(wyniki_ROD_obl,MATCH(zakup_domyslny_mc,wyniki_mc,0))</f>
        <v>118247.9909589595</v>
      </c>
      <c r="J4" s="191">
        <f>INDEX(J44:J188,MATCH(zakup_domyslny_mc,B44:B188,0))</f>
        <v>116374.68069768684</v>
      </c>
      <c r="K4" s="192">
        <f>INDEX(wyniki_skumulowana_inflacja,MATCH(zakup_domyslny_mc,wyniki_mc,0))</f>
        <v>112656.31272201912</v>
      </c>
    </row>
    <row r="5" spans="1:11" ht="31.5" customHeight="1" thickBot="1"/>
    <row r="6" spans="1:11" ht="26.25" customHeight="1">
      <c r="B6" s="215" t="s">
        <v>110</v>
      </c>
      <c r="C6" s="216"/>
      <c r="D6" s="216"/>
      <c r="E6" s="216"/>
      <c r="F6" s="216"/>
      <c r="G6" s="216"/>
      <c r="H6" s="216"/>
      <c r="I6" s="216"/>
      <c r="J6" s="216"/>
      <c r="K6" s="217"/>
    </row>
    <row r="7" spans="1:11" ht="63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 ht="15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 ht="15">
      <c r="B9" s="169">
        <v>1</v>
      </c>
      <c r="C9" s="152">
        <f t="shared" ref="C9:C20" si="2">INDEX(wyniki_ROR_obl,MATCH(B9*12,wyniki_mc,0))</f>
        <v>103912.43257406264</v>
      </c>
      <c r="D9" s="152">
        <f t="shared" ref="D9:D20" si="3">INDEX(wyniki_DOR_obl,MATCH(B9*12,wyniki_mc,0))</f>
        <v>103468.98307640161</v>
      </c>
      <c r="E9" s="152">
        <f t="shared" ref="E9:E20" si="4">INDEX(wyniki_TOS_obl,MATCH(B9*12,wyniki_mc,0))</f>
        <v>103361.50000000001</v>
      </c>
      <c r="F9" s="152">
        <f t="shared" ref="F9:F20" si="5">INDEX(wyniki_COI_obl,MATCH(B9*12,wyniki_mc,0))</f>
        <v>102835</v>
      </c>
      <c r="G9" s="152">
        <f t="shared" ref="G9:G20" si="6">INDEX(wyniki_EDO_obl,MATCH(B9*12,wyniki_mc,0))</f>
        <v>102430</v>
      </c>
      <c r="H9" s="152">
        <f t="shared" ref="H9:H20" si="7">INDEX(wyniki_ROS_obl,MATCH(B9*12,wyniki_mc,0))</f>
        <v>102997</v>
      </c>
      <c r="I9" s="152">
        <f t="shared" ref="I9:I20" si="8">INDEX(wyniki_ROD_obl,MATCH(B9*12,wyniki_mc,0))</f>
        <v>102632.5</v>
      </c>
      <c r="J9" s="152">
        <f t="shared" ref="J9:J20" si="9">FV(INDEX(scenariusz_I_konto,MATCH(B9,scenariusz_I_rok,0))/12*(1-podatek_Belki),12,0,-J8,1)</f>
        <v>103706.51507016462</v>
      </c>
      <c r="K9" s="168">
        <f t="shared" ref="K9:K20" si="10">INDEX(wyniki_skumulowana_inflacja,MATCH(B9*12,wyniki_mc,0))</f>
        <v>102899.99999999999</v>
      </c>
    </row>
    <row r="10" spans="1:11" ht="15">
      <c r="B10" s="169">
        <v>2</v>
      </c>
      <c r="C10" s="152">
        <f t="shared" si="2"/>
        <v>108497.88782267559</v>
      </c>
      <c r="D10" s="152">
        <f t="shared" si="3"/>
        <v>108221.56047375932</v>
      </c>
      <c r="E10" s="152">
        <f t="shared" si="4"/>
        <v>107747.83225000002</v>
      </c>
      <c r="F10" s="152">
        <f t="shared" si="5"/>
        <v>106564.12524637584</v>
      </c>
      <c r="G10" s="152">
        <f t="shared" si="6"/>
        <v>106637.14</v>
      </c>
      <c r="H10" s="152">
        <f t="shared" si="7"/>
        <v>107192.23299999999</v>
      </c>
      <c r="I10" s="152">
        <f t="shared" si="8"/>
        <v>107279.875</v>
      </c>
      <c r="J10" s="152">
        <f t="shared" si="9"/>
        <v>107550.41267998281</v>
      </c>
      <c r="K10" s="168">
        <f t="shared" si="10"/>
        <v>105884.09999999999</v>
      </c>
    </row>
    <row r="11" spans="1:11" ht="15">
      <c r="B11" s="169">
        <v>3</v>
      </c>
      <c r="C11" s="152">
        <f t="shared" si="2"/>
        <v>113267.44265947146</v>
      </c>
      <c r="D11" s="152">
        <f t="shared" si="3"/>
        <v>112493.66275259238</v>
      </c>
      <c r="E11" s="152">
        <f t="shared" si="4"/>
        <v>113170.06061087502</v>
      </c>
      <c r="F11" s="152">
        <f t="shared" si="5"/>
        <v>110431.47108199391</v>
      </c>
      <c r="G11" s="152">
        <f t="shared" si="6"/>
        <v>111050.42985999999</v>
      </c>
      <c r="H11" s="152">
        <f t="shared" si="7"/>
        <v>111593.03241699998</v>
      </c>
      <c r="I11" s="152">
        <f t="shared" si="8"/>
        <v>112178.20825000001</v>
      </c>
      <c r="J11" s="152">
        <f t="shared" si="9"/>
        <v>111536.78493399061</v>
      </c>
      <c r="K11" s="168">
        <f t="shared" si="10"/>
        <v>108954.73889999998</v>
      </c>
    </row>
    <row r="12" spans="1:11" ht="15">
      <c r="B12" s="169">
        <v>4</v>
      </c>
      <c r="C12" s="152">
        <f t="shared" si="2"/>
        <v>118228.23038744942</v>
      </c>
      <c r="D12" s="152">
        <f t="shared" si="3"/>
        <v>117660.56236554385</v>
      </c>
      <c r="E12" s="152">
        <f t="shared" si="4"/>
        <v>117091.56467796462</v>
      </c>
      <c r="F12" s="152">
        <f t="shared" si="5"/>
        <v>116062.16067382455</v>
      </c>
      <c r="G12" s="152">
        <f t="shared" si="6"/>
        <v>115679.97092313999</v>
      </c>
      <c r="H12" s="152">
        <f t="shared" si="7"/>
        <v>116209.47100543298</v>
      </c>
      <c r="I12" s="152">
        <f t="shared" si="8"/>
        <v>117341.05149550001</v>
      </c>
      <c r="J12" s="152">
        <f t="shared" si="9"/>
        <v>115670.91267634607</v>
      </c>
      <c r="K12" s="168">
        <f t="shared" si="10"/>
        <v>112114.42632809999</v>
      </c>
    </row>
    <row r="13" spans="1:11" ht="15">
      <c r="B13" s="169">
        <v>5</v>
      </c>
      <c r="C13" s="152">
        <f t="shared" si="2"/>
        <v>123388.06054156685</v>
      </c>
      <c r="D13" s="152">
        <f t="shared" si="3"/>
        <v>122269.21713136637</v>
      </c>
      <c r="E13" s="152">
        <f t="shared" si="4"/>
        <v>122060.09323759598</v>
      </c>
      <c r="F13" s="152">
        <f t="shared" si="5"/>
        <v>119459.63310311009</v>
      </c>
      <c r="G13" s="152">
        <f t="shared" si="6"/>
        <v>120536.35949837384</v>
      </c>
      <c r="H13" s="152">
        <f t="shared" si="7"/>
        <v>121052.11508469919</v>
      </c>
      <c r="I13" s="152">
        <f t="shared" si="8"/>
        <v>122782.68827625702</v>
      </c>
      <c r="J13" s="152">
        <f t="shared" si="9"/>
        <v>119958.27248649178</v>
      </c>
      <c r="K13" s="168">
        <f t="shared" si="10"/>
        <v>115365.74469161486</v>
      </c>
    </row>
    <row r="14" spans="1:11" ht="15">
      <c r="B14" s="169">
        <v>6</v>
      </c>
      <c r="C14" s="152">
        <f t="shared" si="2"/>
        <v>128755.03361389787</v>
      </c>
      <c r="D14" s="152">
        <f t="shared" si="3"/>
        <v>127884.69263154757</v>
      </c>
      <c r="E14" s="152">
        <f t="shared" si="4"/>
        <v>128201.37481999693</v>
      </c>
      <c r="F14" s="152">
        <f t="shared" si="5"/>
        <v>123791.67528712179</v>
      </c>
      <c r="G14" s="152">
        <f t="shared" si="6"/>
        <v>125630.71111379415</v>
      </c>
      <c r="H14" s="152">
        <f t="shared" si="7"/>
        <v>127752.04872384944</v>
      </c>
      <c r="I14" s="152">
        <f t="shared" si="8"/>
        <v>128518.17344317491</v>
      </c>
      <c r="J14" s="152">
        <f t="shared" si="9"/>
        <v>124404.54393411273</v>
      </c>
      <c r="K14" s="168">
        <f t="shared" si="10"/>
        <v>118711.3512876717</v>
      </c>
    </row>
    <row r="15" spans="1:11" ht="15">
      <c r="B15" s="169">
        <v>7</v>
      </c>
      <c r="C15" s="152">
        <f t="shared" si="2"/>
        <v>134441.25685754587</v>
      </c>
      <c r="D15" s="152">
        <f t="shared" si="3"/>
        <v>132961.16163312318</v>
      </c>
      <c r="E15" s="152">
        <f t="shared" si="4"/>
        <v>132643.8205302273</v>
      </c>
      <c r="F15" s="152">
        <f t="shared" si="5"/>
        <v>128284.28526752978</v>
      </c>
      <c r="G15" s="152">
        <f t="shared" si="6"/>
        <v>130974.68595837007</v>
      </c>
      <c r="H15" s="152">
        <f t="shared" si="7"/>
        <v>131581.14691764273</v>
      </c>
      <c r="I15" s="152">
        <f t="shared" si="8"/>
        <v>134563.37480910635</v>
      </c>
      <c r="J15" s="152">
        <f t="shared" si="9"/>
        <v>129015.61710300019</v>
      </c>
      <c r="K15" s="168">
        <f t="shared" si="10"/>
        <v>122153.98047501416</v>
      </c>
    </row>
    <row r="16" spans="1:11" ht="15">
      <c r="B16" s="169">
        <v>8</v>
      </c>
      <c r="C16" s="152">
        <f t="shared" si="2"/>
        <v>140355.57827217889</v>
      </c>
      <c r="D16" s="152">
        <f t="shared" si="3"/>
        <v>139068.3539980108</v>
      </c>
      <c r="E16" s="152">
        <f t="shared" si="4"/>
        <v>138272.07919813608</v>
      </c>
      <c r="F16" s="152">
        <f t="shared" si="5"/>
        <v>134824.23451390528</v>
      </c>
      <c r="G16" s="152">
        <f t="shared" si="6"/>
        <v>136580.5155703302</v>
      </c>
      <c r="H16" s="152">
        <f t="shared" si="7"/>
        <v>136940.46015829474</v>
      </c>
      <c r="I16" s="152">
        <f t="shared" si="8"/>
        <v>140935.01704879812</v>
      </c>
      <c r="J16" s="152">
        <f t="shared" si="9"/>
        <v>133797.60039378877</v>
      </c>
      <c r="K16" s="168">
        <f t="shared" si="10"/>
        <v>125696.44590878957</v>
      </c>
    </row>
    <row r="17" spans="1:140" ht="15">
      <c r="B17" s="169">
        <v>9</v>
      </c>
      <c r="C17" s="152">
        <f t="shared" si="2"/>
        <v>146507.17530543215</v>
      </c>
      <c r="D17" s="152">
        <f t="shared" si="3"/>
        <v>144543.76651979022</v>
      </c>
      <c r="E17" s="152">
        <f t="shared" si="4"/>
        <v>145228.54129145035</v>
      </c>
      <c r="F17" s="152">
        <f t="shared" si="5"/>
        <v>138770.60019237461</v>
      </c>
      <c r="G17" s="152">
        <f t="shared" si="6"/>
        <v>142461.0308332764</v>
      </c>
      <c r="H17" s="152">
        <f t="shared" si="7"/>
        <v>142562.35586968981</v>
      </c>
      <c r="I17" s="152">
        <f t="shared" si="8"/>
        <v>147650.72796943321</v>
      </c>
      <c r="J17" s="152">
        <f t="shared" si="9"/>
        <v>138756.82861590318</v>
      </c>
      <c r="K17" s="168">
        <f t="shared" si="10"/>
        <v>129341.64284014444</v>
      </c>
    </row>
    <row r="18" spans="1:140">
      <c r="B18" s="170">
        <v>10</v>
      </c>
      <c r="C18" s="153">
        <f t="shared" si="2"/>
        <v>152905.66777940941</v>
      </c>
      <c r="D18" s="153">
        <f t="shared" si="3"/>
        <v>151182.11059840192</v>
      </c>
      <c r="E18" s="153">
        <f t="shared" si="4"/>
        <v>150261.07903860108</v>
      </c>
      <c r="F18" s="153">
        <f t="shared" si="5"/>
        <v>143802.90201085116</v>
      </c>
      <c r="G18" s="153">
        <f t="shared" si="6"/>
        <v>151059.69134410692</v>
      </c>
      <c r="H18" s="153">
        <f t="shared" si="7"/>
        <v>148459.69970785093</v>
      </c>
      <c r="I18" s="153">
        <f t="shared" si="8"/>
        <v>154729.0872797826</v>
      </c>
      <c r="J18" s="153">
        <f t="shared" si="9"/>
        <v>143899.87137943413</v>
      </c>
      <c r="K18" s="171">
        <f t="shared" si="10"/>
        <v>133092.55048250864</v>
      </c>
    </row>
    <row r="19" spans="1:140" ht="20.25">
      <c r="A19" s="155"/>
      <c r="B19" s="169">
        <v>11</v>
      </c>
      <c r="C19" s="152">
        <f t="shared" si="2"/>
        <v>159664.94600447119</v>
      </c>
      <c r="D19" s="152">
        <f t="shared" si="3"/>
        <v>157192.62654366315</v>
      </c>
      <c r="E19" s="152">
        <f t="shared" si="4"/>
        <v>156636.71190295042</v>
      </c>
      <c r="F19" s="152">
        <f t="shared" si="5"/>
        <v>149021.72685460572</v>
      </c>
      <c r="G19" s="152">
        <f t="shared" si="6"/>
        <v>154885.45503341756</v>
      </c>
      <c r="H19" s="152">
        <f t="shared" si="7"/>
        <v>154645.98771314189</v>
      </c>
      <c r="I19" s="152">
        <f t="shared" si="8"/>
        <v>162189.67799289085</v>
      </c>
      <c r="J19" s="152">
        <f t="shared" si="9"/>
        <v>149233.54179806035</v>
      </c>
      <c r="K19" s="172">
        <f t="shared" si="10"/>
        <v>136952.23444650139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5.75" thickBot="1">
      <c r="A20" s="155"/>
      <c r="B20" s="173">
        <v>12</v>
      </c>
      <c r="C20" s="174">
        <f t="shared" si="2"/>
        <v>166695.50120932376</v>
      </c>
      <c r="D20" s="174">
        <f t="shared" si="3"/>
        <v>164412.65305070597</v>
      </c>
      <c r="E20" s="174">
        <f t="shared" si="4"/>
        <v>164516.71345757708</v>
      </c>
      <c r="F20" s="174">
        <f t="shared" si="5"/>
        <v>156619.36822767954</v>
      </c>
      <c r="G20" s="174">
        <f t="shared" si="6"/>
        <v>161247.06936553336</v>
      </c>
      <c r="H20" s="174">
        <f t="shared" si="7"/>
        <v>163204.11719788416</v>
      </c>
      <c r="I20" s="174">
        <f t="shared" si="8"/>
        <v>172483.14060450695</v>
      </c>
      <c r="J20" s="174">
        <f t="shared" si="9"/>
        <v>154764.90551454588</v>
      </c>
      <c r="K20" s="175">
        <f t="shared" si="10"/>
        <v>140923.84924544991</v>
      </c>
    </row>
    <row r="21" spans="1:140" ht="31.5" customHeight="1" thickBot="1"/>
    <row r="22" spans="1:140" ht="31.5" customHeight="1">
      <c r="B22" s="221" t="s">
        <v>114</v>
      </c>
      <c r="C22" s="222"/>
      <c r="D22" s="222"/>
      <c r="E22" s="222"/>
      <c r="F22" s="222"/>
      <c r="G22" s="222"/>
      <c r="H22" s="222"/>
      <c r="I22" s="222"/>
      <c r="J22" s="222"/>
      <c r="K22" s="223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0.25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3.9124325740626409E-2</v>
      </c>
      <c r="D25" s="149">
        <f t="shared" si="12"/>
        <v>3.4689830764015994E-2</v>
      </c>
      <c r="E25" s="149">
        <f t="shared" si="12"/>
        <v>3.3615000000000173E-2</v>
      </c>
      <c r="F25" s="149">
        <f t="shared" si="12"/>
        <v>2.8350000000000097E-2</v>
      </c>
      <c r="G25" s="149">
        <f t="shared" si="12"/>
        <v>2.4299999999999988E-2</v>
      </c>
      <c r="H25" s="149">
        <f t="shared" si="12"/>
        <v>2.9970000000000052E-2</v>
      </c>
      <c r="I25" s="149">
        <f t="shared" si="12"/>
        <v>2.6324999999999932E-2</v>
      </c>
      <c r="J25" s="149">
        <f t="shared" si="12"/>
        <v>3.7065150701646177E-2</v>
      </c>
      <c r="K25" s="178">
        <f t="shared" si="12"/>
        <v>2.8999999999999915E-2</v>
      </c>
    </row>
    <row r="26" spans="1:140" ht="18">
      <c r="B26" s="179">
        <v>2</v>
      </c>
      <c r="C26" s="149">
        <f t="shared" ref="C26:K26" si="13">C10/zakup_domyslny_wartosc-1</f>
        <v>8.4978878226755983E-2</v>
      </c>
      <c r="D26" s="149">
        <f t="shared" si="13"/>
        <v>8.2215604737593262E-2</v>
      </c>
      <c r="E26" s="149">
        <f t="shared" si="13"/>
        <v>7.7478322500000196E-2</v>
      </c>
      <c r="F26" s="149">
        <f t="shared" si="13"/>
        <v>6.5641252463758404E-2</v>
      </c>
      <c r="G26" s="149">
        <f t="shared" si="13"/>
        <v>6.6371399999999969E-2</v>
      </c>
      <c r="H26" s="149">
        <f t="shared" si="13"/>
        <v>7.1922330000000034E-2</v>
      </c>
      <c r="I26" s="149">
        <f t="shared" si="13"/>
        <v>7.2798750000000023E-2</v>
      </c>
      <c r="J26" s="149">
        <f t="shared" si="13"/>
        <v>7.5504126799827986E-2</v>
      </c>
      <c r="K26" s="178">
        <f t="shared" si="13"/>
        <v>5.8840999999999921E-2</v>
      </c>
      <c r="M26" s="34"/>
      <c r="T26" s="75"/>
    </row>
    <row r="27" spans="1:140" ht="45">
      <c r="B27" s="179">
        <v>3</v>
      </c>
      <c r="C27" s="149">
        <f t="shared" ref="C27:K27" si="14">C11/zakup_domyslny_wartosc-1</f>
        <v>0.13267442659471462</v>
      </c>
      <c r="D27" s="149">
        <f t="shared" si="14"/>
        <v>0.12493662752592383</v>
      </c>
      <c r="E27" s="149">
        <f t="shared" si="14"/>
        <v>0.13170060610875023</v>
      </c>
      <c r="F27" s="149">
        <f t="shared" si="14"/>
        <v>0.10431471081993915</v>
      </c>
      <c r="G27" s="149">
        <f t="shared" si="14"/>
        <v>0.11050429859999999</v>
      </c>
      <c r="H27" s="149">
        <f t="shared" si="14"/>
        <v>0.11593032416999982</v>
      </c>
      <c r="I27" s="149">
        <f t="shared" si="14"/>
        <v>0.1217820825</v>
      </c>
      <c r="J27" s="149">
        <f t="shared" si="14"/>
        <v>0.11536784933990618</v>
      </c>
      <c r="K27" s="178">
        <f t="shared" si="14"/>
        <v>8.9547388999999811E-2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5">
      <c r="B28" s="179">
        <v>4</v>
      </c>
      <c r="C28" s="149">
        <f t="shared" ref="C28:K28" si="15">C12/zakup_domyslny_wartosc-1</f>
        <v>0.18228230387449429</v>
      </c>
      <c r="D28" s="149">
        <f t="shared" si="15"/>
        <v>0.17660562365543853</v>
      </c>
      <c r="E28" s="149">
        <f t="shared" si="15"/>
        <v>0.17091564677964621</v>
      </c>
      <c r="F28" s="149">
        <f t="shared" si="15"/>
        <v>0.16062160673824555</v>
      </c>
      <c r="G28" s="149">
        <f t="shared" si="15"/>
        <v>0.15679970923139996</v>
      </c>
      <c r="H28" s="149">
        <f t="shared" si="15"/>
        <v>0.16209471005432974</v>
      </c>
      <c r="I28" s="149">
        <f t="shared" si="15"/>
        <v>0.17341051495500004</v>
      </c>
      <c r="J28" s="149">
        <f t="shared" si="15"/>
        <v>0.1567091267634606</v>
      </c>
      <c r="K28" s="178">
        <f t="shared" si="15"/>
        <v>0.12114426328099981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2.9000000000000001E-2</v>
      </c>
      <c r="EG28" s="103">
        <f>EF28</f>
        <v>2.9000000000000001E-2</v>
      </c>
      <c r="EH28" s="103">
        <f>IF(trigger_inflacja="chcę taki sam w kazdym roku",'WPISZ ZAŁOŻENIA'!$C$12,'WPISZ ZAŁOŻENIA'!C13)</f>
        <v>4.7500000000000001E-2</v>
      </c>
      <c r="EI28" s="103">
        <f>IF(trigger_inflacja="chcę taki sam w kazdym roku",'WPISZ ZAŁOŻENIA'!$D$12,'WPISZ ZAŁOŻENIA'!D13)</f>
        <v>4.5900000000000003E-2</v>
      </c>
      <c r="EJ28" s="103">
        <f>IF(trigger_inflacja="chcę taki sam w kazdym roku",'WPISZ ZAŁOŻENIA'!$E$12,'WPISZ ZAŁOŻENIA'!E13)</f>
        <v>4.4999999999999998E-2</v>
      </c>
    </row>
    <row r="29" spans="1:140" ht="15">
      <c r="B29" s="179">
        <v>5</v>
      </c>
      <c r="C29" s="149">
        <f t="shared" ref="C29:K29" si="16">C13/zakup_domyslny_wartosc-1</f>
        <v>0.23388060541566857</v>
      </c>
      <c r="D29" s="149">
        <f t="shared" si="16"/>
        <v>0.22269217131366381</v>
      </c>
      <c r="E29" s="149">
        <f t="shared" si="16"/>
        <v>0.2206009323759599</v>
      </c>
      <c r="F29" s="149">
        <f t="shared" si="16"/>
        <v>0.19459633103110074</v>
      </c>
      <c r="G29" s="149">
        <f t="shared" si="16"/>
        <v>0.20536359498373846</v>
      </c>
      <c r="H29" s="149">
        <f t="shared" si="16"/>
        <v>0.21052115084699197</v>
      </c>
      <c r="I29" s="149">
        <f t="shared" si="16"/>
        <v>0.22782688276257024</v>
      </c>
      <c r="J29" s="149">
        <f t="shared" si="16"/>
        <v>0.19958272486491779</v>
      </c>
      <c r="K29" s="178">
        <f t="shared" si="16"/>
        <v>0.15365744691614869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2.9000000000000001E-2</v>
      </c>
      <c r="EG29" s="103">
        <f t="shared" ref="EG29:EG39" si="17">(1+EG28)*(1+EF29)-1</f>
        <v>5.8840999999999921E-2</v>
      </c>
      <c r="EH29" s="103">
        <f>IF(trigger_inflacja="chcę taki sam w kazdym roku",'WPISZ ZAŁOŻENIA'!$C$12,'WPISZ ZAŁOŻENIA'!C14)</f>
        <v>4.7500000000000001E-2</v>
      </c>
      <c r="EI29" s="103">
        <f>IF(trigger_inflacja="chcę taki sam w kazdym roku",'WPISZ ZAŁOŻENIA'!$D$12,'WPISZ ZAŁOŻENIA'!D14)</f>
        <v>4.5900000000000003E-2</v>
      </c>
      <c r="EJ29" s="103">
        <f>IF(trigger_inflacja="chcę taki sam w kazdym roku",'WPISZ ZAŁOŻENIA'!$E$12,'WPISZ ZAŁOŻENIA'!E14)</f>
        <v>4.4999999999999998E-2</v>
      </c>
    </row>
    <row r="30" spans="1:140" ht="15">
      <c r="B30" s="179">
        <v>6</v>
      </c>
      <c r="C30" s="149">
        <f t="shared" ref="C30:K30" si="18">C14/zakup_domyslny_wartosc-1</f>
        <v>0.28755033613897885</v>
      </c>
      <c r="D30" s="149">
        <f t="shared" si="18"/>
        <v>0.27884692631547581</v>
      </c>
      <c r="E30" s="149">
        <f t="shared" si="18"/>
        <v>0.28201374819996916</v>
      </c>
      <c r="F30" s="149">
        <f t="shared" si="18"/>
        <v>0.23791675287121783</v>
      </c>
      <c r="G30" s="149">
        <f t="shared" si="18"/>
        <v>0.25630711113794158</v>
      </c>
      <c r="H30" s="149">
        <f t="shared" si="18"/>
        <v>0.27752048723849443</v>
      </c>
      <c r="I30" s="149">
        <f t="shared" si="18"/>
        <v>0.2851817344317491</v>
      </c>
      <c r="J30" s="149">
        <f t="shared" si="18"/>
        <v>0.24404543934112732</v>
      </c>
      <c r="K30" s="178">
        <f t="shared" si="18"/>
        <v>0.18711351287671696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2.9000000000000001E-2</v>
      </c>
      <c r="EG30" s="103">
        <f t="shared" si="17"/>
        <v>8.9547388999999811E-2</v>
      </c>
      <c r="EH30" s="103">
        <f>IF(trigger_inflacja="chcę taki sam w kazdym roku",'WPISZ ZAŁOŻENIA'!$C$12,'WPISZ ZAŁOŻENIA'!C15)</f>
        <v>4.7500000000000001E-2</v>
      </c>
      <c r="EI30" s="103">
        <f>IF(trigger_inflacja="chcę taki sam w kazdym roku",'WPISZ ZAŁOŻENIA'!$D$12,'WPISZ ZAŁOŻENIA'!D15)</f>
        <v>4.5900000000000003E-2</v>
      </c>
      <c r="EJ30" s="103">
        <f>IF(trigger_inflacja="chcę taki sam w kazdym roku",'WPISZ ZAŁOŻENIA'!$E$12,'WPISZ ZAŁOŻENIA'!E15)</f>
        <v>4.4999999999999998E-2</v>
      </c>
    </row>
    <row r="31" spans="1:140" ht="15">
      <c r="B31" s="179">
        <v>7</v>
      </c>
      <c r="C31" s="149">
        <f t="shared" ref="C31:K31" si="19">C15/zakup_domyslny_wartosc-1</f>
        <v>0.34441256857545866</v>
      </c>
      <c r="D31" s="149">
        <f t="shared" si="19"/>
        <v>0.3296116163312317</v>
      </c>
      <c r="E31" s="149">
        <f t="shared" si="19"/>
        <v>0.32643820530227297</v>
      </c>
      <c r="F31" s="149">
        <f t="shared" si="19"/>
        <v>0.28284285267529774</v>
      </c>
      <c r="G31" s="149">
        <f t="shared" si="19"/>
        <v>0.30974685958370074</v>
      </c>
      <c r="H31" s="149">
        <f t="shared" si="19"/>
        <v>0.31581146917642733</v>
      </c>
      <c r="I31" s="149">
        <f t="shared" si="19"/>
        <v>0.3456337480910634</v>
      </c>
      <c r="J31" s="149">
        <f t="shared" si="19"/>
        <v>0.2901561710300018</v>
      </c>
      <c r="K31" s="178">
        <f t="shared" si="19"/>
        <v>0.22153980475014157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2.9000000000000001E-2</v>
      </c>
      <c r="EG31" s="103">
        <f t="shared" si="17"/>
        <v>0.12114426328099981</v>
      </c>
      <c r="EH31" s="103">
        <f>IF(trigger_inflacja="chcę taki sam w kazdym roku",'WPISZ ZAŁOŻENIA'!$C$12,'WPISZ ZAŁOŻENIA'!C16)</f>
        <v>4.7500000000000001E-2</v>
      </c>
      <c r="EI31" s="103">
        <f>IF(trigger_inflacja="chcę taki sam w kazdym roku",'WPISZ ZAŁOŻENIA'!$D$12,'WPISZ ZAŁOŻENIA'!D16)</f>
        <v>4.5900000000000003E-2</v>
      </c>
      <c r="EJ31" s="103">
        <f>IF(trigger_inflacja="chcę taki sam w kazdym roku",'WPISZ ZAŁOŻENIA'!$E$12,'WPISZ ZAŁOŻENIA'!E16)</f>
        <v>4.4999999999999998E-2</v>
      </c>
    </row>
    <row r="32" spans="1:140" ht="15">
      <c r="B32" s="179">
        <v>8</v>
      </c>
      <c r="C32" s="149">
        <f t="shared" ref="C32:K32" si="20">C16/zakup_domyslny_wartosc-1</f>
        <v>0.40355578272178882</v>
      </c>
      <c r="D32" s="149">
        <f t="shared" si="20"/>
        <v>0.39068353998010807</v>
      </c>
      <c r="E32" s="149">
        <f t="shared" si="20"/>
        <v>0.38272079198136089</v>
      </c>
      <c r="F32" s="149">
        <f t="shared" si="20"/>
        <v>0.34824234513905283</v>
      </c>
      <c r="G32" s="149">
        <f t="shared" si="20"/>
        <v>0.36580515570330197</v>
      </c>
      <c r="H32" s="149">
        <f t="shared" si="20"/>
        <v>0.3694046015829473</v>
      </c>
      <c r="I32" s="149">
        <f t="shared" si="20"/>
        <v>0.40935017048798117</v>
      </c>
      <c r="J32" s="149">
        <f t="shared" si="20"/>
        <v>0.33797600393788763</v>
      </c>
      <c r="K32" s="178">
        <f t="shared" si="20"/>
        <v>0.25696445908789567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2.9000000000000001E-2</v>
      </c>
      <c r="EG32" s="103">
        <f t="shared" si="17"/>
        <v>0.15365744691614869</v>
      </c>
      <c r="EH32" s="103">
        <f>IF(trigger_inflacja="chcę taki sam w kazdym roku",'WPISZ ZAŁOŻENIA'!$C$12,'WPISZ ZAŁOŻENIA'!C17)</f>
        <v>4.7500000000000001E-2</v>
      </c>
      <c r="EI32" s="103">
        <f>IF(trigger_inflacja="chcę taki sam w kazdym roku",'WPISZ ZAŁOŻENIA'!$D$12,'WPISZ ZAŁOŻENIA'!D17)</f>
        <v>4.5900000000000003E-2</v>
      </c>
      <c r="EJ32" s="103">
        <f>IF(trigger_inflacja="chcę taki sam w kazdym roku",'WPISZ ZAŁOŻENIA'!$E$12,'WPISZ ZAŁOŻENIA'!E17)</f>
        <v>4.4999999999999998E-2</v>
      </c>
    </row>
    <row r="33" spans="1:140" ht="15">
      <c r="B33" s="179">
        <v>9</v>
      </c>
      <c r="C33" s="149">
        <f t="shared" ref="C33:K33" si="21">C17/zakup_domyslny_wartosc-1</f>
        <v>0.46507175305432136</v>
      </c>
      <c r="D33" s="149">
        <f t="shared" si="21"/>
        <v>0.44543766519790218</v>
      </c>
      <c r="E33" s="149">
        <f t="shared" si="21"/>
        <v>0.45228541291450353</v>
      </c>
      <c r="F33" s="149">
        <f t="shared" si="21"/>
        <v>0.38770600192374616</v>
      </c>
      <c r="G33" s="149">
        <f t="shared" si="21"/>
        <v>0.42461030833276392</v>
      </c>
      <c r="H33" s="149">
        <f t="shared" si="21"/>
        <v>0.42562355869689816</v>
      </c>
      <c r="I33" s="149">
        <f t="shared" si="21"/>
        <v>0.47650727969433215</v>
      </c>
      <c r="J33" s="149">
        <f t="shared" si="21"/>
        <v>0.38756828615903194</v>
      </c>
      <c r="K33" s="178">
        <f t="shared" si="21"/>
        <v>0.29341642840144444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2.9000000000000001E-2</v>
      </c>
      <c r="EG33" s="103">
        <f t="shared" si="17"/>
        <v>0.18711351287671696</v>
      </c>
      <c r="EH33" s="103">
        <f>IF(trigger_inflacja="chcę taki sam w kazdym roku",'WPISZ ZAŁOŻENIA'!$C$12,'WPISZ ZAŁOŻENIA'!C18)</f>
        <v>4.7500000000000001E-2</v>
      </c>
      <c r="EI33" s="103">
        <f>IF(trigger_inflacja="chcę taki sam w kazdym roku",'WPISZ ZAŁOŻENIA'!$D$12,'WPISZ ZAŁOŻENIA'!D18)</f>
        <v>4.5900000000000003E-2</v>
      </c>
      <c r="EJ33" s="103">
        <f>IF(trigger_inflacja="chcę taki sam w kazdym roku",'WPISZ ZAŁOŻENIA'!$E$12,'WPISZ ZAŁOŻENIA'!E18)</f>
        <v>4.4999999999999998E-2</v>
      </c>
    </row>
    <row r="34" spans="1:140" ht="15">
      <c r="B34" s="180">
        <v>10</v>
      </c>
      <c r="C34" s="150">
        <f t="shared" ref="C34:K34" si="22">C18/zakup_domyslny_wartosc-1</f>
        <v>0.52905667779409415</v>
      </c>
      <c r="D34" s="150">
        <f t="shared" si="22"/>
        <v>0.5118211059840192</v>
      </c>
      <c r="E34" s="150">
        <f t="shared" si="22"/>
        <v>0.50261079038601086</v>
      </c>
      <c r="F34" s="150">
        <f t="shared" si="22"/>
        <v>0.43802902010851152</v>
      </c>
      <c r="G34" s="150">
        <f t="shared" si="22"/>
        <v>0.51059691344106928</v>
      </c>
      <c r="H34" s="150">
        <f t="shared" si="22"/>
        <v>0.48459699707850934</v>
      </c>
      <c r="I34" s="150">
        <f t="shared" si="22"/>
        <v>0.54729087279782607</v>
      </c>
      <c r="J34" s="150">
        <f t="shared" si="22"/>
        <v>0.43899871379434141</v>
      </c>
      <c r="K34" s="181">
        <f t="shared" si="22"/>
        <v>0.33092550482508631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2.9000000000000001E-2</v>
      </c>
      <c r="EG34" s="103">
        <f t="shared" si="17"/>
        <v>0.22153980475014157</v>
      </c>
      <c r="EH34" s="103">
        <f>IF(trigger_inflacja="chcę taki sam w kazdym roku",'WPISZ ZAŁOŻENIA'!$C$12,'WPISZ ZAŁOŻENIA'!C19)</f>
        <v>4.7500000000000001E-2</v>
      </c>
      <c r="EI34" s="103">
        <f>IF(trigger_inflacja="chcę taki sam w kazdym roku",'WPISZ ZAŁOŻENIA'!$D$12,'WPISZ ZAŁOŻENIA'!D19)</f>
        <v>4.5900000000000003E-2</v>
      </c>
      <c r="EJ34" s="103">
        <f>IF(trigger_inflacja="chcę taki sam w kazdym roku",'WPISZ ZAŁOŻENIA'!$E$12,'WPISZ ZAŁOŻENIA'!E19)</f>
        <v>4.4999999999999998E-2</v>
      </c>
    </row>
    <row r="35" spans="1:140" ht="15">
      <c r="B35" s="179">
        <v>11</v>
      </c>
      <c r="C35" s="149">
        <f t="shared" ref="C35:K35" si="23">C19/zakup_domyslny_wartosc-1</f>
        <v>0.59664946004471187</v>
      </c>
      <c r="D35" s="149">
        <f t="shared" si="23"/>
        <v>0.5719262654366315</v>
      </c>
      <c r="E35" s="149">
        <f t="shared" si="23"/>
        <v>0.56636711902950432</v>
      </c>
      <c r="F35" s="149">
        <f t="shared" si="23"/>
        <v>0.49021726854605707</v>
      </c>
      <c r="G35" s="149">
        <f t="shared" si="23"/>
        <v>0.54885455033417552</v>
      </c>
      <c r="H35" s="149">
        <f t="shared" si="23"/>
        <v>0.54645987713141886</v>
      </c>
      <c r="I35" s="149">
        <f t="shared" si="23"/>
        <v>0.62189677992890857</v>
      </c>
      <c r="J35" s="149">
        <f t="shared" si="23"/>
        <v>0.49233541798060343</v>
      </c>
      <c r="K35" s="178">
        <f t="shared" si="23"/>
        <v>0.36952234446501397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2.9000000000000001E-2</v>
      </c>
      <c r="EG35" s="103">
        <f t="shared" si="17"/>
        <v>0.25696445908789567</v>
      </c>
      <c r="EH35" s="103">
        <f>IF(trigger_inflacja="chcę taki sam w kazdym roku",'WPISZ ZAŁOŻENIA'!$C$12,'WPISZ ZAŁOŻENIA'!C20)</f>
        <v>4.7500000000000001E-2</v>
      </c>
      <c r="EI35" s="103">
        <f>IF(trigger_inflacja="chcę taki sam w kazdym roku",'WPISZ ZAŁOŻENIA'!$D$12,'WPISZ ZAŁOŻENIA'!D20)</f>
        <v>4.5900000000000003E-2</v>
      </c>
      <c r="EJ35" s="103">
        <f>IF(trigger_inflacja="chcę taki sam w kazdym roku",'WPISZ ZAŁOŻENIA'!$E$12,'WPISZ ZAŁOŻENIA'!E20)</f>
        <v>4.4999999999999998E-2</v>
      </c>
    </row>
    <row r="36" spans="1:140" ht="15.75" thickBot="1">
      <c r="B36" s="182">
        <v>12</v>
      </c>
      <c r="C36" s="183">
        <f t="shared" ref="C36:K36" si="24">C20/zakup_domyslny_wartosc-1</f>
        <v>0.66695501209323771</v>
      </c>
      <c r="D36" s="183">
        <f t="shared" si="24"/>
        <v>0.64412653050705959</v>
      </c>
      <c r="E36" s="183">
        <f t="shared" si="24"/>
        <v>0.6451671345757708</v>
      </c>
      <c r="F36" s="183">
        <f t="shared" si="24"/>
        <v>0.56619368227679545</v>
      </c>
      <c r="G36" s="183">
        <f t="shared" si="24"/>
        <v>0.61247069365533369</v>
      </c>
      <c r="H36" s="183">
        <f t="shared" si="24"/>
        <v>0.63204117197884169</v>
      </c>
      <c r="I36" s="183">
        <f t="shared" si="24"/>
        <v>0.72483140604506935</v>
      </c>
      <c r="J36" s="183">
        <f t="shared" si="24"/>
        <v>0.54764905514545892</v>
      </c>
      <c r="K36" s="184">
        <f t="shared" si="24"/>
        <v>0.40923849245449917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2.9000000000000001E-2</v>
      </c>
      <c r="EG36" s="103">
        <f t="shared" si="17"/>
        <v>0.29341642840144444</v>
      </c>
      <c r="EH36" s="103">
        <f>IF(trigger_inflacja="chcę taki sam w kazdym roku",'WPISZ ZAŁOŻENIA'!$C$12,'WPISZ ZAŁOŻENIA'!C21)</f>
        <v>4.7500000000000001E-2</v>
      </c>
      <c r="EI36" s="103">
        <f>IF(trigger_inflacja="chcę taki sam w kazdym roku",'WPISZ ZAŁOŻENIA'!$D$12,'WPISZ ZAŁOŻENIA'!D21)</f>
        <v>4.5900000000000003E-2</v>
      </c>
      <c r="EJ36" s="103">
        <f>IF(trigger_inflacja="chcę taki sam w kazdym roku",'WPISZ ZAŁOŻENIA'!$E$12,'WPISZ ZAŁOŻENIA'!E21)</f>
        <v>4.4999999999999998E-2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2.9000000000000001E-2</v>
      </c>
      <c r="EG37" s="103">
        <f t="shared" si="17"/>
        <v>0.33092550482508631</v>
      </c>
      <c r="EH37" s="103">
        <f>IF(trigger_inflacja="chcę taki sam w kazdym roku",'WPISZ ZAŁOŻENIA'!$C$12,'WPISZ ZAŁOŻENIA'!C22)</f>
        <v>4.7500000000000001E-2</v>
      </c>
      <c r="EI37" s="103">
        <f>IF(trigger_inflacja="chcę taki sam w kazdym roku",'WPISZ ZAŁOŻENIA'!$D$12,'WPISZ ZAŁOŻENIA'!D22)</f>
        <v>4.5900000000000003E-2</v>
      </c>
      <c r="EJ37" s="103">
        <f>IF(trigger_inflacja="chcę taki sam w kazdym roku",'WPISZ ZAŁOŻENIA'!$E$12,'WPISZ ZAŁOŻENIA'!E22)</f>
        <v>4.4999999999999998E-2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2.9000000000000001E-2</v>
      </c>
      <c r="EG38" s="103">
        <f t="shared" si="17"/>
        <v>0.36952234446501375</v>
      </c>
      <c r="EH38" s="103">
        <f>IF(trigger_inflacja="chcę taki sam w kazdym roku",'WPISZ ZAŁOŻENIA'!$C$12,'WPISZ ZAŁOŻENIA'!C23)</f>
        <v>4.7500000000000001E-2</v>
      </c>
      <c r="EI38" s="103">
        <f>IF(trigger_inflacja="chcę taki sam w kazdym roku",'WPISZ ZAŁOŻENIA'!$D$12,'WPISZ ZAŁOŻENIA'!D23)</f>
        <v>4.5900000000000003E-2</v>
      </c>
      <c r="EJ38" s="103">
        <f>IF(trigger_inflacja="chcę taki sam w kazdym roku",'WPISZ ZAŁOŻENIA'!$E$12,'WPISZ ZAŁOŻENIA'!E23)</f>
        <v>4.4999999999999998E-2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2.9000000000000001E-2</v>
      </c>
      <c r="EG39" s="103">
        <f t="shared" si="17"/>
        <v>0.40923849245449895</v>
      </c>
      <c r="EH39" s="103">
        <f>IF(trigger_inflacja="chcę taki sam w kazdym roku",'WPISZ ZAŁOŻENIA'!$C$12,'WPISZ ZAŁOŻENIA'!C24)</f>
        <v>4.7500000000000001E-2</v>
      </c>
      <c r="EI39" s="103">
        <f>IF(trigger_inflacja="chcę taki sam w kazdym roku",'WPISZ ZAŁOŻENIA'!$D$12,'WPISZ ZAŁOŻENIA'!D24)</f>
        <v>4.5900000000000003E-2</v>
      </c>
      <c r="EJ39" s="103">
        <f>IF(trigger_inflacja="chcę taki sam w kazdym roku",'WPISZ ZAŁOŻENIA'!$E$12,'WPISZ ZAŁOŻENIA'!E24)</f>
        <v>4.4999999999999998E-2</v>
      </c>
    </row>
    <row r="40" spans="1:140" ht="21" customHeight="1">
      <c r="M40" s="36"/>
    </row>
    <row r="41" spans="1:140" ht="30" customHeight="1" thickBot="1">
      <c r="B41" s="226" t="s">
        <v>117</v>
      </c>
      <c r="C41" s="226"/>
      <c r="D41" s="226"/>
      <c r="E41" s="226"/>
      <c r="F41" s="226"/>
      <c r="G41" s="226"/>
      <c r="H41" s="226"/>
      <c r="I41" s="226"/>
      <c r="J41" s="226"/>
      <c r="K41" s="226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45" customHeight="1" thickBot="1">
      <c r="A42" s="156"/>
      <c r="B42" s="226" t="s">
        <v>118</v>
      </c>
      <c r="C42" s="226"/>
      <c r="D42" s="226"/>
      <c r="E42" s="226"/>
      <c r="F42" s="226"/>
      <c r="G42" s="226"/>
      <c r="H42" s="226"/>
      <c r="I42" s="226"/>
      <c r="J42" s="226"/>
      <c r="K42" s="226"/>
      <c r="N42" s="212" t="s">
        <v>119</v>
      </c>
      <c r="O42" s="213"/>
      <c r="P42" s="213"/>
      <c r="Q42" s="213"/>
      <c r="R42" s="213"/>
      <c r="S42" s="213"/>
      <c r="T42" s="213"/>
      <c r="U42" s="213"/>
      <c r="V42" s="213"/>
      <c r="W42" s="214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5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5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100241.66666666667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4.7500000000000001E-2</v>
      </c>
      <c r="AJ44" s="128">
        <f t="shared" ref="AJ44:AJ75" si="37">AH44*(1+AI44*IF(MOD($AA44,wyplata_odsetek_ROR)&lt;&gt;0,MOD($AA44,wyplata_odsetek_ROR),wyplata_odsetek_ROR)/12)</f>
        <v>100395.83333333333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395.83333333332848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320.62499999999608</v>
      </c>
      <c r="AO44" s="130">
        <f t="shared" ref="AO44:AO75" si="42">INDEX(scenariusz_I_konto,MATCH(ROUNDUP($AA44/12,0),scenariusz_I_rok,0))</f>
        <v>4.4999999999999998E-2</v>
      </c>
      <c r="AP44" s="128">
        <f t="shared" ref="AP44:AP75" si="43">(AP43-IF(AK43="tak",ROUNDDOWN(AP43/100,0)*100,0))*
(1+AO44/12*(1-podatek_Belki))+AN44</f>
        <v>320.62499999999608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4.9000000000000002E-2</v>
      </c>
      <c r="AZ44" s="128">
        <f t="shared" ref="AZ44:AZ75" si="46">AX44*(1+AY44*IF(MOD($AA44,wyplata_odsetek_DOR)&lt;&gt;0,MOD($AA44,wyplata_odsetek_DOR),wyplata_odsetek_DOR)/12)</f>
        <v>100408.33333333334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408.33333333334303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330.7500000000079</v>
      </c>
      <c r="BE44" s="130">
        <f t="shared" ref="BE44:BE107" si="51">INDEX(scenariusz_I_konto,MATCH(ROUNDUP($AA44/12,0),scenariusz_I_rok,0))</f>
        <v>4.4999999999999998E-2</v>
      </c>
      <c r="BF44" s="128">
        <f t="shared" ref="BF44:BF75" si="52">(BF43-IF(BA43="tak",ROUNDDOWN(BF43/100,0)*100,0))*
(1+BE44/12*(1-podatek_Belki))+BD44</f>
        <v>330.7500000000079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5.1499999999999997E-2</v>
      </c>
      <c r="BP44" s="128">
        <f t="shared" ref="BP44:BP75" si="55">BN44*(1+BO44*IF(MOD($AA44,12)&lt;&gt;0,MOD($AA44,12),12)/12)</f>
        <v>100429.16666666666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429.16666666665697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4.4999999999999998E-2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5.5E-2</v>
      </c>
      <c r="CE44" s="128">
        <f t="shared" ref="CE44:CE75" si="63">CC44*(1+CD44*IF(MOD($AA44,wyplata_odsetek_COI)&lt;&gt;0,MOD($AA44,wyplata_odsetek_COI),wyplata_odsetek_COI)/12)</f>
        <v>100458.33333333334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458.33333333334303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4.4999999999999998E-2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0.06</v>
      </c>
      <c r="CS44" s="128">
        <f t="shared" ref="CS44:CS75" si="72">CQ44*(1+CR44*IF(MOD($AA44,12)&lt;&gt;0,MOD($AA44,12),12)/12)</f>
        <v>100499.99999999999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499.99999999998545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4.4999999999999998E-2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5.7000000000000002E-2</v>
      </c>
      <c r="DG44" s="128">
        <f t="shared" ref="DG44:DG75" si="81">DE44*(1+DF44*IF(MOD($AA44,12)&lt;&gt;0,MOD($AA44,12),12)/12)</f>
        <v>100475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475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4.4999999999999998E-2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6.25E-2</v>
      </c>
      <c r="DU44" s="128">
        <f t="shared" ref="DU44:DU75" si="90">DS44*(1+DT44*IF(MOD($AA44,12)&lt;&gt;0,MOD($AA44,12),12)/12)</f>
        <v>100520.83333333333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520.83333333332848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4.4999999999999998E-2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45" customHeight="1">
      <c r="A45" s="224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100303.75</v>
      </c>
      <c r="K45" s="128">
        <f t="shared" ref="K45:K76" si="107">AB44</f>
        <v>100241.66666666667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3.0375000000000263E-3</v>
      </c>
      <c r="W45" s="25">
        <f t="shared" ref="W45:W75" si="112">K45/zakup_domyslny_wartosc-1</f>
        <v>2.4166666666667336E-3</v>
      </c>
      <c r="X45" s="36"/>
      <c r="AA45" s="124">
        <f t="shared" ref="AA45:AA108" si="113">AA44+1</f>
        <v>2</v>
      </c>
      <c r="AB45" s="128">
        <f t="shared" si="35"/>
        <v>100483.33333333333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4.7500000000000001E-2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4.7500000000000001E-2</v>
      </c>
      <c r="AJ45" s="128">
        <f t="shared" si="37"/>
        <v>100395.83333333333</v>
      </c>
      <c r="AK45" s="128" t="str">
        <f t="shared" si="38"/>
        <v>nie</v>
      </c>
      <c r="AL45" s="128">
        <f t="shared" si="39"/>
        <v>500</v>
      </c>
      <c r="AM45" s="128">
        <f t="shared" si="40"/>
        <v>99915.625</v>
      </c>
      <c r="AN45" s="128">
        <f t="shared" si="41"/>
        <v>320.62499999999608</v>
      </c>
      <c r="AO45" s="130">
        <f t="shared" si="42"/>
        <v>4.4999999999999998E-2</v>
      </c>
      <c r="AP45" s="128">
        <f t="shared" si="43"/>
        <v>642.22389843749215</v>
      </c>
      <c r="AQ45" s="128">
        <f t="shared" si="44"/>
        <v>100237.2238984375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4.7500000000000001E-2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4.9000000000000002E-2</v>
      </c>
      <c r="AZ45" s="128">
        <f t="shared" si="46"/>
        <v>100408.33333333334</v>
      </c>
      <c r="BA45" s="128" t="str">
        <f t="shared" si="47"/>
        <v>nie</v>
      </c>
      <c r="BB45" s="128">
        <f t="shared" si="48"/>
        <v>700</v>
      </c>
      <c r="BC45" s="128">
        <f t="shared" si="49"/>
        <v>99763.750000000015</v>
      </c>
      <c r="BD45" s="128">
        <f t="shared" si="50"/>
        <v>330.7500000000079</v>
      </c>
      <c r="BE45" s="130">
        <f t="shared" si="51"/>
        <v>4.4999999999999998E-2</v>
      </c>
      <c r="BF45" s="128">
        <f t="shared" si="52"/>
        <v>662.50465312501581</v>
      </c>
      <c r="BG45" s="128">
        <f t="shared" si="53"/>
        <v>100095.50465312503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5.1499999999999997E-2</v>
      </c>
      <c r="BP45" s="128">
        <f t="shared" si="55"/>
        <v>100858.33333333334</v>
      </c>
      <c r="BQ45" s="128" t="str">
        <f t="shared" si="56"/>
        <v>nie</v>
      </c>
      <c r="BR45" s="128">
        <f t="shared" si="57"/>
        <v>858.33333333334303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4.4999999999999998E-2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5.5E-2</v>
      </c>
      <c r="CE45" s="128">
        <f t="shared" si="63"/>
        <v>100916.66666666667</v>
      </c>
      <c r="CF45" s="128" t="str">
        <f t="shared" si="64"/>
        <v>nie</v>
      </c>
      <c r="CG45" s="128">
        <f t="shared" si="65"/>
        <v>916.66666666667152</v>
      </c>
      <c r="CH45" s="128">
        <f t="shared" si="66"/>
        <v>100000</v>
      </c>
      <c r="CI45" s="128">
        <f t="shared" si="67"/>
        <v>0</v>
      </c>
      <c r="CJ45" s="130">
        <f t="shared" si="68"/>
        <v>4.4999999999999998E-2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0.06</v>
      </c>
      <c r="CS45" s="128">
        <f t="shared" si="72"/>
        <v>101000</v>
      </c>
      <c r="CT45" s="128" t="str">
        <f t="shared" si="73"/>
        <v>nie</v>
      </c>
      <c r="CU45" s="128">
        <f t="shared" si="74"/>
        <v>1000</v>
      </c>
      <c r="CV45" s="128">
        <f t="shared" si="75"/>
        <v>100000</v>
      </c>
      <c r="CW45" s="128">
        <f t="shared" si="76"/>
        <v>0</v>
      </c>
      <c r="CX45" s="130">
        <f t="shared" si="77"/>
        <v>4.4999999999999998E-2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5.7000000000000002E-2</v>
      </c>
      <c r="DG45" s="128">
        <f t="shared" si="81"/>
        <v>100950</v>
      </c>
      <c r="DH45" s="128" t="str">
        <f t="shared" si="82"/>
        <v>nie</v>
      </c>
      <c r="DI45" s="128">
        <f t="shared" si="83"/>
        <v>950</v>
      </c>
      <c r="DJ45" s="128">
        <f t="shared" si="84"/>
        <v>100000</v>
      </c>
      <c r="DK45" s="128">
        <f t="shared" si="85"/>
        <v>0</v>
      </c>
      <c r="DL45" s="130">
        <f t="shared" si="86"/>
        <v>4.4999999999999998E-2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6.25E-2</v>
      </c>
      <c r="DU45" s="128">
        <f t="shared" si="90"/>
        <v>101041.66666666667</v>
      </c>
      <c r="DV45" s="128" t="str">
        <f t="shared" si="91"/>
        <v>nie</v>
      </c>
      <c r="DW45" s="128">
        <f t="shared" si="92"/>
        <v>1041.6666666666715</v>
      </c>
      <c r="DX45" s="128">
        <f t="shared" si="93"/>
        <v>100000</v>
      </c>
      <c r="DY45" s="128">
        <f t="shared" si="94"/>
        <v>0</v>
      </c>
      <c r="DZ45" s="130">
        <f t="shared" si="95"/>
        <v>4.4999999999999998E-2</v>
      </c>
      <c r="EA45" s="128">
        <f t="shared" si="96"/>
        <v>0</v>
      </c>
      <c r="EB45" s="128">
        <f t="shared" si="97"/>
        <v>100000</v>
      </c>
    </row>
    <row r="46" spans="1:140">
      <c r="A46" s="224"/>
      <c r="B46" s="188">
        <f t="shared" si="98"/>
        <v>2</v>
      </c>
      <c r="C46" s="128">
        <f t="shared" si="99"/>
        <v>100237.2238984375</v>
      </c>
      <c r="D46" s="128">
        <f t="shared" si="100"/>
        <v>100095.50465312503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100608.42264062501</v>
      </c>
      <c r="K46" s="128">
        <f t="shared" si="107"/>
        <v>100483.33333333333</v>
      </c>
      <c r="M46" s="36"/>
      <c r="N46" s="32">
        <f t="shared" si="108"/>
        <v>2</v>
      </c>
      <c r="O46" s="25">
        <f t="shared" si="109"/>
        <v>2.3722389843749969E-3</v>
      </c>
      <c r="P46" s="25">
        <f t="shared" si="110"/>
        <v>9.5504653125022543E-4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6.0842264062501705E-3</v>
      </c>
      <c r="W46" s="25">
        <f t="shared" si="112"/>
        <v>4.8333333333332451E-3</v>
      </c>
      <c r="X46" s="36"/>
      <c r="AA46" s="124">
        <f t="shared" si="113"/>
        <v>3</v>
      </c>
      <c r="AB46" s="128">
        <f t="shared" si="35"/>
        <v>100725</v>
      </c>
      <c r="AC46" s="124">
        <f t="shared" si="114"/>
        <v>3</v>
      </c>
      <c r="AD46" s="130">
        <f t="shared" si="115"/>
        <v>4.7500000000000001E-2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4.7500000000000001E-2</v>
      </c>
      <c r="AJ46" s="128">
        <f t="shared" si="37"/>
        <v>100395.83333333333</v>
      </c>
      <c r="AK46" s="128" t="str">
        <f t="shared" si="38"/>
        <v>nie</v>
      </c>
      <c r="AL46" s="128">
        <f t="shared" si="39"/>
        <v>500</v>
      </c>
      <c r="AM46" s="128">
        <f t="shared" si="40"/>
        <v>99915.625</v>
      </c>
      <c r="AN46" s="128">
        <f t="shared" si="41"/>
        <v>320.62499999999608</v>
      </c>
      <c r="AO46" s="130">
        <f t="shared" si="42"/>
        <v>4.4999999999999998E-2</v>
      </c>
      <c r="AP46" s="128">
        <f t="shared" si="43"/>
        <v>964.79965352899217</v>
      </c>
      <c r="AQ46" s="128">
        <f t="shared" si="44"/>
        <v>100559.799653529</v>
      </c>
      <c r="AS46" s="124">
        <f t="shared" si="119"/>
        <v>3</v>
      </c>
      <c r="AT46" s="130">
        <f t="shared" si="120"/>
        <v>4.7500000000000001E-2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4.9000000000000002E-2</v>
      </c>
      <c r="AZ46" s="128">
        <f t="shared" si="46"/>
        <v>100408.33333333334</v>
      </c>
      <c r="BA46" s="128" t="str">
        <f t="shared" si="47"/>
        <v>nie</v>
      </c>
      <c r="BB46" s="128">
        <f t="shared" si="48"/>
        <v>700</v>
      </c>
      <c r="BC46" s="128">
        <f t="shared" si="49"/>
        <v>99763.750000000015</v>
      </c>
      <c r="BD46" s="128">
        <f t="shared" si="50"/>
        <v>330.7500000000079</v>
      </c>
      <c r="BE46" s="130">
        <f t="shared" si="51"/>
        <v>4.4999999999999998E-2</v>
      </c>
      <c r="BF46" s="128">
        <f t="shared" si="52"/>
        <v>995.2670110088909</v>
      </c>
      <c r="BG46" s="128">
        <f t="shared" si="53"/>
        <v>100428.26701100889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5.1499999999999997E-2</v>
      </c>
      <c r="BP46" s="128">
        <f t="shared" si="55"/>
        <v>101287.5</v>
      </c>
      <c r="BQ46" s="128" t="str">
        <f t="shared" si="56"/>
        <v>nie</v>
      </c>
      <c r="BR46" s="128">
        <f t="shared" si="57"/>
        <v>1000</v>
      </c>
      <c r="BS46" s="128">
        <f t="shared" si="58"/>
        <v>100232.875</v>
      </c>
      <c r="BT46" s="128">
        <f t="shared" si="128"/>
        <v>0</v>
      </c>
      <c r="BU46" s="130">
        <f t="shared" si="59"/>
        <v>4.4999999999999998E-2</v>
      </c>
      <c r="BV46" s="128">
        <f t="shared" si="60"/>
        <v>0</v>
      </c>
      <c r="BW46" s="128">
        <f t="shared" si="61"/>
        <v>100232.875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5.5E-2</v>
      </c>
      <c r="CE46" s="128">
        <f t="shared" si="63"/>
        <v>101375</v>
      </c>
      <c r="CF46" s="128" t="str">
        <f t="shared" si="64"/>
        <v>nie</v>
      </c>
      <c r="CG46" s="128">
        <f t="shared" si="65"/>
        <v>1375</v>
      </c>
      <c r="CH46" s="128">
        <f t="shared" si="66"/>
        <v>100000</v>
      </c>
      <c r="CI46" s="128">
        <f t="shared" si="67"/>
        <v>0</v>
      </c>
      <c r="CJ46" s="130">
        <f t="shared" si="68"/>
        <v>4.4999999999999998E-2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0.06</v>
      </c>
      <c r="CS46" s="128">
        <f t="shared" si="72"/>
        <v>101499.99999999999</v>
      </c>
      <c r="CT46" s="128" t="str">
        <f t="shared" si="73"/>
        <v>nie</v>
      </c>
      <c r="CU46" s="128">
        <f t="shared" si="74"/>
        <v>1499.9999999999854</v>
      </c>
      <c r="CV46" s="128">
        <f t="shared" si="75"/>
        <v>100000</v>
      </c>
      <c r="CW46" s="128">
        <f t="shared" si="76"/>
        <v>0</v>
      </c>
      <c r="CX46" s="130">
        <f t="shared" si="77"/>
        <v>4.4999999999999998E-2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5.7000000000000002E-2</v>
      </c>
      <c r="DG46" s="128">
        <f t="shared" si="81"/>
        <v>101425.00000000001</v>
      </c>
      <c r="DH46" s="128" t="str">
        <f t="shared" si="82"/>
        <v>nie</v>
      </c>
      <c r="DI46" s="128">
        <f t="shared" si="83"/>
        <v>1425.0000000000146</v>
      </c>
      <c r="DJ46" s="128">
        <f t="shared" si="84"/>
        <v>100000</v>
      </c>
      <c r="DK46" s="128">
        <f t="shared" si="85"/>
        <v>0</v>
      </c>
      <c r="DL46" s="130">
        <f t="shared" si="86"/>
        <v>4.4999999999999998E-2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6.25E-2</v>
      </c>
      <c r="DU46" s="128">
        <f t="shared" si="90"/>
        <v>101562.5</v>
      </c>
      <c r="DV46" s="128" t="str">
        <f t="shared" si="91"/>
        <v>nie</v>
      </c>
      <c r="DW46" s="128">
        <f t="shared" si="92"/>
        <v>1562.5</v>
      </c>
      <c r="DX46" s="128">
        <f t="shared" si="93"/>
        <v>100000</v>
      </c>
      <c r="DY46" s="128">
        <f t="shared" si="94"/>
        <v>0</v>
      </c>
      <c r="DZ46" s="130">
        <f t="shared" si="95"/>
        <v>4.4999999999999998E-2</v>
      </c>
      <c r="EA46" s="128">
        <f t="shared" si="96"/>
        <v>0</v>
      </c>
      <c r="EB46" s="128">
        <f t="shared" si="97"/>
        <v>100000</v>
      </c>
    </row>
    <row r="47" spans="1:140">
      <c r="A47" s="224"/>
      <c r="B47" s="188">
        <f t="shared" si="98"/>
        <v>3</v>
      </c>
      <c r="C47" s="128">
        <f t="shared" si="99"/>
        <v>100559.799653529</v>
      </c>
      <c r="D47" s="128">
        <f t="shared" si="100"/>
        <v>100428.26701100889</v>
      </c>
      <c r="E47" s="128">
        <f t="shared" si="101"/>
        <v>100232.875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100914.02072439592</v>
      </c>
      <c r="K47" s="128">
        <f t="shared" si="107"/>
        <v>100725</v>
      </c>
      <c r="M47" s="36"/>
      <c r="N47" s="32">
        <f t="shared" si="108"/>
        <v>3</v>
      </c>
      <c r="O47" s="25">
        <f t="shared" si="109"/>
        <v>5.5979965352899175E-3</v>
      </c>
      <c r="P47" s="25">
        <f t="shared" si="110"/>
        <v>4.2826701100888709E-3</v>
      </c>
      <c r="Q47" s="25">
        <f t="shared" si="111"/>
        <v>2.3287499999999905E-3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9.140207243959253E-3</v>
      </c>
      <c r="W47" s="25">
        <f t="shared" si="112"/>
        <v>7.2499999999999787E-3</v>
      </c>
      <c r="X47" s="36"/>
      <c r="AA47" s="124">
        <f t="shared" si="113"/>
        <v>4</v>
      </c>
      <c r="AB47" s="128">
        <f t="shared" si="35"/>
        <v>100966.66666666667</v>
      </c>
      <c r="AC47" s="124">
        <f t="shared" si="114"/>
        <v>4</v>
      </c>
      <c r="AD47" s="130">
        <f t="shared" si="115"/>
        <v>4.7500000000000001E-2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4.7500000000000001E-2</v>
      </c>
      <c r="AJ47" s="128">
        <f t="shared" si="37"/>
        <v>100395.83333333333</v>
      </c>
      <c r="AK47" s="128" t="str">
        <f t="shared" si="38"/>
        <v>nie</v>
      </c>
      <c r="AL47" s="128">
        <f t="shared" si="39"/>
        <v>500</v>
      </c>
      <c r="AM47" s="128">
        <f t="shared" si="40"/>
        <v>99915.625</v>
      </c>
      <c r="AN47" s="128">
        <f t="shared" si="41"/>
        <v>320.62499999999608</v>
      </c>
      <c r="AO47" s="130">
        <f t="shared" si="42"/>
        <v>4.4999999999999998E-2</v>
      </c>
      <c r="AP47" s="128">
        <f t="shared" si="43"/>
        <v>1288.3552324765826</v>
      </c>
      <c r="AQ47" s="128">
        <f t="shared" si="44"/>
        <v>100883.35523247659</v>
      </c>
      <c r="AS47" s="124">
        <f t="shared" si="119"/>
        <v>4</v>
      </c>
      <c r="AT47" s="130">
        <f t="shared" si="120"/>
        <v>4.7500000000000001E-2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4.9000000000000002E-2</v>
      </c>
      <c r="AZ47" s="128">
        <f t="shared" si="46"/>
        <v>100408.33333333334</v>
      </c>
      <c r="BA47" s="128" t="str">
        <f t="shared" si="47"/>
        <v>nie</v>
      </c>
      <c r="BB47" s="128">
        <f t="shared" si="48"/>
        <v>700</v>
      </c>
      <c r="BC47" s="128">
        <f t="shared" si="49"/>
        <v>99763.750000000015</v>
      </c>
      <c r="BD47" s="128">
        <f t="shared" si="50"/>
        <v>330.7500000000079</v>
      </c>
      <c r="BE47" s="130">
        <f t="shared" si="51"/>
        <v>4.4999999999999998E-2</v>
      </c>
      <c r="BF47" s="128">
        <f t="shared" si="52"/>
        <v>1329.0401345548382</v>
      </c>
      <c r="BG47" s="128">
        <f t="shared" si="53"/>
        <v>100762.04013455485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5.1499999999999997E-2</v>
      </c>
      <c r="BP47" s="128">
        <f t="shared" si="55"/>
        <v>101716.66666666667</v>
      </c>
      <c r="BQ47" s="128" t="str">
        <f t="shared" si="56"/>
        <v>nie</v>
      </c>
      <c r="BR47" s="128">
        <f t="shared" si="57"/>
        <v>1000</v>
      </c>
      <c r="BS47" s="128">
        <f t="shared" si="58"/>
        <v>100580.5</v>
      </c>
      <c r="BT47" s="128">
        <f t="shared" si="128"/>
        <v>0</v>
      </c>
      <c r="BU47" s="130">
        <f t="shared" si="59"/>
        <v>4.4999999999999998E-2</v>
      </c>
      <c r="BV47" s="128">
        <f t="shared" si="60"/>
        <v>0</v>
      </c>
      <c r="BW47" s="128">
        <f t="shared" si="61"/>
        <v>100580.5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5.5E-2</v>
      </c>
      <c r="CE47" s="128">
        <f t="shared" si="63"/>
        <v>101833.33333333333</v>
      </c>
      <c r="CF47" s="128" t="str">
        <f t="shared" si="64"/>
        <v>nie</v>
      </c>
      <c r="CG47" s="128">
        <f t="shared" si="65"/>
        <v>1833.3333333333285</v>
      </c>
      <c r="CH47" s="128">
        <f t="shared" si="66"/>
        <v>100000</v>
      </c>
      <c r="CI47" s="128">
        <f t="shared" si="67"/>
        <v>0</v>
      </c>
      <c r="CJ47" s="130">
        <f t="shared" si="68"/>
        <v>4.4999999999999998E-2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0.06</v>
      </c>
      <c r="CS47" s="128">
        <f t="shared" si="72"/>
        <v>102000</v>
      </c>
      <c r="CT47" s="128" t="str">
        <f t="shared" si="73"/>
        <v>nie</v>
      </c>
      <c r="CU47" s="128">
        <f t="shared" si="74"/>
        <v>2000</v>
      </c>
      <c r="CV47" s="128">
        <f t="shared" si="75"/>
        <v>100000</v>
      </c>
      <c r="CW47" s="128">
        <f t="shared" si="76"/>
        <v>0</v>
      </c>
      <c r="CX47" s="130">
        <f t="shared" si="77"/>
        <v>4.4999999999999998E-2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5.7000000000000002E-2</v>
      </c>
      <c r="DG47" s="128">
        <f t="shared" si="81"/>
        <v>101899.99999999999</v>
      </c>
      <c r="DH47" s="128" t="str">
        <f t="shared" si="82"/>
        <v>nie</v>
      </c>
      <c r="DI47" s="128">
        <f t="shared" si="83"/>
        <v>1899.9999999999854</v>
      </c>
      <c r="DJ47" s="128">
        <f t="shared" si="84"/>
        <v>100000</v>
      </c>
      <c r="DK47" s="128">
        <f t="shared" si="85"/>
        <v>0</v>
      </c>
      <c r="DL47" s="130">
        <f t="shared" si="86"/>
        <v>4.4999999999999998E-2</v>
      </c>
      <c r="DM47" s="128">
        <f t="shared" si="87"/>
        <v>0</v>
      </c>
      <c r="DN47" s="128">
        <f t="shared" si="88"/>
        <v>100000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6.25E-2</v>
      </c>
      <c r="DU47" s="128">
        <f t="shared" si="90"/>
        <v>102083.33333333333</v>
      </c>
      <c r="DV47" s="128" t="str">
        <f t="shared" si="91"/>
        <v>nie</v>
      </c>
      <c r="DW47" s="128">
        <f t="shared" si="92"/>
        <v>2083.3333333333285</v>
      </c>
      <c r="DX47" s="128">
        <f t="shared" si="93"/>
        <v>100000</v>
      </c>
      <c r="DY47" s="128">
        <f t="shared" si="94"/>
        <v>0</v>
      </c>
      <c r="DZ47" s="130">
        <f t="shared" si="95"/>
        <v>4.4999999999999998E-2</v>
      </c>
      <c r="EA47" s="128">
        <f t="shared" si="96"/>
        <v>0</v>
      </c>
      <c r="EB47" s="128">
        <f t="shared" si="97"/>
        <v>100000</v>
      </c>
    </row>
    <row r="48" spans="1:140">
      <c r="A48" s="224"/>
      <c r="B48" s="188">
        <f t="shared" si="98"/>
        <v>4</v>
      </c>
      <c r="C48" s="128">
        <f t="shared" si="99"/>
        <v>100883.35523247659</v>
      </c>
      <c r="D48" s="128">
        <f t="shared" si="100"/>
        <v>100762.04013455485</v>
      </c>
      <c r="E48" s="128">
        <f t="shared" si="101"/>
        <v>100580.5</v>
      </c>
      <c r="F48" s="128">
        <f t="shared" si="102"/>
        <v>100000</v>
      </c>
      <c r="G48" s="128">
        <f t="shared" si="103"/>
        <v>100000</v>
      </c>
      <c r="H48" s="128">
        <f t="shared" si="104"/>
        <v>100000</v>
      </c>
      <c r="I48" s="128">
        <f t="shared" si="105"/>
        <v>100000</v>
      </c>
      <c r="J48" s="128">
        <f t="shared" si="106"/>
        <v>101220.54706234628</v>
      </c>
      <c r="K48" s="128">
        <f t="shared" si="107"/>
        <v>100966.66666666667</v>
      </c>
      <c r="M48" s="36"/>
      <c r="N48" s="32">
        <f t="shared" si="108"/>
        <v>4</v>
      </c>
      <c r="O48" s="25">
        <f t="shared" si="109"/>
        <v>8.8335523247660142E-3</v>
      </c>
      <c r="P48" s="25">
        <f t="shared" si="110"/>
        <v>7.6204013455485331E-3</v>
      </c>
      <c r="Q48" s="25">
        <f t="shared" si="111"/>
        <v>5.8050000000000601E-3</v>
      </c>
      <c r="R48" s="25">
        <f t="shared" si="30"/>
        <v>0</v>
      </c>
      <c r="S48" s="25">
        <f t="shared" si="31"/>
        <v>0</v>
      </c>
      <c r="T48" s="25">
        <f t="shared" si="32"/>
        <v>0</v>
      </c>
      <c r="U48" s="25">
        <f t="shared" si="33"/>
        <v>0</v>
      </c>
      <c r="V48" s="25">
        <f t="shared" si="34"/>
        <v>1.2205470623462666E-2</v>
      </c>
      <c r="W48" s="25">
        <f t="shared" si="112"/>
        <v>9.6666666666667123E-3</v>
      </c>
      <c r="X48" s="36"/>
      <c r="AA48" s="124">
        <f t="shared" si="113"/>
        <v>5</v>
      </c>
      <c r="AB48" s="128">
        <f t="shared" si="35"/>
        <v>101208.33333333334</v>
      </c>
      <c r="AC48" s="124">
        <f t="shared" si="114"/>
        <v>5</v>
      </c>
      <c r="AD48" s="130">
        <f t="shared" si="115"/>
        <v>4.7500000000000001E-2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4.7500000000000001E-2</v>
      </c>
      <c r="AJ48" s="128">
        <f t="shared" si="37"/>
        <v>100395.83333333333</v>
      </c>
      <c r="AK48" s="128" t="str">
        <f t="shared" si="38"/>
        <v>nie</v>
      </c>
      <c r="AL48" s="128">
        <f t="shared" si="39"/>
        <v>500</v>
      </c>
      <c r="AM48" s="128">
        <f t="shared" si="40"/>
        <v>99915.625</v>
      </c>
      <c r="AN48" s="128">
        <f t="shared" si="41"/>
        <v>320.62499999999608</v>
      </c>
      <c r="AO48" s="130">
        <f t="shared" si="42"/>
        <v>4.4999999999999998E-2</v>
      </c>
      <c r="AP48" s="128">
        <f t="shared" si="43"/>
        <v>1612.8936114952264</v>
      </c>
      <c r="AQ48" s="128">
        <f t="shared" si="44"/>
        <v>101207.89361149524</v>
      </c>
      <c r="AS48" s="124">
        <f t="shared" si="119"/>
        <v>5</v>
      </c>
      <c r="AT48" s="130">
        <f t="shared" si="120"/>
        <v>4.7500000000000001E-2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4.9000000000000002E-2</v>
      </c>
      <c r="AZ48" s="128">
        <f t="shared" si="46"/>
        <v>100408.33333333334</v>
      </c>
      <c r="BA48" s="128" t="str">
        <f t="shared" si="47"/>
        <v>nie</v>
      </c>
      <c r="BB48" s="128">
        <f t="shared" si="48"/>
        <v>700</v>
      </c>
      <c r="BC48" s="128">
        <f t="shared" si="49"/>
        <v>99763.750000000015</v>
      </c>
      <c r="BD48" s="128">
        <f t="shared" si="50"/>
        <v>330.7500000000079</v>
      </c>
      <c r="BE48" s="130">
        <f t="shared" si="51"/>
        <v>4.4999999999999998E-2</v>
      </c>
      <c r="BF48" s="128">
        <f t="shared" si="52"/>
        <v>1663.8270939635565</v>
      </c>
      <c r="BG48" s="128">
        <f t="shared" si="53"/>
        <v>101096.82709396357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5.1499999999999997E-2</v>
      </c>
      <c r="BP48" s="128">
        <f t="shared" si="55"/>
        <v>102145.83333333333</v>
      </c>
      <c r="BQ48" s="128" t="str">
        <f t="shared" si="56"/>
        <v>nie</v>
      </c>
      <c r="BR48" s="128">
        <f t="shared" si="57"/>
        <v>1000</v>
      </c>
      <c r="BS48" s="128">
        <f t="shared" si="58"/>
        <v>100928.125</v>
      </c>
      <c r="BT48" s="128">
        <f t="shared" si="128"/>
        <v>0</v>
      </c>
      <c r="BU48" s="130">
        <f t="shared" si="59"/>
        <v>4.4999999999999998E-2</v>
      </c>
      <c r="BV48" s="128">
        <f t="shared" si="60"/>
        <v>0</v>
      </c>
      <c r="BW48" s="128">
        <f t="shared" si="61"/>
        <v>100928.125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5.5E-2</v>
      </c>
      <c r="CE48" s="128">
        <f t="shared" si="63"/>
        <v>102291.66666666667</v>
      </c>
      <c r="CF48" s="128" t="str">
        <f t="shared" si="64"/>
        <v>nie</v>
      </c>
      <c r="CG48" s="128">
        <f t="shared" si="65"/>
        <v>2000</v>
      </c>
      <c r="CH48" s="128">
        <f t="shared" si="66"/>
        <v>100236.25</v>
      </c>
      <c r="CI48" s="128">
        <f t="shared" si="67"/>
        <v>0</v>
      </c>
      <c r="CJ48" s="130">
        <f t="shared" si="68"/>
        <v>4.4999999999999998E-2</v>
      </c>
      <c r="CK48" s="128">
        <f t="shared" si="69"/>
        <v>0</v>
      </c>
      <c r="CL48" s="128">
        <f t="shared" si="70"/>
        <v>100236.25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0.06</v>
      </c>
      <c r="CS48" s="128">
        <f t="shared" si="72"/>
        <v>102499.99999999999</v>
      </c>
      <c r="CT48" s="128" t="str">
        <f t="shared" si="73"/>
        <v>nie</v>
      </c>
      <c r="CU48" s="128">
        <f t="shared" si="74"/>
        <v>2499.9999999999854</v>
      </c>
      <c r="CV48" s="128">
        <f t="shared" si="75"/>
        <v>100000</v>
      </c>
      <c r="CW48" s="128">
        <f t="shared" si="76"/>
        <v>0</v>
      </c>
      <c r="CX48" s="130">
        <f t="shared" si="77"/>
        <v>4.4999999999999998E-2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5.7000000000000002E-2</v>
      </c>
      <c r="DG48" s="128">
        <f t="shared" si="81"/>
        <v>102375</v>
      </c>
      <c r="DH48" s="128" t="str">
        <f t="shared" si="82"/>
        <v>nie</v>
      </c>
      <c r="DI48" s="128">
        <f t="shared" si="83"/>
        <v>2000</v>
      </c>
      <c r="DJ48" s="128">
        <f t="shared" si="84"/>
        <v>100303.75</v>
      </c>
      <c r="DK48" s="128">
        <f t="shared" si="85"/>
        <v>0</v>
      </c>
      <c r="DL48" s="130">
        <f t="shared" si="86"/>
        <v>4.4999999999999998E-2</v>
      </c>
      <c r="DM48" s="128">
        <f t="shared" si="87"/>
        <v>0</v>
      </c>
      <c r="DN48" s="128">
        <f t="shared" si="88"/>
        <v>100303.75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6.25E-2</v>
      </c>
      <c r="DU48" s="128">
        <f t="shared" si="90"/>
        <v>102604.16666666667</v>
      </c>
      <c r="DV48" s="128" t="str">
        <f t="shared" si="91"/>
        <v>nie</v>
      </c>
      <c r="DW48" s="128">
        <f t="shared" si="92"/>
        <v>2604.1666666666715</v>
      </c>
      <c r="DX48" s="128">
        <f t="shared" si="93"/>
        <v>100000</v>
      </c>
      <c r="DY48" s="128">
        <f t="shared" si="94"/>
        <v>0</v>
      </c>
      <c r="DZ48" s="130">
        <f t="shared" si="95"/>
        <v>4.4999999999999998E-2</v>
      </c>
      <c r="EA48" s="128">
        <f t="shared" si="96"/>
        <v>0</v>
      </c>
      <c r="EB48" s="128">
        <f t="shared" si="97"/>
        <v>100000</v>
      </c>
    </row>
    <row r="49" spans="1:132">
      <c r="A49" s="224"/>
      <c r="B49" s="188">
        <f t="shared" si="98"/>
        <v>5</v>
      </c>
      <c r="C49" s="128">
        <f t="shared" si="99"/>
        <v>101207.89361149524</v>
      </c>
      <c r="D49" s="128">
        <f t="shared" si="100"/>
        <v>101096.82709396357</v>
      </c>
      <c r="E49" s="128">
        <f t="shared" si="101"/>
        <v>100928.125</v>
      </c>
      <c r="F49" s="128">
        <f t="shared" si="102"/>
        <v>100236.25</v>
      </c>
      <c r="G49" s="128">
        <f t="shared" si="103"/>
        <v>100000</v>
      </c>
      <c r="H49" s="128">
        <f t="shared" si="104"/>
        <v>100303.75</v>
      </c>
      <c r="I49" s="128">
        <f t="shared" si="105"/>
        <v>100000</v>
      </c>
      <c r="J49" s="128">
        <f t="shared" si="106"/>
        <v>101528.00447404815</v>
      </c>
      <c r="K49" s="128">
        <f t="shared" si="107"/>
        <v>101208.33333333334</v>
      </c>
      <c r="M49" s="36"/>
      <c r="N49" s="32">
        <f t="shared" si="108"/>
        <v>5</v>
      </c>
      <c r="O49" s="25">
        <f t="shared" si="109"/>
        <v>1.2078936114952477E-2</v>
      </c>
      <c r="P49" s="25">
        <f t="shared" si="110"/>
        <v>1.0968270939635705E-2</v>
      </c>
      <c r="Q49" s="25">
        <f t="shared" si="111"/>
        <v>9.2812499999999076E-3</v>
      </c>
      <c r="R49" s="25">
        <f t="shared" si="30"/>
        <v>2.3625000000000451E-3</v>
      </c>
      <c r="S49" s="25">
        <f t="shared" si="31"/>
        <v>0</v>
      </c>
      <c r="T49" s="25">
        <f t="shared" si="32"/>
        <v>3.0375000000000263E-3</v>
      </c>
      <c r="U49" s="25">
        <f t="shared" si="33"/>
        <v>0</v>
      </c>
      <c r="V49" s="25">
        <f t="shared" si="34"/>
        <v>1.5280044740481502E-2</v>
      </c>
      <c r="W49" s="25">
        <f t="shared" si="112"/>
        <v>1.2083333333333446E-2</v>
      </c>
      <c r="X49" s="36"/>
      <c r="AA49" s="124">
        <f t="shared" si="113"/>
        <v>6</v>
      </c>
      <c r="AB49" s="128">
        <f t="shared" si="35"/>
        <v>101450</v>
      </c>
      <c r="AC49" s="124">
        <f t="shared" si="114"/>
        <v>6</v>
      </c>
      <c r="AD49" s="130">
        <f t="shared" si="115"/>
        <v>4.7500000000000001E-2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4.7500000000000001E-2</v>
      </c>
      <c r="AJ49" s="128">
        <f t="shared" si="37"/>
        <v>100395.83333333333</v>
      </c>
      <c r="AK49" s="128" t="str">
        <f t="shared" si="38"/>
        <v>nie</v>
      </c>
      <c r="AL49" s="128">
        <f t="shared" si="39"/>
        <v>500</v>
      </c>
      <c r="AM49" s="128">
        <f t="shared" si="40"/>
        <v>99915.625</v>
      </c>
      <c r="AN49" s="128">
        <f t="shared" si="41"/>
        <v>320.62499999999608</v>
      </c>
      <c r="AO49" s="130">
        <f t="shared" si="42"/>
        <v>4.4999999999999998E-2</v>
      </c>
      <c r="AP49" s="128">
        <f t="shared" si="43"/>
        <v>1938.4177758401393</v>
      </c>
      <c r="AQ49" s="128">
        <f t="shared" si="44"/>
        <v>101533.41777584015</v>
      </c>
      <c r="AS49" s="124">
        <f t="shared" si="119"/>
        <v>6</v>
      </c>
      <c r="AT49" s="130">
        <f t="shared" si="120"/>
        <v>4.7500000000000001E-2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4.9000000000000002E-2</v>
      </c>
      <c r="AZ49" s="128">
        <f t="shared" si="46"/>
        <v>100408.33333333334</v>
      </c>
      <c r="BA49" s="128" t="str">
        <f t="shared" si="47"/>
        <v>nie</v>
      </c>
      <c r="BB49" s="128">
        <f t="shared" si="48"/>
        <v>700</v>
      </c>
      <c r="BC49" s="128">
        <f t="shared" si="49"/>
        <v>99763.750000000015</v>
      </c>
      <c r="BD49" s="128">
        <f t="shared" si="50"/>
        <v>330.7500000000079</v>
      </c>
      <c r="BE49" s="130">
        <f t="shared" si="51"/>
        <v>4.4999999999999998E-2</v>
      </c>
      <c r="BF49" s="128">
        <f t="shared" si="52"/>
        <v>1999.6309687614789</v>
      </c>
      <c r="BG49" s="128">
        <f t="shared" si="53"/>
        <v>101432.63096876148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5.1499999999999997E-2</v>
      </c>
      <c r="BP49" s="128">
        <f t="shared" si="55"/>
        <v>102575</v>
      </c>
      <c r="BQ49" s="128" t="str">
        <f t="shared" si="56"/>
        <v>nie</v>
      </c>
      <c r="BR49" s="128">
        <f t="shared" si="57"/>
        <v>1000</v>
      </c>
      <c r="BS49" s="128">
        <f t="shared" si="58"/>
        <v>101275.75</v>
      </c>
      <c r="BT49" s="128">
        <f t="shared" si="128"/>
        <v>0</v>
      </c>
      <c r="BU49" s="130">
        <f t="shared" si="59"/>
        <v>4.4999999999999998E-2</v>
      </c>
      <c r="BV49" s="128">
        <f t="shared" si="60"/>
        <v>0</v>
      </c>
      <c r="BW49" s="128">
        <f t="shared" si="61"/>
        <v>101275.75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5.5E-2</v>
      </c>
      <c r="CE49" s="128">
        <f t="shared" si="63"/>
        <v>102750.00000000001</v>
      </c>
      <c r="CF49" s="128" t="str">
        <f t="shared" si="64"/>
        <v>nie</v>
      </c>
      <c r="CG49" s="128">
        <f t="shared" si="65"/>
        <v>2000</v>
      </c>
      <c r="CH49" s="128">
        <f t="shared" si="66"/>
        <v>100607.50000000001</v>
      </c>
      <c r="CI49" s="128">
        <f t="shared" si="67"/>
        <v>0</v>
      </c>
      <c r="CJ49" s="130">
        <f t="shared" si="68"/>
        <v>4.4999999999999998E-2</v>
      </c>
      <c r="CK49" s="128">
        <f t="shared" si="69"/>
        <v>0</v>
      </c>
      <c r="CL49" s="128">
        <f t="shared" si="70"/>
        <v>100607.50000000001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0.06</v>
      </c>
      <c r="CS49" s="128">
        <f t="shared" si="72"/>
        <v>103000</v>
      </c>
      <c r="CT49" s="128" t="str">
        <f t="shared" si="73"/>
        <v>nie</v>
      </c>
      <c r="CU49" s="128">
        <f t="shared" si="74"/>
        <v>3000</v>
      </c>
      <c r="CV49" s="128">
        <f t="shared" si="75"/>
        <v>100000</v>
      </c>
      <c r="CW49" s="128">
        <f t="shared" si="76"/>
        <v>0</v>
      </c>
      <c r="CX49" s="130">
        <f t="shared" si="77"/>
        <v>4.4999999999999998E-2</v>
      </c>
      <c r="CY49" s="128">
        <f t="shared" si="78"/>
        <v>0</v>
      </c>
      <c r="CZ49" s="128">
        <f t="shared" si="79"/>
        <v>100000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5.7000000000000002E-2</v>
      </c>
      <c r="DG49" s="128">
        <f t="shared" si="81"/>
        <v>102850</v>
      </c>
      <c r="DH49" s="128" t="str">
        <f t="shared" si="82"/>
        <v>nie</v>
      </c>
      <c r="DI49" s="128">
        <f t="shared" si="83"/>
        <v>2000</v>
      </c>
      <c r="DJ49" s="128">
        <f t="shared" si="84"/>
        <v>100688.5</v>
      </c>
      <c r="DK49" s="128">
        <f t="shared" si="85"/>
        <v>0</v>
      </c>
      <c r="DL49" s="130">
        <f t="shared" si="86"/>
        <v>4.4999999999999998E-2</v>
      </c>
      <c r="DM49" s="128">
        <f t="shared" si="87"/>
        <v>0</v>
      </c>
      <c r="DN49" s="128">
        <f t="shared" si="88"/>
        <v>100688.5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6.25E-2</v>
      </c>
      <c r="DU49" s="128">
        <f t="shared" si="90"/>
        <v>103125</v>
      </c>
      <c r="DV49" s="128" t="str">
        <f t="shared" si="91"/>
        <v>nie</v>
      </c>
      <c r="DW49" s="128">
        <f t="shared" si="92"/>
        <v>3000</v>
      </c>
      <c r="DX49" s="128">
        <f t="shared" si="93"/>
        <v>100101.25</v>
      </c>
      <c r="DY49" s="128">
        <f t="shared" si="94"/>
        <v>0</v>
      </c>
      <c r="DZ49" s="130">
        <f t="shared" si="95"/>
        <v>4.4999999999999998E-2</v>
      </c>
      <c r="EA49" s="128">
        <f t="shared" si="96"/>
        <v>0</v>
      </c>
      <c r="EB49" s="128">
        <f t="shared" si="97"/>
        <v>100101.25</v>
      </c>
    </row>
    <row r="50" spans="1:132">
      <c r="A50" s="224"/>
      <c r="B50" s="188">
        <f t="shared" si="98"/>
        <v>6</v>
      </c>
      <c r="C50" s="128">
        <f t="shared" si="99"/>
        <v>101533.41777584015</v>
      </c>
      <c r="D50" s="128">
        <f t="shared" si="100"/>
        <v>101432.63096876148</v>
      </c>
      <c r="E50" s="128">
        <f t="shared" si="101"/>
        <v>101275.75</v>
      </c>
      <c r="F50" s="128">
        <f t="shared" si="102"/>
        <v>100607.50000000001</v>
      </c>
      <c r="G50" s="128">
        <f t="shared" si="103"/>
        <v>100000</v>
      </c>
      <c r="H50" s="128">
        <f t="shared" si="104"/>
        <v>100688.5</v>
      </c>
      <c r="I50" s="128">
        <f t="shared" si="105"/>
        <v>100101.25</v>
      </c>
      <c r="J50" s="128">
        <f t="shared" si="106"/>
        <v>101836.39578763807</v>
      </c>
      <c r="K50" s="128">
        <f t="shared" si="107"/>
        <v>101450</v>
      </c>
      <c r="M50" s="36"/>
      <c r="N50" s="32">
        <f t="shared" si="108"/>
        <v>6</v>
      </c>
      <c r="O50" s="25">
        <f t="shared" si="109"/>
        <v>1.5334177758401513E-2</v>
      </c>
      <c r="P50" s="25">
        <f t="shared" si="110"/>
        <v>1.4326309687614946E-2</v>
      </c>
      <c r="Q50" s="25">
        <f t="shared" si="111"/>
        <v>1.2757499999999977E-2</v>
      </c>
      <c r="R50" s="25">
        <f t="shared" si="30"/>
        <v>6.0750000000000526E-3</v>
      </c>
      <c r="S50" s="25">
        <f t="shared" si="31"/>
        <v>0</v>
      </c>
      <c r="T50" s="25">
        <f t="shared" si="32"/>
        <v>6.88500000000003E-3</v>
      </c>
      <c r="U50" s="25">
        <f t="shared" si="33"/>
        <v>1.0125000000000828E-3</v>
      </c>
      <c r="V50" s="25">
        <f t="shared" si="34"/>
        <v>1.8363957876380788E-2</v>
      </c>
      <c r="W50" s="25">
        <f t="shared" si="112"/>
        <v>1.4499999999999957E-2</v>
      </c>
      <c r="X50" s="36"/>
      <c r="AA50" s="124">
        <f t="shared" si="113"/>
        <v>7</v>
      </c>
      <c r="AB50" s="128">
        <f t="shared" si="35"/>
        <v>101691.66666666667</v>
      </c>
      <c r="AC50" s="124">
        <f t="shared" si="114"/>
        <v>7</v>
      </c>
      <c r="AD50" s="130">
        <f t="shared" si="115"/>
        <v>4.7500000000000001E-2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4.7500000000000001E-2</v>
      </c>
      <c r="AJ50" s="128">
        <f t="shared" si="37"/>
        <v>100395.83333333333</v>
      </c>
      <c r="AK50" s="128" t="str">
        <f t="shared" si="38"/>
        <v>nie</v>
      </c>
      <c r="AL50" s="128">
        <f t="shared" si="39"/>
        <v>500</v>
      </c>
      <c r="AM50" s="128">
        <f t="shared" si="40"/>
        <v>99915.625</v>
      </c>
      <c r="AN50" s="128">
        <f t="shared" si="41"/>
        <v>320.62499999999608</v>
      </c>
      <c r="AO50" s="130">
        <f t="shared" si="42"/>
        <v>4.4999999999999998E-2</v>
      </c>
      <c r="AP50" s="128">
        <f t="shared" si="43"/>
        <v>2264.9307198342499</v>
      </c>
      <c r="AQ50" s="128">
        <f t="shared" si="44"/>
        <v>101859.93071983426</v>
      </c>
      <c r="AS50" s="124">
        <f t="shared" si="119"/>
        <v>7</v>
      </c>
      <c r="AT50" s="130">
        <f t="shared" si="120"/>
        <v>4.7500000000000001E-2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4.9000000000000002E-2</v>
      </c>
      <c r="AZ50" s="128">
        <f t="shared" si="46"/>
        <v>100408.33333333334</v>
      </c>
      <c r="BA50" s="128" t="str">
        <f t="shared" si="47"/>
        <v>nie</v>
      </c>
      <c r="BB50" s="128">
        <f t="shared" si="48"/>
        <v>700</v>
      </c>
      <c r="BC50" s="128">
        <f t="shared" si="49"/>
        <v>99763.750000000015</v>
      </c>
      <c r="BD50" s="128">
        <f t="shared" si="50"/>
        <v>330.7500000000079</v>
      </c>
      <c r="BE50" s="130">
        <f t="shared" si="51"/>
        <v>4.4999999999999998E-2</v>
      </c>
      <c r="BF50" s="128">
        <f t="shared" si="52"/>
        <v>2336.4548478290999</v>
      </c>
      <c r="BG50" s="128">
        <f t="shared" si="53"/>
        <v>101769.45484782911</v>
      </c>
      <c r="BI50" s="124">
        <f t="shared" si="124"/>
        <v>7</v>
      </c>
      <c r="BJ50" s="130">
        <f t="shared" ref="BJ50:BJ81" si="148">MAX(INDEX(scenariusz_I_WIBOR6M,MATCH(ROUNDUP(BI50/12,0),scenariusz_I_rok,0)),0)</f>
        <v>4.5900000000000003E-2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5.1499999999999997E-2</v>
      </c>
      <c r="BP50" s="128">
        <f t="shared" si="55"/>
        <v>103004.16666666667</v>
      </c>
      <c r="BQ50" s="128" t="str">
        <f t="shared" si="56"/>
        <v>nie</v>
      </c>
      <c r="BR50" s="128">
        <f t="shared" si="57"/>
        <v>1000</v>
      </c>
      <c r="BS50" s="128">
        <f t="shared" si="58"/>
        <v>101623.375</v>
      </c>
      <c r="BT50" s="128">
        <f t="shared" si="128"/>
        <v>0</v>
      </c>
      <c r="BU50" s="130">
        <f t="shared" si="59"/>
        <v>4.4999999999999998E-2</v>
      </c>
      <c r="BV50" s="128">
        <f t="shared" si="60"/>
        <v>0</v>
      </c>
      <c r="BW50" s="128">
        <f t="shared" si="61"/>
        <v>101623.375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5.5E-2</v>
      </c>
      <c r="CE50" s="128">
        <f t="shared" si="63"/>
        <v>103208.33333333333</v>
      </c>
      <c r="CF50" s="128" t="str">
        <f t="shared" si="64"/>
        <v>nie</v>
      </c>
      <c r="CG50" s="128">
        <f t="shared" si="65"/>
        <v>2000</v>
      </c>
      <c r="CH50" s="128">
        <f t="shared" si="66"/>
        <v>100978.75</v>
      </c>
      <c r="CI50" s="128">
        <f t="shared" si="67"/>
        <v>0</v>
      </c>
      <c r="CJ50" s="130">
        <f t="shared" si="68"/>
        <v>4.4999999999999998E-2</v>
      </c>
      <c r="CK50" s="128">
        <f t="shared" si="69"/>
        <v>0</v>
      </c>
      <c r="CL50" s="128">
        <f t="shared" si="70"/>
        <v>100978.75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0.06</v>
      </c>
      <c r="CS50" s="128">
        <f t="shared" si="72"/>
        <v>103499.99999999999</v>
      </c>
      <c r="CT50" s="128" t="str">
        <f t="shared" si="73"/>
        <v>nie</v>
      </c>
      <c r="CU50" s="128">
        <f t="shared" si="74"/>
        <v>3000</v>
      </c>
      <c r="CV50" s="128">
        <f t="shared" si="75"/>
        <v>100404.99999999999</v>
      </c>
      <c r="CW50" s="128">
        <f t="shared" si="76"/>
        <v>0</v>
      </c>
      <c r="CX50" s="130">
        <f t="shared" si="77"/>
        <v>4.4999999999999998E-2</v>
      </c>
      <c r="CY50" s="128">
        <f t="shared" si="78"/>
        <v>0</v>
      </c>
      <c r="CZ50" s="128">
        <f t="shared" si="79"/>
        <v>100404.99999999999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5.7000000000000002E-2</v>
      </c>
      <c r="DG50" s="128">
        <f t="shared" si="81"/>
        <v>103325</v>
      </c>
      <c r="DH50" s="128" t="str">
        <f t="shared" si="82"/>
        <v>nie</v>
      </c>
      <c r="DI50" s="128">
        <f t="shared" si="83"/>
        <v>2000</v>
      </c>
      <c r="DJ50" s="128">
        <f t="shared" si="84"/>
        <v>101073.25</v>
      </c>
      <c r="DK50" s="128">
        <f t="shared" si="85"/>
        <v>0</v>
      </c>
      <c r="DL50" s="130">
        <f t="shared" si="86"/>
        <v>4.4999999999999998E-2</v>
      </c>
      <c r="DM50" s="128">
        <f t="shared" si="87"/>
        <v>0</v>
      </c>
      <c r="DN50" s="128">
        <f t="shared" si="88"/>
        <v>101073.25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6.25E-2</v>
      </c>
      <c r="DU50" s="128">
        <f t="shared" si="90"/>
        <v>103645.83333333333</v>
      </c>
      <c r="DV50" s="128" t="str">
        <f t="shared" si="91"/>
        <v>nie</v>
      </c>
      <c r="DW50" s="128">
        <f t="shared" si="92"/>
        <v>3000</v>
      </c>
      <c r="DX50" s="128">
        <f t="shared" si="93"/>
        <v>100523.125</v>
      </c>
      <c r="DY50" s="128">
        <f t="shared" si="94"/>
        <v>0</v>
      </c>
      <c r="DZ50" s="130">
        <f t="shared" si="95"/>
        <v>4.4999999999999998E-2</v>
      </c>
      <c r="EA50" s="128">
        <f t="shared" si="96"/>
        <v>0</v>
      </c>
      <c r="EB50" s="128">
        <f t="shared" si="97"/>
        <v>100523.125</v>
      </c>
    </row>
    <row r="51" spans="1:132">
      <c r="A51" s="224"/>
      <c r="B51" s="188">
        <f t="shared" si="98"/>
        <v>7</v>
      </c>
      <c r="C51" s="128">
        <f t="shared" si="99"/>
        <v>101859.93071983426</v>
      </c>
      <c r="D51" s="128">
        <f t="shared" si="100"/>
        <v>101769.45484782911</v>
      </c>
      <c r="E51" s="128">
        <f t="shared" si="101"/>
        <v>101623.375</v>
      </c>
      <c r="F51" s="128">
        <f t="shared" si="102"/>
        <v>100978.75</v>
      </c>
      <c r="G51" s="128">
        <f t="shared" si="103"/>
        <v>100404.99999999999</v>
      </c>
      <c r="H51" s="128">
        <f t="shared" si="104"/>
        <v>101073.25</v>
      </c>
      <c r="I51" s="128">
        <f t="shared" si="105"/>
        <v>100523.125</v>
      </c>
      <c r="J51" s="128">
        <f t="shared" si="106"/>
        <v>102145.72383984302</v>
      </c>
      <c r="K51" s="128">
        <f t="shared" si="107"/>
        <v>101691.66666666667</v>
      </c>
      <c r="M51" s="36"/>
      <c r="N51" s="32">
        <f t="shared" si="108"/>
        <v>7</v>
      </c>
      <c r="O51" s="25">
        <f t="shared" si="109"/>
        <v>1.8599307198342574E-2</v>
      </c>
      <c r="P51" s="25">
        <f t="shared" si="110"/>
        <v>1.7694548478291106E-2</v>
      </c>
      <c r="Q51" s="25">
        <f t="shared" si="111"/>
        <v>1.6233750000000047E-2</v>
      </c>
      <c r="R51" s="25">
        <f t="shared" si="30"/>
        <v>9.78750000000006E-3</v>
      </c>
      <c r="S51" s="25">
        <f t="shared" si="31"/>
        <v>4.049999999999887E-3</v>
      </c>
      <c r="T51" s="25">
        <f t="shared" si="32"/>
        <v>1.0732500000000034E-2</v>
      </c>
      <c r="U51" s="25">
        <f t="shared" si="33"/>
        <v>5.2312500000000206E-3</v>
      </c>
      <c r="V51" s="25">
        <f t="shared" si="34"/>
        <v>2.1457238398430167E-2</v>
      </c>
      <c r="W51" s="25">
        <f t="shared" si="112"/>
        <v>1.6916666666666691E-2</v>
      </c>
      <c r="X51" s="36"/>
      <c r="AA51" s="124">
        <f t="shared" si="113"/>
        <v>8</v>
      </c>
      <c r="AB51" s="128">
        <f t="shared" si="35"/>
        <v>101933.33333333334</v>
      </c>
      <c r="AC51" s="124">
        <f t="shared" si="114"/>
        <v>8</v>
      </c>
      <c r="AD51" s="130">
        <f t="shared" si="115"/>
        <v>4.7500000000000001E-2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4.7500000000000001E-2</v>
      </c>
      <c r="AJ51" s="128">
        <f t="shared" si="37"/>
        <v>100395.83333333333</v>
      </c>
      <c r="AK51" s="128" t="str">
        <f t="shared" si="38"/>
        <v>nie</v>
      </c>
      <c r="AL51" s="128">
        <f t="shared" si="39"/>
        <v>500</v>
      </c>
      <c r="AM51" s="128">
        <f t="shared" si="40"/>
        <v>99915.625</v>
      </c>
      <c r="AN51" s="128">
        <f t="shared" si="41"/>
        <v>320.62499999999608</v>
      </c>
      <c r="AO51" s="130">
        <f t="shared" si="42"/>
        <v>4.4999999999999998E-2</v>
      </c>
      <c r="AP51" s="128">
        <f t="shared" si="43"/>
        <v>2592.4354468957422</v>
      </c>
      <c r="AQ51" s="128">
        <f t="shared" si="44"/>
        <v>102187.43544689575</v>
      </c>
      <c r="AS51" s="124">
        <f t="shared" si="119"/>
        <v>8</v>
      </c>
      <c r="AT51" s="130">
        <f t="shared" si="120"/>
        <v>4.7500000000000001E-2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4.9000000000000002E-2</v>
      </c>
      <c r="AZ51" s="128">
        <f t="shared" si="46"/>
        <v>100408.33333333334</v>
      </c>
      <c r="BA51" s="128" t="str">
        <f t="shared" si="47"/>
        <v>nie</v>
      </c>
      <c r="BB51" s="128">
        <f t="shared" si="48"/>
        <v>700</v>
      </c>
      <c r="BC51" s="128">
        <f t="shared" si="49"/>
        <v>99763.750000000015</v>
      </c>
      <c r="BD51" s="128">
        <f t="shared" si="50"/>
        <v>330.7500000000079</v>
      </c>
      <c r="BE51" s="130">
        <f t="shared" si="51"/>
        <v>4.4999999999999998E-2</v>
      </c>
      <c r="BF51" s="128">
        <f t="shared" si="52"/>
        <v>2674.3018294293884</v>
      </c>
      <c r="BG51" s="128">
        <f t="shared" si="53"/>
        <v>102107.3018294294</v>
      </c>
      <c r="BI51" s="124">
        <f t="shared" si="124"/>
        <v>8</v>
      </c>
      <c r="BJ51" s="130">
        <f t="shared" si="148"/>
        <v>4.5900000000000003E-2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5.1499999999999997E-2</v>
      </c>
      <c r="BP51" s="128">
        <f t="shared" si="55"/>
        <v>103433.33333333333</v>
      </c>
      <c r="BQ51" s="128" t="str">
        <f t="shared" si="56"/>
        <v>nie</v>
      </c>
      <c r="BR51" s="128">
        <f t="shared" si="57"/>
        <v>1000</v>
      </c>
      <c r="BS51" s="128">
        <f t="shared" si="58"/>
        <v>101971</v>
      </c>
      <c r="BT51" s="128">
        <f t="shared" si="128"/>
        <v>0</v>
      </c>
      <c r="BU51" s="130">
        <f t="shared" si="59"/>
        <v>4.4999999999999998E-2</v>
      </c>
      <c r="BV51" s="128">
        <f t="shared" si="60"/>
        <v>0</v>
      </c>
      <c r="BW51" s="128">
        <f t="shared" si="61"/>
        <v>101971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5.5E-2</v>
      </c>
      <c r="CE51" s="128">
        <f t="shared" si="63"/>
        <v>103666.66666666666</v>
      </c>
      <c r="CF51" s="128" t="str">
        <f t="shared" si="64"/>
        <v>nie</v>
      </c>
      <c r="CG51" s="128">
        <f t="shared" si="65"/>
        <v>2000</v>
      </c>
      <c r="CH51" s="128">
        <f t="shared" si="66"/>
        <v>101349.99999999999</v>
      </c>
      <c r="CI51" s="128">
        <f t="shared" si="67"/>
        <v>0</v>
      </c>
      <c r="CJ51" s="130">
        <f t="shared" si="68"/>
        <v>4.4999999999999998E-2</v>
      </c>
      <c r="CK51" s="128">
        <f t="shared" si="69"/>
        <v>0</v>
      </c>
      <c r="CL51" s="128">
        <f t="shared" si="70"/>
        <v>101349.99999999999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0.06</v>
      </c>
      <c r="CS51" s="128">
        <f t="shared" si="72"/>
        <v>104000</v>
      </c>
      <c r="CT51" s="128" t="str">
        <f t="shared" si="73"/>
        <v>nie</v>
      </c>
      <c r="CU51" s="128">
        <f t="shared" si="74"/>
        <v>3000</v>
      </c>
      <c r="CV51" s="128">
        <f t="shared" si="75"/>
        <v>100810</v>
      </c>
      <c r="CW51" s="128">
        <f t="shared" si="76"/>
        <v>0</v>
      </c>
      <c r="CX51" s="130">
        <f t="shared" si="77"/>
        <v>4.4999999999999998E-2</v>
      </c>
      <c r="CY51" s="128">
        <f t="shared" si="78"/>
        <v>0</v>
      </c>
      <c r="CZ51" s="128">
        <f t="shared" si="79"/>
        <v>100810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5.7000000000000002E-2</v>
      </c>
      <c r="DG51" s="128">
        <f t="shared" si="81"/>
        <v>103800</v>
      </c>
      <c r="DH51" s="128" t="str">
        <f t="shared" si="82"/>
        <v>nie</v>
      </c>
      <c r="DI51" s="128">
        <f t="shared" si="83"/>
        <v>2000</v>
      </c>
      <c r="DJ51" s="128">
        <f t="shared" si="84"/>
        <v>101458</v>
      </c>
      <c r="DK51" s="128">
        <f t="shared" si="85"/>
        <v>0</v>
      </c>
      <c r="DL51" s="130">
        <f t="shared" si="86"/>
        <v>4.4999999999999998E-2</v>
      </c>
      <c r="DM51" s="128">
        <f t="shared" si="87"/>
        <v>0</v>
      </c>
      <c r="DN51" s="128">
        <f t="shared" si="88"/>
        <v>101458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6.25E-2</v>
      </c>
      <c r="DU51" s="128">
        <f t="shared" si="90"/>
        <v>104166.66666666667</v>
      </c>
      <c r="DV51" s="128" t="str">
        <f t="shared" si="91"/>
        <v>nie</v>
      </c>
      <c r="DW51" s="128">
        <f t="shared" si="92"/>
        <v>3000</v>
      </c>
      <c r="DX51" s="128">
        <f t="shared" si="93"/>
        <v>100945</v>
      </c>
      <c r="DY51" s="128">
        <f t="shared" si="94"/>
        <v>0</v>
      </c>
      <c r="DZ51" s="130">
        <f t="shared" si="95"/>
        <v>4.4999999999999998E-2</v>
      </c>
      <c r="EA51" s="128">
        <f t="shared" si="96"/>
        <v>0</v>
      </c>
      <c r="EB51" s="128">
        <f t="shared" si="97"/>
        <v>100945</v>
      </c>
    </row>
    <row r="52" spans="1:132">
      <c r="A52" s="224"/>
      <c r="B52" s="188">
        <f t="shared" si="98"/>
        <v>8</v>
      </c>
      <c r="C52" s="128">
        <f t="shared" si="99"/>
        <v>102187.43544689575</v>
      </c>
      <c r="D52" s="128">
        <f t="shared" si="100"/>
        <v>102107.3018294294</v>
      </c>
      <c r="E52" s="128">
        <f t="shared" si="101"/>
        <v>101971</v>
      </c>
      <c r="F52" s="128">
        <f t="shared" si="102"/>
        <v>101349.99999999999</v>
      </c>
      <c r="G52" s="128">
        <f t="shared" si="103"/>
        <v>100810</v>
      </c>
      <c r="H52" s="128">
        <f t="shared" si="104"/>
        <v>101458</v>
      </c>
      <c r="I52" s="128">
        <f t="shared" si="105"/>
        <v>100945</v>
      </c>
      <c r="J52" s="128">
        <f t="shared" si="106"/>
        <v>102455.99147600654</v>
      </c>
      <c r="K52" s="128">
        <f t="shared" si="107"/>
        <v>101933.33333333334</v>
      </c>
      <c r="M52" s="36"/>
      <c r="N52" s="32">
        <f t="shared" si="108"/>
        <v>8</v>
      </c>
      <c r="O52" s="25">
        <f t="shared" si="109"/>
        <v>2.1874354468957469E-2</v>
      </c>
      <c r="P52" s="25">
        <f t="shared" si="110"/>
        <v>2.1073018294293977E-2</v>
      </c>
      <c r="Q52" s="25">
        <f t="shared" si="111"/>
        <v>1.9709999999999894E-2</v>
      </c>
      <c r="R52" s="25">
        <f t="shared" si="30"/>
        <v>1.3499999999999845E-2</v>
      </c>
      <c r="S52" s="25">
        <f t="shared" si="31"/>
        <v>8.0999999999999961E-3</v>
      </c>
      <c r="T52" s="25">
        <f t="shared" si="32"/>
        <v>1.4580000000000037E-2</v>
      </c>
      <c r="U52" s="25">
        <f t="shared" si="33"/>
        <v>9.4499999999999584E-3</v>
      </c>
      <c r="V52" s="25">
        <f t="shared" si="34"/>
        <v>2.4559914760065471E-2</v>
      </c>
      <c r="W52" s="25">
        <f t="shared" si="112"/>
        <v>1.9333333333333425E-2</v>
      </c>
      <c r="X52" s="36"/>
      <c r="AA52" s="124">
        <f t="shared" si="113"/>
        <v>9</v>
      </c>
      <c r="AB52" s="128">
        <f t="shared" si="35"/>
        <v>102175</v>
      </c>
      <c r="AC52" s="124">
        <f t="shared" si="114"/>
        <v>9</v>
      </c>
      <c r="AD52" s="130">
        <f t="shared" si="115"/>
        <v>4.7500000000000001E-2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4.7500000000000001E-2</v>
      </c>
      <c r="AJ52" s="128">
        <f t="shared" si="37"/>
        <v>100395.83333333333</v>
      </c>
      <c r="AK52" s="128" t="str">
        <f t="shared" si="38"/>
        <v>nie</v>
      </c>
      <c r="AL52" s="128">
        <f t="shared" si="39"/>
        <v>500</v>
      </c>
      <c r="AM52" s="128">
        <f t="shared" si="40"/>
        <v>99915.625</v>
      </c>
      <c r="AN52" s="128">
        <f t="shared" si="41"/>
        <v>320.62499999999608</v>
      </c>
      <c r="AO52" s="130">
        <f t="shared" si="42"/>
        <v>4.4999999999999998E-2</v>
      </c>
      <c r="AP52" s="128">
        <f t="shared" si="43"/>
        <v>2920.9349695656838</v>
      </c>
      <c r="AQ52" s="128">
        <f t="shared" si="44"/>
        <v>102515.93496956569</v>
      </c>
      <c r="AS52" s="124">
        <f t="shared" si="119"/>
        <v>9</v>
      </c>
      <c r="AT52" s="130">
        <f t="shared" si="120"/>
        <v>4.7500000000000001E-2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4.9000000000000002E-2</v>
      </c>
      <c r="AZ52" s="128">
        <f t="shared" si="46"/>
        <v>100408.33333333334</v>
      </c>
      <c r="BA52" s="128" t="str">
        <f t="shared" si="47"/>
        <v>nie</v>
      </c>
      <c r="BB52" s="128">
        <f t="shared" si="48"/>
        <v>700</v>
      </c>
      <c r="BC52" s="128">
        <f t="shared" si="49"/>
        <v>99763.750000000015</v>
      </c>
      <c r="BD52" s="128">
        <f t="shared" si="50"/>
        <v>330.7500000000079</v>
      </c>
      <c r="BE52" s="130">
        <f t="shared" si="51"/>
        <v>4.4999999999999998E-2</v>
      </c>
      <c r="BF52" s="128">
        <f t="shared" si="52"/>
        <v>3013.1750212362881</v>
      </c>
      <c r="BG52" s="128">
        <f t="shared" si="53"/>
        <v>102446.1750212363</v>
      </c>
      <c r="BI52" s="124">
        <f t="shared" si="124"/>
        <v>9</v>
      </c>
      <c r="BJ52" s="130">
        <f t="shared" si="148"/>
        <v>4.5900000000000003E-2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5.1499999999999997E-2</v>
      </c>
      <c r="BP52" s="128">
        <f t="shared" si="55"/>
        <v>103862.49999999999</v>
      </c>
      <c r="BQ52" s="128" t="str">
        <f t="shared" si="56"/>
        <v>nie</v>
      </c>
      <c r="BR52" s="128">
        <f t="shared" si="57"/>
        <v>1000</v>
      </c>
      <c r="BS52" s="128">
        <f t="shared" si="58"/>
        <v>102318.62499999999</v>
      </c>
      <c r="BT52" s="128">
        <f t="shared" si="128"/>
        <v>0</v>
      </c>
      <c r="BU52" s="130">
        <f t="shared" si="59"/>
        <v>4.4999999999999998E-2</v>
      </c>
      <c r="BV52" s="128">
        <f t="shared" si="60"/>
        <v>0</v>
      </c>
      <c r="BW52" s="128">
        <f t="shared" si="61"/>
        <v>102318.62499999999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5.5E-2</v>
      </c>
      <c r="CE52" s="128">
        <f t="shared" si="63"/>
        <v>104125</v>
      </c>
      <c r="CF52" s="128" t="str">
        <f t="shared" si="64"/>
        <v>nie</v>
      </c>
      <c r="CG52" s="128">
        <f t="shared" si="65"/>
        <v>2000</v>
      </c>
      <c r="CH52" s="128">
        <f t="shared" si="66"/>
        <v>101721.25</v>
      </c>
      <c r="CI52" s="128">
        <f t="shared" si="67"/>
        <v>0</v>
      </c>
      <c r="CJ52" s="130">
        <f t="shared" si="68"/>
        <v>4.4999999999999998E-2</v>
      </c>
      <c r="CK52" s="128">
        <f t="shared" si="69"/>
        <v>0</v>
      </c>
      <c r="CL52" s="128">
        <f t="shared" si="70"/>
        <v>101721.25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0.06</v>
      </c>
      <c r="CS52" s="128">
        <f t="shared" si="72"/>
        <v>104500</v>
      </c>
      <c r="CT52" s="128" t="str">
        <f t="shared" si="73"/>
        <v>nie</v>
      </c>
      <c r="CU52" s="128">
        <f t="shared" si="74"/>
        <v>3000</v>
      </c>
      <c r="CV52" s="128">
        <f t="shared" si="75"/>
        <v>101215</v>
      </c>
      <c r="CW52" s="128">
        <f t="shared" si="76"/>
        <v>0</v>
      </c>
      <c r="CX52" s="130">
        <f t="shared" si="77"/>
        <v>4.4999999999999998E-2</v>
      </c>
      <c r="CY52" s="128">
        <f t="shared" si="78"/>
        <v>0</v>
      </c>
      <c r="CZ52" s="128">
        <f t="shared" si="79"/>
        <v>101215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5.7000000000000002E-2</v>
      </c>
      <c r="DG52" s="128">
        <f t="shared" si="81"/>
        <v>104275</v>
      </c>
      <c r="DH52" s="128" t="str">
        <f t="shared" si="82"/>
        <v>nie</v>
      </c>
      <c r="DI52" s="128">
        <f t="shared" si="83"/>
        <v>2000</v>
      </c>
      <c r="DJ52" s="128">
        <f t="shared" si="84"/>
        <v>101842.75</v>
      </c>
      <c r="DK52" s="128">
        <f t="shared" si="85"/>
        <v>0</v>
      </c>
      <c r="DL52" s="130">
        <f t="shared" si="86"/>
        <v>4.4999999999999998E-2</v>
      </c>
      <c r="DM52" s="128">
        <f t="shared" si="87"/>
        <v>0</v>
      </c>
      <c r="DN52" s="128">
        <f t="shared" si="88"/>
        <v>101842.75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6.25E-2</v>
      </c>
      <c r="DU52" s="128">
        <f t="shared" si="90"/>
        <v>104687.5</v>
      </c>
      <c r="DV52" s="128" t="str">
        <f t="shared" si="91"/>
        <v>nie</v>
      </c>
      <c r="DW52" s="128">
        <f t="shared" si="92"/>
        <v>3000</v>
      </c>
      <c r="DX52" s="128">
        <f t="shared" si="93"/>
        <v>101366.875</v>
      </c>
      <c r="DY52" s="128">
        <f t="shared" si="94"/>
        <v>0</v>
      </c>
      <c r="DZ52" s="130">
        <f t="shared" si="95"/>
        <v>4.4999999999999998E-2</v>
      </c>
      <c r="EA52" s="128">
        <f t="shared" si="96"/>
        <v>0</v>
      </c>
      <c r="EB52" s="128">
        <f t="shared" si="97"/>
        <v>101366.875</v>
      </c>
    </row>
    <row r="53" spans="1:132">
      <c r="A53" s="224"/>
      <c r="B53" s="188">
        <f t="shared" si="98"/>
        <v>9</v>
      </c>
      <c r="C53" s="128">
        <f t="shared" si="99"/>
        <v>102515.93496956569</v>
      </c>
      <c r="D53" s="128">
        <f t="shared" si="100"/>
        <v>102446.1750212363</v>
      </c>
      <c r="E53" s="128">
        <f t="shared" si="101"/>
        <v>102318.62499999999</v>
      </c>
      <c r="F53" s="128">
        <f t="shared" si="102"/>
        <v>101721.25</v>
      </c>
      <c r="G53" s="128">
        <f t="shared" si="103"/>
        <v>101215</v>
      </c>
      <c r="H53" s="128">
        <f t="shared" si="104"/>
        <v>101842.75</v>
      </c>
      <c r="I53" s="128">
        <f t="shared" si="105"/>
        <v>101366.875</v>
      </c>
      <c r="J53" s="128">
        <f t="shared" si="106"/>
        <v>102767.20155011491</v>
      </c>
      <c r="K53" s="128">
        <f t="shared" si="107"/>
        <v>102175</v>
      </c>
      <c r="M53" s="36"/>
      <c r="N53" s="32">
        <f t="shared" si="108"/>
        <v>9</v>
      </c>
      <c r="O53" s="25">
        <f t="shared" si="109"/>
        <v>2.5159349695656807E-2</v>
      </c>
      <c r="P53" s="25">
        <f t="shared" si="110"/>
        <v>2.4461750212362965E-2</v>
      </c>
      <c r="Q53" s="25">
        <f t="shared" si="111"/>
        <v>2.3186249999999964E-2</v>
      </c>
      <c r="R53" s="25">
        <f t="shared" si="30"/>
        <v>1.7212500000000075E-2</v>
      </c>
      <c r="S53" s="25">
        <f t="shared" si="31"/>
        <v>1.2150000000000105E-2</v>
      </c>
      <c r="T53" s="25">
        <f t="shared" si="32"/>
        <v>1.8427500000000041E-2</v>
      </c>
      <c r="U53" s="25">
        <f t="shared" si="33"/>
        <v>1.3668749999999896E-2</v>
      </c>
      <c r="V53" s="25">
        <f t="shared" si="34"/>
        <v>2.7672015501149172E-2</v>
      </c>
      <c r="W53" s="25">
        <f t="shared" si="112"/>
        <v>2.1749999999999936E-2</v>
      </c>
      <c r="X53" s="36"/>
      <c r="AA53" s="124">
        <f t="shared" si="113"/>
        <v>10</v>
      </c>
      <c r="AB53" s="128">
        <f t="shared" si="35"/>
        <v>102416.66666666667</v>
      </c>
      <c r="AC53" s="124">
        <f t="shared" si="114"/>
        <v>10</v>
      </c>
      <c r="AD53" s="130">
        <f t="shared" si="115"/>
        <v>4.7500000000000001E-2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4.7500000000000001E-2</v>
      </c>
      <c r="AJ53" s="128">
        <f t="shared" si="37"/>
        <v>100395.83333333333</v>
      </c>
      <c r="AK53" s="128" t="str">
        <f t="shared" si="38"/>
        <v>nie</v>
      </c>
      <c r="AL53" s="128">
        <f t="shared" si="39"/>
        <v>500</v>
      </c>
      <c r="AM53" s="128">
        <f t="shared" si="40"/>
        <v>99915.625</v>
      </c>
      <c r="AN53" s="128">
        <f t="shared" si="41"/>
        <v>320.62499999999608</v>
      </c>
      <c r="AO53" s="130">
        <f t="shared" si="42"/>
        <v>4.4999999999999998E-2</v>
      </c>
      <c r="AP53" s="128">
        <f t="shared" si="43"/>
        <v>3250.4323095357354</v>
      </c>
      <c r="AQ53" s="128">
        <f t="shared" si="44"/>
        <v>102845.43230953574</v>
      </c>
      <c r="AS53" s="124">
        <f t="shared" si="119"/>
        <v>10</v>
      </c>
      <c r="AT53" s="130">
        <f t="shared" si="120"/>
        <v>4.7500000000000001E-2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4.9000000000000002E-2</v>
      </c>
      <c r="AZ53" s="128">
        <f t="shared" si="46"/>
        <v>100408.33333333334</v>
      </c>
      <c r="BA53" s="128" t="str">
        <f t="shared" si="47"/>
        <v>nie</v>
      </c>
      <c r="BB53" s="128">
        <f t="shared" si="48"/>
        <v>700</v>
      </c>
      <c r="BC53" s="128">
        <f t="shared" si="49"/>
        <v>99763.750000000015</v>
      </c>
      <c r="BD53" s="128">
        <f t="shared" si="50"/>
        <v>330.7500000000079</v>
      </c>
      <c r="BE53" s="130">
        <f t="shared" si="51"/>
        <v>4.4999999999999998E-2</v>
      </c>
      <c r="BF53" s="128">
        <f t="shared" si="52"/>
        <v>3353.0775403633011</v>
      </c>
      <c r="BG53" s="128">
        <f t="shared" si="53"/>
        <v>102786.0775403633</v>
      </c>
      <c r="BI53" s="124">
        <f t="shared" si="124"/>
        <v>10</v>
      </c>
      <c r="BJ53" s="130">
        <f t="shared" si="148"/>
        <v>4.5900000000000003E-2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5.1499999999999997E-2</v>
      </c>
      <c r="BP53" s="128">
        <f t="shared" si="55"/>
        <v>104291.66666666667</v>
      </c>
      <c r="BQ53" s="128" t="str">
        <f t="shared" si="56"/>
        <v>nie</v>
      </c>
      <c r="BR53" s="128">
        <f t="shared" si="57"/>
        <v>1000</v>
      </c>
      <c r="BS53" s="128">
        <f t="shared" si="58"/>
        <v>102666.25</v>
      </c>
      <c r="BT53" s="128">
        <f t="shared" si="128"/>
        <v>0</v>
      </c>
      <c r="BU53" s="130">
        <f t="shared" si="59"/>
        <v>4.4999999999999998E-2</v>
      </c>
      <c r="BV53" s="128">
        <f t="shared" si="60"/>
        <v>0</v>
      </c>
      <c r="BW53" s="128">
        <f t="shared" si="61"/>
        <v>102666.25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5.5E-2</v>
      </c>
      <c r="CE53" s="128">
        <f t="shared" si="63"/>
        <v>104583.33333333334</v>
      </c>
      <c r="CF53" s="128" t="str">
        <f t="shared" si="64"/>
        <v>nie</v>
      </c>
      <c r="CG53" s="128">
        <f t="shared" si="65"/>
        <v>2000</v>
      </c>
      <c r="CH53" s="128">
        <f t="shared" si="66"/>
        <v>102092.50000000001</v>
      </c>
      <c r="CI53" s="128">
        <f t="shared" si="67"/>
        <v>0</v>
      </c>
      <c r="CJ53" s="130">
        <f t="shared" si="68"/>
        <v>4.4999999999999998E-2</v>
      </c>
      <c r="CK53" s="128">
        <f t="shared" si="69"/>
        <v>0</v>
      </c>
      <c r="CL53" s="128">
        <f t="shared" si="70"/>
        <v>102092.50000000001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0.06</v>
      </c>
      <c r="CS53" s="128">
        <f t="shared" si="72"/>
        <v>105000</v>
      </c>
      <c r="CT53" s="128" t="str">
        <f t="shared" si="73"/>
        <v>nie</v>
      </c>
      <c r="CU53" s="128">
        <f t="shared" si="74"/>
        <v>3000</v>
      </c>
      <c r="CV53" s="128">
        <f t="shared" si="75"/>
        <v>101620</v>
      </c>
      <c r="CW53" s="128">
        <f t="shared" si="76"/>
        <v>0</v>
      </c>
      <c r="CX53" s="130">
        <f t="shared" si="77"/>
        <v>4.4999999999999998E-2</v>
      </c>
      <c r="CY53" s="128">
        <f t="shared" si="78"/>
        <v>0</v>
      </c>
      <c r="CZ53" s="128">
        <f t="shared" si="79"/>
        <v>101620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5.7000000000000002E-2</v>
      </c>
      <c r="DG53" s="128">
        <f t="shared" si="81"/>
        <v>104750.00000000001</v>
      </c>
      <c r="DH53" s="128" t="str">
        <f t="shared" si="82"/>
        <v>nie</v>
      </c>
      <c r="DI53" s="128">
        <f t="shared" si="83"/>
        <v>2000</v>
      </c>
      <c r="DJ53" s="128">
        <f t="shared" si="84"/>
        <v>102227.50000000001</v>
      </c>
      <c r="DK53" s="128">
        <f t="shared" si="85"/>
        <v>0</v>
      </c>
      <c r="DL53" s="130">
        <f t="shared" si="86"/>
        <v>4.4999999999999998E-2</v>
      </c>
      <c r="DM53" s="128">
        <f t="shared" si="87"/>
        <v>0</v>
      </c>
      <c r="DN53" s="128">
        <f t="shared" si="88"/>
        <v>102227.50000000001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6.25E-2</v>
      </c>
      <c r="DU53" s="128">
        <f t="shared" si="90"/>
        <v>105208.33333333333</v>
      </c>
      <c r="DV53" s="128" t="str">
        <f t="shared" si="91"/>
        <v>nie</v>
      </c>
      <c r="DW53" s="128">
        <f t="shared" si="92"/>
        <v>3000</v>
      </c>
      <c r="DX53" s="128">
        <f t="shared" si="93"/>
        <v>101788.75</v>
      </c>
      <c r="DY53" s="128">
        <f t="shared" si="94"/>
        <v>0</v>
      </c>
      <c r="DZ53" s="130">
        <f t="shared" si="95"/>
        <v>4.4999999999999998E-2</v>
      </c>
      <c r="EA53" s="128">
        <f t="shared" si="96"/>
        <v>0</v>
      </c>
      <c r="EB53" s="128">
        <f t="shared" si="97"/>
        <v>101788.75</v>
      </c>
    </row>
    <row r="54" spans="1:132">
      <c r="A54" s="224"/>
      <c r="B54" s="188">
        <f t="shared" si="98"/>
        <v>10</v>
      </c>
      <c r="C54" s="128">
        <f t="shared" si="99"/>
        <v>102845.43230953574</v>
      </c>
      <c r="D54" s="128">
        <f t="shared" si="100"/>
        <v>102786.0775403633</v>
      </c>
      <c r="E54" s="128">
        <f t="shared" si="101"/>
        <v>102666.25</v>
      </c>
      <c r="F54" s="128">
        <f t="shared" si="102"/>
        <v>102092.50000000001</v>
      </c>
      <c r="G54" s="128">
        <f t="shared" si="103"/>
        <v>101620</v>
      </c>
      <c r="H54" s="128">
        <f t="shared" si="104"/>
        <v>102227.50000000001</v>
      </c>
      <c r="I54" s="128">
        <f t="shared" si="105"/>
        <v>101788.75</v>
      </c>
      <c r="J54" s="128">
        <f t="shared" si="106"/>
        <v>103079.3569248234</v>
      </c>
      <c r="K54" s="128">
        <f t="shared" si="107"/>
        <v>102416.66666666667</v>
      </c>
      <c r="M54" s="36"/>
      <c r="N54" s="32">
        <f t="shared" si="108"/>
        <v>10</v>
      </c>
      <c r="O54" s="25">
        <f t="shared" si="109"/>
        <v>2.8454323095357337E-2</v>
      </c>
      <c r="P54" s="25">
        <f t="shared" si="110"/>
        <v>2.7860775403633076E-2</v>
      </c>
      <c r="Q54" s="25">
        <f t="shared" si="111"/>
        <v>2.6662500000000033E-2</v>
      </c>
      <c r="R54" s="25">
        <f t="shared" si="30"/>
        <v>2.0925000000000082E-2</v>
      </c>
      <c r="S54" s="25">
        <f t="shared" si="31"/>
        <v>1.6199999999999992E-2</v>
      </c>
      <c r="T54" s="25">
        <f t="shared" si="32"/>
        <v>2.2275000000000045E-2</v>
      </c>
      <c r="U54" s="25">
        <f t="shared" si="33"/>
        <v>1.7887500000000056E-2</v>
      </c>
      <c r="V54" s="25">
        <f t="shared" si="34"/>
        <v>3.0793569248233954E-2</v>
      </c>
      <c r="W54" s="25">
        <f t="shared" si="112"/>
        <v>2.416666666666667E-2</v>
      </c>
      <c r="X54" s="36"/>
      <c r="AA54" s="124">
        <f t="shared" si="113"/>
        <v>11</v>
      </c>
      <c r="AB54" s="128">
        <f t="shared" si="35"/>
        <v>102658.33333333334</v>
      </c>
      <c r="AC54" s="124">
        <f t="shared" si="114"/>
        <v>11</v>
      </c>
      <c r="AD54" s="130">
        <f t="shared" si="115"/>
        <v>4.7500000000000001E-2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4.7500000000000001E-2</v>
      </c>
      <c r="AJ54" s="128">
        <f t="shared" si="37"/>
        <v>100395.83333333333</v>
      </c>
      <c r="AK54" s="128" t="str">
        <f t="shared" si="38"/>
        <v>nie</v>
      </c>
      <c r="AL54" s="128">
        <f t="shared" si="39"/>
        <v>500</v>
      </c>
      <c r="AM54" s="128">
        <f t="shared" si="40"/>
        <v>99915.625</v>
      </c>
      <c r="AN54" s="128">
        <f t="shared" si="41"/>
        <v>320.62499999999608</v>
      </c>
      <c r="AO54" s="130">
        <f t="shared" si="42"/>
        <v>4.4999999999999998E-2</v>
      </c>
      <c r="AP54" s="128">
        <f t="shared" si="43"/>
        <v>3580.9304976759463</v>
      </c>
      <c r="AQ54" s="128">
        <f t="shared" si="44"/>
        <v>103175.93049767594</v>
      </c>
      <c r="AS54" s="124">
        <f t="shared" si="119"/>
        <v>11</v>
      </c>
      <c r="AT54" s="130">
        <f t="shared" si="120"/>
        <v>4.7500000000000001E-2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4.9000000000000002E-2</v>
      </c>
      <c r="AZ54" s="128">
        <f t="shared" si="46"/>
        <v>100408.33333333334</v>
      </c>
      <c r="BA54" s="128" t="str">
        <f t="shared" si="47"/>
        <v>nie</v>
      </c>
      <c r="BB54" s="128">
        <f t="shared" si="48"/>
        <v>700</v>
      </c>
      <c r="BC54" s="128">
        <f t="shared" si="49"/>
        <v>99763.750000000015</v>
      </c>
      <c r="BD54" s="128">
        <f t="shared" si="50"/>
        <v>330.7500000000079</v>
      </c>
      <c r="BE54" s="130">
        <f t="shared" si="51"/>
        <v>4.4999999999999998E-2</v>
      </c>
      <c r="BF54" s="128">
        <f t="shared" si="52"/>
        <v>3694.0125133921624</v>
      </c>
      <c r="BG54" s="128">
        <f t="shared" si="53"/>
        <v>103127.01251339217</v>
      </c>
      <c r="BI54" s="124">
        <f t="shared" si="124"/>
        <v>11</v>
      </c>
      <c r="BJ54" s="130">
        <f t="shared" si="148"/>
        <v>4.5900000000000003E-2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5.1499999999999997E-2</v>
      </c>
      <c r="BP54" s="128">
        <f t="shared" si="55"/>
        <v>104720.83333333333</v>
      </c>
      <c r="BQ54" s="128" t="str">
        <f t="shared" si="56"/>
        <v>nie</v>
      </c>
      <c r="BR54" s="128">
        <f t="shared" si="57"/>
        <v>1000</v>
      </c>
      <c r="BS54" s="128">
        <f t="shared" si="58"/>
        <v>103013.875</v>
      </c>
      <c r="BT54" s="128">
        <f t="shared" si="128"/>
        <v>0</v>
      </c>
      <c r="BU54" s="130">
        <f t="shared" si="59"/>
        <v>4.4999999999999998E-2</v>
      </c>
      <c r="BV54" s="128">
        <f t="shared" si="60"/>
        <v>0</v>
      </c>
      <c r="BW54" s="128">
        <f t="shared" si="61"/>
        <v>103013.875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5.5E-2</v>
      </c>
      <c r="CE54" s="128">
        <f t="shared" si="63"/>
        <v>105041.66666666666</v>
      </c>
      <c r="CF54" s="128" t="str">
        <f t="shared" si="64"/>
        <v>nie</v>
      </c>
      <c r="CG54" s="128">
        <f t="shared" si="65"/>
        <v>2000</v>
      </c>
      <c r="CH54" s="128">
        <f t="shared" si="66"/>
        <v>102463.74999999999</v>
      </c>
      <c r="CI54" s="128">
        <f t="shared" si="67"/>
        <v>0</v>
      </c>
      <c r="CJ54" s="130">
        <f t="shared" si="68"/>
        <v>4.4999999999999998E-2</v>
      </c>
      <c r="CK54" s="128">
        <f t="shared" si="69"/>
        <v>0</v>
      </c>
      <c r="CL54" s="128">
        <f t="shared" si="70"/>
        <v>102463.74999999999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0.06</v>
      </c>
      <c r="CS54" s="128">
        <f t="shared" si="72"/>
        <v>105500</v>
      </c>
      <c r="CT54" s="128" t="str">
        <f t="shared" si="73"/>
        <v>nie</v>
      </c>
      <c r="CU54" s="128">
        <f t="shared" si="74"/>
        <v>3000</v>
      </c>
      <c r="CV54" s="128">
        <f t="shared" si="75"/>
        <v>102025</v>
      </c>
      <c r="CW54" s="128">
        <f t="shared" si="76"/>
        <v>0</v>
      </c>
      <c r="CX54" s="130">
        <f t="shared" si="77"/>
        <v>4.4999999999999998E-2</v>
      </c>
      <c r="CY54" s="128">
        <f t="shared" si="78"/>
        <v>0</v>
      </c>
      <c r="CZ54" s="128">
        <f t="shared" si="79"/>
        <v>102025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5.7000000000000002E-2</v>
      </c>
      <c r="DG54" s="128">
        <f t="shared" si="81"/>
        <v>105224.99999999999</v>
      </c>
      <c r="DH54" s="128" t="str">
        <f t="shared" si="82"/>
        <v>nie</v>
      </c>
      <c r="DI54" s="128">
        <f t="shared" si="83"/>
        <v>2000</v>
      </c>
      <c r="DJ54" s="128">
        <f t="shared" si="84"/>
        <v>102612.24999999999</v>
      </c>
      <c r="DK54" s="128">
        <f t="shared" si="85"/>
        <v>0</v>
      </c>
      <c r="DL54" s="130">
        <f t="shared" si="86"/>
        <v>4.4999999999999998E-2</v>
      </c>
      <c r="DM54" s="128">
        <f t="shared" si="87"/>
        <v>0</v>
      </c>
      <c r="DN54" s="128">
        <f t="shared" si="88"/>
        <v>102612.24999999999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6.25E-2</v>
      </c>
      <c r="DU54" s="128">
        <f t="shared" si="90"/>
        <v>105729.16666666667</v>
      </c>
      <c r="DV54" s="128" t="str">
        <f t="shared" si="91"/>
        <v>nie</v>
      </c>
      <c r="DW54" s="128">
        <f t="shared" si="92"/>
        <v>3000</v>
      </c>
      <c r="DX54" s="128">
        <f t="shared" si="93"/>
        <v>102210.625</v>
      </c>
      <c r="DY54" s="128">
        <f t="shared" si="94"/>
        <v>0</v>
      </c>
      <c r="DZ54" s="130">
        <f t="shared" si="95"/>
        <v>4.4999999999999998E-2</v>
      </c>
      <c r="EA54" s="128">
        <f t="shared" si="96"/>
        <v>0</v>
      </c>
      <c r="EB54" s="128">
        <f t="shared" si="97"/>
        <v>102210.625</v>
      </c>
    </row>
    <row r="55" spans="1:132" ht="14.25" customHeight="1">
      <c r="A55" s="224"/>
      <c r="B55" s="188">
        <f t="shared" si="98"/>
        <v>11</v>
      </c>
      <c r="C55" s="128">
        <f t="shared" si="99"/>
        <v>103175.93049767594</v>
      </c>
      <c r="D55" s="128">
        <f t="shared" si="100"/>
        <v>103127.01251339217</v>
      </c>
      <c r="E55" s="128">
        <f t="shared" si="101"/>
        <v>103013.875</v>
      </c>
      <c r="F55" s="128">
        <f t="shared" si="102"/>
        <v>102463.74999999999</v>
      </c>
      <c r="G55" s="128">
        <f t="shared" si="103"/>
        <v>102025</v>
      </c>
      <c r="H55" s="128">
        <f t="shared" si="104"/>
        <v>102612.24999999999</v>
      </c>
      <c r="I55" s="128">
        <f t="shared" si="105"/>
        <v>102210.625</v>
      </c>
      <c r="J55" s="128">
        <f t="shared" si="106"/>
        <v>103392.46047148255</v>
      </c>
      <c r="K55" s="128">
        <f t="shared" si="107"/>
        <v>102658.33333333334</v>
      </c>
      <c r="M55" s="36"/>
      <c r="N55" s="32">
        <f t="shared" si="108"/>
        <v>11</v>
      </c>
      <c r="O55" s="25">
        <f t="shared" si="109"/>
        <v>3.1759304976759495E-2</v>
      </c>
      <c r="P55" s="25">
        <f t="shared" si="110"/>
        <v>3.1270125133921578E-2</v>
      </c>
      <c r="Q55" s="25">
        <f t="shared" si="111"/>
        <v>3.0138750000000103E-2</v>
      </c>
      <c r="R55" s="25">
        <f t="shared" si="30"/>
        <v>2.4637499999999868E-2</v>
      </c>
      <c r="S55" s="25">
        <f t="shared" si="31"/>
        <v>2.0250000000000101E-2</v>
      </c>
      <c r="T55" s="25">
        <f t="shared" si="32"/>
        <v>2.6122499999999826E-2</v>
      </c>
      <c r="U55" s="25">
        <f t="shared" si="33"/>
        <v>2.2106249999999994E-2</v>
      </c>
      <c r="V55" s="25">
        <f t="shared" si="34"/>
        <v>3.3924604714825612E-2</v>
      </c>
      <c r="W55" s="25">
        <f t="shared" si="112"/>
        <v>2.6583333333333403E-2</v>
      </c>
      <c r="X55" s="36"/>
      <c r="AA55" s="124">
        <f t="shared" si="113"/>
        <v>12</v>
      </c>
      <c r="AB55" s="128">
        <f t="shared" si="35"/>
        <v>102899.99999999999</v>
      </c>
      <c r="AC55" s="124">
        <f t="shared" si="114"/>
        <v>12</v>
      </c>
      <c r="AD55" s="130">
        <f t="shared" si="115"/>
        <v>4.7500000000000001E-2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4.7500000000000001E-2</v>
      </c>
      <c r="AJ55" s="128">
        <f t="shared" si="37"/>
        <v>100395.83333333333</v>
      </c>
      <c r="AK55" s="128" t="str">
        <f t="shared" si="38"/>
        <v>tak</v>
      </c>
      <c r="AL55" s="128">
        <f t="shared" si="39"/>
        <v>0</v>
      </c>
      <c r="AM55" s="128">
        <f t="shared" si="40"/>
        <v>100320.625</v>
      </c>
      <c r="AN55" s="128">
        <f t="shared" si="41"/>
        <v>421.02499999999037</v>
      </c>
      <c r="AO55" s="130">
        <f t="shared" si="42"/>
        <v>4.4999999999999998E-2</v>
      </c>
      <c r="AP55" s="128">
        <f t="shared" si="43"/>
        <v>4012.8325740626278</v>
      </c>
      <c r="AQ55" s="128">
        <f t="shared" si="44"/>
        <v>103912.43257406264</v>
      </c>
      <c r="AS55" s="124">
        <f t="shared" si="119"/>
        <v>12</v>
      </c>
      <c r="AT55" s="130">
        <f t="shared" si="120"/>
        <v>4.7500000000000001E-2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4.9000000000000002E-2</v>
      </c>
      <c r="AZ55" s="128">
        <f t="shared" si="46"/>
        <v>100408.33333333334</v>
      </c>
      <c r="BA55" s="128" t="str">
        <f t="shared" si="47"/>
        <v>nie</v>
      </c>
      <c r="BB55" s="128">
        <f t="shared" si="48"/>
        <v>700</v>
      </c>
      <c r="BC55" s="128">
        <f t="shared" si="49"/>
        <v>99763.750000000015</v>
      </c>
      <c r="BD55" s="128">
        <f t="shared" si="50"/>
        <v>330.7500000000079</v>
      </c>
      <c r="BE55" s="130">
        <f t="shared" si="51"/>
        <v>4.4999999999999998E-2</v>
      </c>
      <c r="BF55" s="128">
        <f t="shared" si="52"/>
        <v>4035.9830764015987</v>
      </c>
      <c r="BG55" s="128">
        <f t="shared" si="53"/>
        <v>103468.98307640161</v>
      </c>
      <c r="BI55" s="124">
        <f t="shared" si="124"/>
        <v>12</v>
      </c>
      <c r="BJ55" s="130">
        <f t="shared" si="148"/>
        <v>4.5900000000000003E-2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5.1499999999999997E-2</v>
      </c>
      <c r="BP55" s="128">
        <f t="shared" si="55"/>
        <v>105150.00000000001</v>
      </c>
      <c r="BQ55" s="128" t="str">
        <f t="shared" si="56"/>
        <v>nie</v>
      </c>
      <c r="BR55" s="128">
        <f t="shared" si="57"/>
        <v>1000</v>
      </c>
      <c r="BS55" s="128">
        <f t="shared" si="58"/>
        <v>103361.50000000001</v>
      </c>
      <c r="BT55" s="128">
        <f>IF(AND(BQ55="tak",BL56&lt;&gt;""),
 BS55-BL56,
0)</f>
        <v>0</v>
      </c>
      <c r="BU55" s="130">
        <f t="shared" si="59"/>
        <v>4.4999999999999998E-2</v>
      </c>
      <c r="BV55" s="128">
        <f t="shared" si="60"/>
        <v>0</v>
      </c>
      <c r="BW55" s="128">
        <f t="shared" si="61"/>
        <v>103361.50000000001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5.5E-2</v>
      </c>
      <c r="CE55" s="128">
        <f t="shared" si="63"/>
        <v>105500</v>
      </c>
      <c r="CF55" s="128" t="str">
        <f t="shared" si="64"/>
        <v>nie</v>
      </c>
      <c r="CG55" s="128">
        <f t="shared" si="65"/>
        <v>2000</v>
      </c>
      <c r="CH55" s="128">
        <f t="shared" si="66"/>
        <v>102835</v>
      </c>
      <c r="CI55" s="128">
        <f t="shared" si="67"/>
        <v>4455</v>
      </c>
      <c r="CJ55" s="130">
        <f t="shared" si="68"/>
        <v>4.4999999999999998E-2</v>
      </c>
      <c r="CK55" s="128">
        <f t="shared" si="69"/>
        <v>4455</v>
      </c>
      <c r="CL55" s="128">
        <f t="shared" si="70"/>
        <v>102835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0.06</v>
      </c>
      <c r="CS55" s="128">
        <f t="shared" si="72"/>
        <v>106000</v>
      </c>
      <c r="CT55" s="128" t="str">
        <f t="shared" si="73"/>
        <v>nie</v>
      </c>
      <c r="CU55" s="128">
        <f t="shared" si="74"/>
        <v>3000</v>
      </c>
      <c r="CV55" s="128">
        <f t="shared" si="75"/>
        <v>102430</v>
      </c>
      <c r="CW55" s="128">
        <f>IF(AND(CT55="tak",CO56&lt;&gt;""),
 CV55-CO56,
0)</f>
        <v>0</v>
      </c>
      <c r="CX55" s="130">
        <f t="shared" si="77"/>
        <v>4.4999999999999998E-2</v>
      </c>
      <c r="CY55" s="128">
        <f t="shared" si="78"/>
        <v>0</v>
      </c>
      <c r="CZ55" s="128">
        <f t="shared" si="79"/>
        <v>102430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5.7000000000000002E-2</v>
      </c>
      <c r="DG55" s="128">
        <f t="shared" si="81"/>
        <v>105700</v>
      </c>
      <c r="DH55" s="128" t="str">
        <f t="shared" si="82"/>
        <v>nie</v>
      </c>
      <c r="DI55" s="128">
        <f t="shared" si="83"/>
        <v>2000</v>
      </c>
      <c r="DJ55" s="128">
        <f t="shared" si="84"/>
        <v>102997</v>
      </c>
      <c r="DK55" s="128">
        <f>IF(AND(DH55="tak",DC56&lt;&gt;""),
 DJ55-DC56,
0)</f>
        <v>0</v>
      </c>
      <c r="DL55" s="130">
        <f t="shared" si="86"/>
        <v>4.4999999999999998E-2</v>
      </c>
      <c r="DM55" s="128">
        <f t="shared" si="87"/>
        <v>0</v>
      </c>
      <c r="DN55" s="128">
        <f t="shared" si="88"/>
        <v>102997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6.25E-2</v>
      </c>
      <c r="DU55" s="128">
        <f t="shared" si="90"/>
        <v>106250</v>
      </c>
      <c r="DV55" s="128" t="str">
        <f t="shared" si="91"/>
        <v>nie</v>
      </c>
      <c r="DW55" s="128">
        <f t="shared" si="92"/>
        <v>3000</v>
      </c>
      <c r="DX55" s="128">
        <f t="shared" si="93"/>
        <v>102632.5</v>
      </c>
      <c r="DY55" s="128">
        <f>IF(AND(DV55="tak",DQ56&lt;&gt;""),
 DX55-DQ56,
0)</f>
        <v>0</v>
      </c>
      <c r="DZ55" s="130">
        <f t="shared" si="95"/>
        <v>4.4999999999999998E-2</v>
      </c>
      <c r="EA55" s="128">
        <f t="shared" si="96"/>
        <v>0</v>
      </c>
      <c r="EB55" s="128">
        <f t="shared" si="97"/>
        <v>102632.5</v>
      </c>
    </row>
    <row r="56" spans="1:132">
      <c r="A56" s="224"/>
      <c r="B56" s="188">
        <f t="shared" si="98"/>
        <v>12</v>
      </c>
      <c r="C56" s="128">
        <f t="shared" si="99"/>
        <v>103912.43257406264</v>
      </c>
      <c r="D56" s="128">
        <f t="shared" si="100"/>
        <v>103468.98307640161</v>
      </c>
      <c r="E56" s="128">
        <f t="shared" si="101"/>
        <v>103361.50000000001</v>
      </c>
      <c r="F56" s="128">
        <f t="shared" si="102"/>
        <v>102835</v>
      </c>
      <c r="G56" s="128">
        <f t="shared" si="103"/>
        <v>102430</v>
      </c>
      <c r="H56" s="128">
        <f t="shared" si="104"/>
        <v>102997</v>
      </c>
      <c r="I56" s="128">
        <f t="shared" si="105"/>
        <v>102632.5</v>
      </c>
      <c r="J56" s="128">
        <f t="shared" si="106"/>
        <v>103706.51507016469</v>
      </c>
      <c r="K56" s="128">
        <f t="shared" si="107"/>
        <v>102899.99999999999</v>
      </c>
      <c r="M56" s="36"/>
      <c r="N56" s="32">
        <f t="shared" si="108"/>
        <v>12</v>
      </c>
      <c r="O56" s="25">
        <f t="shared" si="109"/>
        <v>3.9124325740626409E-2</v>
      </c>
      <c r="P56" s="25">
        <f t="shared" si="110"/>
        <v>3.4689830764015994E-2</v>
      </c>
      <c r="Q56" s="25">
        <f t="shared" si="111"/>
        <v>3.3615000000000173E-2</v>
      </c>
      <c r="R56" s="25">
        <f t="shared" si="30"/>
        <v>2.8350000000000097E-2</v>
      </c>
      <c r="S56" s="25">
        <f t="shared" si="31"/>
        <v>2.4299999999999988E-2</v>
      </c>
      <c r="T56" s="25">
        <f t="shared" si="32"/>
        <v>2.9970000000000052E-2</v>
      </c>
      <c r="U56" s="25">
        <f t="shared" si="33"/>
        <v>2.6324999999999932E-2</v>
      </c>
      <c r="V56" s="25">
        <f t="shared" si="34"/>
        <v>3.7065150701646843E-2</v>
      </c>
      <c r="W56" s="25">
        <f t="shared" si="112"/>
        <v>2.8999999999999915E-2</v>
      </c>
      <c r="X56" s="36"/>
      <c r="AA56" s="131">
        <f>AA55+1</f>
        <v>13</v>
      </c>
      <c r="AB56" s="132">
        <f t="shared" si="35"/>
        <v>103148.67499999999</v>
      </c>
      <c r="AC56" s="131">
        <f>AC55+1</f>
        <v>13</v>
      </c>
      <c r="AD56" s="133">
        <f t="shared" si="115"/>
        <v>4.7500000000000001E-2</v>
      </c>
      <c r="AE56" s="127">
        <f t="shared" si="116"/>
        <v>1044</v>
      </c>
      <c r="AF56" s="132">
        <f t="shared" si="117"/>
        <v>104299.6</v>
      </c>
      <c r="AG56" s="132">
        <f>IF(AK55="tak",
AE56*100,
AG55)</f>
        <v>104400</v>
      </c>
      <c r="AH56" s="132">
        <f t="shared" si="118"/>
        <v>104400</v>
      </c>
      <c r="AI56" s="133">
        <f t="shared" si="36"/>
        <v>4.7500000000000001E-2</v>
      </c>
      <c r="AJ56" s="132">
        <f t="shared" si="37"/>
        <v>104813.25</v>
      </c>
      <c r="AK56" s="132" t="str">
        <f t="shared" si="38"/>
        <v>nie</v>
      </c>
      <c r="AL56" s="128">
        <f t="shared" si="39"/>
        <v>413.25</v>
      </c>
      <c r="AM56" s="132">
        <f>AJ56-AL56
-(AJ56-AG56-AL56)*podatek_Belki</f>
        <v>104400</v>
      </c>
      <c r="AN56" s="132">
        <f t="shared" si="41"/>
        <v>334.73250000000002</v>
      </c>
      <c r="AO56" s="133">
        <f t="shared" si="42"/>
        <v>4.4999999999999998E-2</v>
      </c>
      <c r="AP56" s="128">
        <f t="shared" si="43"/>
        <v>347.60405300634307</v>
      </c>
      <c r="AQ56" s="132">
        <f>AP55*(1+AO56/12*(1-podatek_Belki))+AM56</f>
        <v>108425.02155300634</v>
      </c>
      <c r="AS56" s="131">
        <f>AS55+1</f>
        <v>13</v>
      </c>
      <c r="AT56" s="133">
        <f t="shared" si="120"/>
        <v>4.7500000000000001E-2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4.9000000000000002E-2</v>
      </c>
      <c r="AZ56" s="132">
        <f t="shared" si="46"/>
        <v>100408.33333333334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99763.750000000015</v>
      </c>
      <c r="BD56" s="132">
        <f t="shared" si="50"/>
        <v>330.7500000000079</v>
      </c>
      <c r="BE56" s="133">
        <f t="shared" si="51"/>
        <v>4.4999999999999998E-2</v>
      </c>
      <c r="BF56" s="128">
        <f t="shared" si="52"/>
        <v>4378.9923749961763</v>
      </c>
      <c r="BG56" s="132">
        <f>BF55*(1+BE56/12*(1-podatek_Belki))+BC56</f>
        <v>103811.99237499619</v>
      </c>
      <c r="BI56" s="131">
        <f>BI55+1</f>
        <v>13</v>
      </c>
      <c r="BJ56" s="133">
        <f t="shared" si="148"/>
        <v>4.5900000000000003E-2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105150.00000000001</v>
      </c>
      <c r="BO56" s="130">
        <f t="shared" si="54"/>
        <v>5.1499999999999997E-2</v>
      </c>
      <c r="BP56" s="128">
        <f t="shared" si="55"/>
        <v>105601.26875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103727.0276875</v>
      </c>
      <c r="BT56" s="128">
        <f t="shared" si="128"/>
        <v>0</v>
      </c>
      <c r="BU56" s="133">
        <f t="shared" si="59"/>
        <v>4.4999999999999998E-2</v>
      </c>
      <c r="BV56" s="132">
        <f>BV55*(1+BU56/12*(1-podatek_Belki))+BT56</f>
        <v>0</v>
      </c>
      <c r="BW56" s="128">
        <f>BV55*(1+BU56/12*(1-podatek_Belki))+BS56</f>
        <v>103727.0276875</v>
      </c>
      <c r="BY56" s="133">
        <f t="shared" ref="BY56:BY87" si="149">MAX(INDEX(scenariusz_I_inflacja,MATCH(ROUNDUP(AA56/12,0)-1,scenariusz_I_rok,0)),0)</f>
        <v>2.9000000000000001E-2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4.3999999999999997E-2</v>
      </c>
      <c r="CE56" s="132">
        <f t="shared" si="63"/>
        <v>100366.66666666667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98677</v>
      </c>
      <c r="CI56" s="128">
        <f t="shared" si="67"/>
        <v>0</v>
      </c>
      <c r="CJ56" s="133">
        <f t="shared" si="68"/>
        <v>4.4999999999999998E-2</v>
      </c>
      <c r="CK56" s="128">
        <f t="shared" si="69"/>
        <v>4468.5320625000004</v>
      </c>
      <c r="CL56" s="128">
        <f t="shared" si="70"/>
        <v>103145.5320625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106000</v>
      </c>
      <c r="CR56" s="133">
        <f t="shared" si="71"/>
        <v>4.9000000000000002E-2</v>
      </c>
      <c r="CS56" s="132">
        <f t="shared" si="72"/>
        <v>106432.83333333334</v>
      </c>
      <c r="CT56" s="132" t="str">
        <f t="shared" si="73"/>
        <v>nie</v>
      </c>
      <c r="CU56" s="132">
        <f t="shared" si="74"/>
        <v>3000</v>
      </c>
      <c r="CV56" s="132">
        <f t="shared" si="75"/>
        <v>102780.595</v>
      </c>
      <c r="CW56" s="132">
        <f t="shared" si="76"/>
        <v>0</v>
      </c>
      <c r="CX56" s="133">
        <f t="shared" si="77"/>
        <v>4.4999999999999998E-2</v>
      </c>
      <c r="CY56" s="132">
        <f>CY55*(1+CX56/12*(1-podatek_Belki))+CW56</f>
        <v>0</v>
      </c>
      <c r="CZ56" s="132">
        <f>CY55*(1+CX56/12*(1-podatek_Belki))+CV56</f>
        <v>102780.595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105700</v>
      </c>
      <c r="DF56" s="133">
        <f t="shared" si="80"/>
        <v>4.9000000000000002E-2</v>
      </c>
      <c r="DG56" s="132">
        <f t="shared" si="81"/>
        <v>106131.60833333334</v>
      </c>
      <c r="DH56" s="132" t="str">
        <f t="shared" si="82"/>
        <v>nie</v>
      </c>
      <c r="DI56" s="132">
        <f t="shared" si="83"/>
        <v>2000</v>
      </c>
      <c r="DJ56" s="132">
        <f t="shared" si="84"/>
        <v>103346.60275000001</v>
      </c>
      <c r="DK56" s="132">
        <f t="shared" si="85"/>
        <v>0</v>
      </c>
      <c r="DL56" s="133">
        <f t="shared" si="86"/>
        <v>4.4999999999999998E-2</v>
      </c>
      <c r="DM56" s="132">
        <f>DM55*(1+DL56/12*(1-podatek_Belki))+DK56</f>
        <v>0</v>
      </c>
      <c r="DN56" s="132">
        <f>DM55*(1+DL56/12*(1-podatek_Belki))+DJ56</f>
        <v>103346.60275000001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106250</v>
      </c>
      <c r="DT56" s="133">
        <f t="shared" si="89"/>
        <v>5.4000000000000006E-2</v>
      </c>
      <c r="DU56" s="132">
        <f t="shared" si="90"/>
        <v>106728.125</v>
      </c>
      <c r="DV56" s="132" t="str">
        <f t="shared" si="91"/>
        <v>nie</v>
      </c>
      <c r="DW56" s="132">
        <f t="shared" si="92"/>
        <v>3000</v>
      </c>
      <c r="DX56" s="132">
        <f t="shared" si="93"/>
        <v>103019.78125</v>
      </c>
      <c r="DY56" s="132">
        <f t="shared" si="94"/>
        <v>0</v>
      </c>
      <c r="DZ56" s="133">
        <f t="shared" si="95"/>
        <v>4.4999999999999998E-2</v>
      </c>
      <c r="EA56" s="132">
        <f>EA55*(1+DZ56/12*(1-podatek_Belki))+DY56</f>
        <v>0</v>
      </c>
      <c r="EB56" s="132">
        <f>EA55*(1+DZ56/12*(1-podatek_Belki))+DX56</f>
        <v>103019.78125</v>
      </c>
    </row>
    <row r="57" spans="1:132" ht="23.25">
      <c r="A57" s="224">
        <f>ROUNDUP(B68/12,0)</f>
        <v>2</v>
      </c>
      <c r="B57" s="188">
        <f t="shared" si="98"/>
        <v>13</v>
      </c>
      <c r="C57" s="128">
        <f t="shared" si="99"/>
        <v>108425.02155300634</v>
      </c>
      <c r="D57" s="128">
        <f t="shared" si="100"/>
        <v>103811.99237499619</v>
      </c>
      <c r="E57" s="128">
        <f t="shared" si="101"/>
        <v>103727.0276875</v>
      </c>
      <c r="F57" s="128">
        <f t="shared" si="102"/>
        <v>103145.5320625</v>
      </c>
      <c r="G57" s="128">
        <f t="shared" si="103"/>
        <v>102780.595</v>
      </c>
      <c r="H57" s="128">
        <f t="shared" si="104"/>
        <v>103346.60275000001</v>
      </c>
      <c r="I57" s="128">
        <f t="shared" si="105"/>
        <v>103019.78125</v>
      </c>
      <c r="J57" s="128">
        <f t="shared" si="106"/>
        <v>104021.52360969032</v>
      </c>
      <c r="K57" s="128">
        <f t="shared" si="107"/>
        <v>103148.67499999999</v>
      </c>
      <c r="M57" s="36"/>
      <c r="N57" s="32">
        <f t="shared" si="108"/>
        <v>13</v>
      </c>
      <c r="O57" s="25">
        <f t="shared" si="109"/>
        <v>8.425021553006351E-2</v>
      </c>
      <c r="P57" s="25">
        <f t="shared" si="110"/>
        <v>3.811992374996187E-2</v>
      </c>
      <c r="Q57" s="25">
        <f t="shared" si="111"/>
        <v>3.7270276874999952E-2</v>
      </c>
      <c r="R57" s="25">
        <f t="shared" si="30"/>
        <v>3.1455320625000116E-2</v>
      </c>
      <c r="S57" s="25">
        <f t="shared" si="31"/>
        <v>2.7805950000000079E-2</v>
      </c>
      <c r="T57" s="25">
        <f t="shared" si="32"/>
        <v>3.3466027500000051E-2</v>
      </c>
      <c r="U57" s="25">
        <f t="shared" si="33"/>
        <v>3.0197812499999976E-2</v>
      </c>
      <c r="V57" s="25">
        <f t="shared" si="34"/>
        <v>4.0215236096903251E-2</v>
      </c>
      <c r="W57" s="25">
        <f t="shared" si="112"/>
        <v>3.1486749999999786E-2</v>
      </c>
      <c r="X57" s="36"/>
      <c r="Y57" s="73"/>
      <c r="AA57" s="124">
        <f t="shared" si="113"/>
        <v>14</v>
      </c>
      <c r="AB57" s="128">
        <f t="shared" si="35"/>
        <v>103397.34999999998</v>
      </c>
      <c r="AC57" s="124">
        <f t="shared" si="114"/>
        <v>14</v>
      </c>
      <c r="AD57" s="130">
        <f t="shared" si="115"/>
        <v>4.7500000000000001E-2</v>
      </c>
      <c r="AE57" s="127">
        <f t="shared" si="116"/>
        <v>1044</v>
      </c>
      <c r="AF57" s="128">
        <f t="shared" si="117"/>
        <v>104299.6</v>
      </c>
      <c r="AG57" s="128">
        <f t="shared" si="140"/>
        <v>104400</v>
      </c>
      <c r="AH57" s="128">
        <f t="shared" si="118"/>
        <v>104400</v>
      </c>
      <c r="AI57" s="130">
        <f t="shared" si="36"/>
        <v>4.7500000000000001E-2</v>
      </c>
      <c r="AJ57" s="128">
        <f t="shared" si="37"/>
        <v>104813.25</v>
      </c>
      <c r="AK57" s="128" t="str">
        <f t="shared" si="38"/>
        <v>nie</v>
      </c>
      <c r="AL57" s="128">
        <f t="shared" si="39"/>
        <v>522</v>
      </c>
      <c r="AM57" s="128">
        <f t="shared" ref="AM57:AM120" si="150">AJ57-AL57
-(AJ57-AG57-AL57)*podatek_Belki</f>
        <v>104311.91250000001</v>
      </c>
      <c r="AN57" s="128">
        <f t="shared" si="41"/>
        <v>334.73250000000002</v>
      </c>
      <c r="AO57" s="130">
        <f t="shared" si="42"/>
        <v>4.4999999999999998E-2</v>
      </c>
      <c r="AP57" s="128">
        <f t="shared" si="43"/>
        <v>683.39240031734994</v>
      </c>
      <c r="AQ57" s="128">
        <f>AP56*(1+AO57/12*(1-podatek_Belki))+AM57</f>
        <v>104660.57240031735</v>
      </c>
      <c r="AS57" s="124">
        <f t="shared" si="119"/>
        <v>14</v>
      </c>
      <c r="AT57" s="130">
        <f t="shared" si="120"/>
        <v>4.7500000000000001E-2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4.9000000000000002E-2</v>
      </c>
      <c r="AZ57" s="128">
        <f t="shared" si="46"/>
        <v>100408.33333333334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99763.750000000015</v>
      </c>
      <c r="BD57" s="128">
        <f t="shared" si="50"/>
        <v>330.7500000000079</v>
      </c>
      <c r="BE57" s="130">
        <f t="shared" si="51"/>
        <v>4.4999999999999998E-2</v>
      </c>
      <c r="BF57" s="128">
        <f t="shared" si="52"/>
        <v>4723.0435643352357</v>
      </c>
      <c r="BG57" s="128">
        <f>BF56*(1+BE57/12*(1-podatek_Belki))+BC57</f>
        <v>104156.04356433524</v>
      </c>
      <c r="BI57" s="124">
        <f t="shared" si="124"/>
        <v>14</v>
      </c>
      <c r="BJ57" s="130">
        <f t="shared" si="148"/>
        <v>4.5900000000000003E-2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105150.00000000001</v>
      </c>
      <c r="BO57" s="130">
        <f t="shared" si="54"/>
        <v>5.1499999999999997E-2</v>
      </c>
      <c r="BP57" s="128">
        <f t="shared" si="55"/>
        <v>106052.53750000002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104092.55537500001</v>
      </c>
      <c r="BT57" s="128">
        <f t="shared" si="128"/>
        <v>0</v>
      </c>
      <c r="BU57" s="130">
        <f t="shared" si="59"/>
        <v>4.4999999999999998E-2</v>
      </c>
      <c r="BV57" s="128">
        <f t="shared" si="60"/>
        <v>0</v>
      </c>
      <c r="BW57" s="128">
        <f t="shared" si="61"/>
        <v>104092.55537500001</v>
      </c>
      <c r="BY57" s="130">
        <f t="shared" si="149"/>
        <v>2.9000000000000001E-2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4.3999999999999997E-2</v>
      </c>
      <c r="CE57" s="128">
        <f t="shared" si="63"/>
        <v>100733.33333333334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98974.000000000015</v>
      </c>
      <c r="CI57" s="128">
        <f t="shared" si="67"/>
        <v>0</v>
      </c>
      <c r="CJ57" s="130">
        <f t="shared" si="68"/>
        <v>4.4999999999999998E-2</v>
      </c>
      <c r="CK57" s="128">
        <f t="shared" si="69"/>
        <v>4482.1052286398444</v>
      </c>
      <c r="CL57" s="128">
        <f t="shared" si="70"/>
        <v>103456.10522863986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106000</v>
      </c>
      <c r="CR57" s="130">
        <f t="shared" si="71"/>
        <v>4.9000000000000002E-2</v>
      </c>
      <c r="CS57" s="128">
        <f t="shared" si="72"/>
        <v>106865.66666666667</v>
      </c>
      <c r="CT57" s="128" t="str">
        <f t="shared" si="73"/>
        <v>nie</v>
      </c>
      <c r="CU57" s="128">
        <f t="shared" si="74"/>
        <v>3000</v>
      </c>
      <c r="CV57" s="128">
        <f t="shared" si="75"/>
        <v>103131.19</v>
      </c>
      <c r="CW57" s="128">
        <f t="shared" si="76"/>
        <v>0</v>
      </c>
      <c r="CX57" s="130">
        <f t="shared" si="77"/>
        <v>4.4999999999999998E-2</v>
      </c>
      <c r="CY57" s="128">
        <f t="shared" si="78"/>
        <v>0</v>
      </c>
      <c r="CZ57" s="128">
        <f t="shared" si="79"/>
        <v>103131.19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105700</v>
      </c>
      <c r="DF57" s="130">
        <f t="shared" si="80"/>
        <v>4.9000000000000002E-2</v>
      </c>
      <c r="DG57" s="128">
        <f t="shared" si="81"/>
        <v>106563.21666666666</v>
      </c>
      <c r="DH57" s="128" t="str">
        <f t="shared" si="82"/>
        <v>nie</v>
      </c>
      <c r="DI57" s="128">
        <f t="shared" si="83"/>
        <v>2000</v>
      </c>
      <c r="DJ57" s="128">
        <f t="shared" si="84"/>
        <v>103696.2055</v>
      </c>
      <c r="DK57" s="128">
        <f t="shared" si="85"/>
        <v>0</v>
      </c>
      <c r="DL57" s="130">
        <f t="shared" si="86"/>
        <v>4.4999999999999998E-2</v>
      </c>
      <c r="DM57" s="128">
        <f t="shared" si="87"/>
        <v>0</v>
      </c>
      <c r="DN57" s="128">
        <f t="shared" si="88"/>
        <v>103696.2055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106250</v>
      </c>
      <c r="DT57" s="130">
        <f t="shared" si="89"/>
        <v>5.4000000000000006E-2</v>
      </c>
      <c r="DU57" s="128">
        <f t="shared" si="90"/>
        <v>107206.24999999999</v>
      </c>
      <c r="DV57" s="128" t="str">
        <f t="shared" si="91"/>
        <v>nie</v>
      </c>
      <c r="DW57" s="128">
        <f t="shared" si="92"/>
        <v>3000</v>
      </c>
      <c r="DX57" s="128">
        <f t="shared" si="93"/>
        <v>103407.06249999999</v>
      </c>
      <c r="DY57" s="128">
        <f t="shared" si="94"/>
        <v>0</v>
      </c>
      <c r="DZ57" s="130">
        <f t="shared" si="95"/>
        <v>4.4999999999999998E-2</v>
      </c>
      <c r="EA57" s="128">
        <f t="shared" si="96"/>
        <v>0</v>
      </c>
      <c r="EB57" s="128">
        <f t="shared" si="97"/>
        <v>103407.06249999999</v>
      </c>
    </row>
    <row r="58" spans="1:132">
      <c r="A58" s="224"/>
      <c r="B58" s="188">
        <f t="shared" si="98"/>
        <v>14</v>
      </c>
      <c r="C58" s="128">
        <f t="shared" si="99"/>
        <v>104660.57240031735</v>
      </c>
      <c r="D58" s="128">
        <f t="shared" si="100"/>
        <v>104156.04356433524</v>
      </c>
      <c r="E58" s="128">
        <f t="shared" si="101"/>
        <v>104092.55537500001</v>
      </c>
      <c r="F58" s="128">
        <f t="shared" si="102"/>
        <v>103456.10522863986</v>
      </c>
      <c r="G58" s="128">
        <f t="shared" si="103"/>
        <v>103131.19</v>
      </c>
      <c r="H58" s="128">
        <f t="shared" si="104"/>
        <v>103696.2055</v>
      </c>
      <c r="I58" s="128">
        <f t="shared" si="105"/>
        <v>103407.06249999999</v>
      </c>
      <c r="J58" s="128">
        <f t="shared" si="106"/>
        <v>104337.48898765477</v>
      </c>
      <c r="K58" s="128">
        <f t="shared" si="107"/>
        <v>103397.34999999998</v>
      </c>
      <c r="M58" s="36"/>
      <c r="N58" s="32">
        <f t="shared" si="108"/>
        <v>14</v>
      </c>
      <c r="O58" s="25">
        <f t="shared" si="109"/>
        <v>4.6605724003173421E-2</v>
      </c>
      <c r="P58" s="25">
        <f t="shared" si="110"/>
        <v>4.1560435643352323E-2</v>
      </c>
      <c r="Q58" s="25">
        <f t="shared" si="111"/>
        <v>4.0925553750000176E-2</v>
      </c>
      <c r="R58" s="25">
        <f t="shared" si="30"/>
        <v>3.4561052286398608E-2</v>
      </c>
      <c r="S58" s="25">
        <f t="shared" si="31"/>
        <v>3.1311899999999948E-2</v>
      </c>
      <c r="T58" s="25">
        <f t="shared" si="32"/>
        <v>3.6962055000000049E-2</v>
      </c>
      <c r="U58" s="25">
        <f t="shared" si="33"/>
        <v>3.4070624999999799E-2</v>
      </c>
      <c r="V58" s="25">
        <f t="shared" si="34"/>
        <v>4.3374889876547584E-2</v>
      </c>
      <c r="W58" s="25">
        <f t="shared" si="112"/>
        <v>3.3973499999999657E-2</v>
      </c>
      <c r="X58" s="36"/>
      <c r="Y58" s="74"/>
      <c r="AA58" s="124">
        <f t="shared" si="113"/>
        <v>15</v>
      </c>
      <c r="AB58" s="128">
        <f t="shared" si="35"/>
        <v>103646.02499999998</v>
      </c>
      <c r="AC58" s="124">
        <f t="shared" si="114"/>
        <v>15</v>
      </c>
      <c r="AD58" s="130">
        <f t="shared" si="115"/>
        <v>4.7500000000000001E-2</v>
      </c>
      <c r="AE58" s="127">
        <f t="shared" si="116"/>
        <v>1044</v>
      </c>
      <c r="AF58" s="128">
        <f t="shared" si="117"/>
        <v>104299.6</v>
      </c>
      <c r="AG58" s="128">
        <f t="shared" si="140"/>
        <v>104400</v>
      </c>
      <c r="AH58" s="128">
        <f t="shared" si="118"/>
        <v>104400</v>
      </c>
      <c r="AI58" s="130">
        <f t="shared" si="36"/>
        <v>4.7500000000000001E-2</v>
      </c>
      <c r="AJ58" s="128">
        <f t="shared" si="37"/>
        <v>104813.25</v>
      </c>
      <c r="AK58" s="128" t="str">
        <f t="shared" si="38"/>
        <v>nie</v>
      </c>
      <c r="AL58" s="128">
        <f t="shared" si="39"/>
        <v>522</v>
      </c>
      <c r="AM58" s="128">
        <f t="shared" si="150"/>
        <v>104311.91250000001</v>
      </c>
      <c r="AN58" s="128">
        <f t="shared" si="41"/>
        <v>334.73250000000002</v>
      </c>
      <c r="AO58" s="130">
        <f t="shared" si="42"/>
        <v>4.4999999999999998E-2</v>
      </c>
      <c r="AP58" s="128">
        <f t="shared" si="43"/>
        <v>1020.2007047333138</v>
      </c>
      <c r="AQ58" s="128">
        <f t="shared" ref="AQ58:AQ120" si="156">AP57*(1+AO58/12*(1-podatek_Belki))+AM58</f>
        <v>104997.38070473332</v>
      </c>
      <c r="AS58" s="124">
        <f t="shared" si="119"/>
        <v>15</v>
      </c>
      <c r="AT58" s="130">
        <f t="shared" si="120"/>
        <v>4.7500000000000001E-2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4.9000000000000002E-2</v>
      </c>
      <c r="AZ58" s="128">
        <f t="shared" si="46"/>
        <v>100408.33333333334</v>
      </c>
      <c r="BA58" s="128" t="str">
        <f t="shared" si="47"/>
        <v>nie</v>
      </c>
      <c r="BB58" s="128">
        <f t="shared" si="48"/>
        <v>700</v>
      </c>
      <c r="BC58" s="128">
        <f t="shared" si="152"/>
        <v>99763.750000000015</v>
      </c>
      <c r="BD58" s="128">
        <f t="shared" si="50"/>
        <v>330.7500000000079</v>
      </c>
      <c r="BE58" s="130">
        <f t="shared" si="51"/>
        <v>4.4999999999999998E-2</v>
      </c>
      <c r="BF58" s="128">
        <f t="shared" si="52"/>
        <v>5068.1398091619121</v>
      </c>
      <c r="BG58" s="128">
        <f t="shared" ref="BG58:BG66" si="157">BF57*(1+BE58/12*(1-podatek_Belki))+BC58</f>
        <v>104501.13980916192</v>
      </c>
      <c r="BI58" s="124">
        <f t="shared" si="124"/>
        <v>15</v>
      </c>
      <c r="BJ58" s="130">
        <f t="shared" si="148"/>
        <v>4.5900000000000003E-2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105150.00000000001</v>
      </c>
      <c r="BO58" s="130">
        <f t="shared" si="54"/>
        <v>5.1499999999999997E-2</v>
      </c>
      <c r="BP58" s="128">
        <f t="shared" si="55"/>
        <v>106503.80625000001</v>
      </c>
      <c r="BQ58" s="128" t="str">
        <f t="shared" si="56"/>
        <v>nie</v>
      </c>
      <c r="BR58" s="128">
        <f t="shared" si="57"/>
        <v>1000</v>
      </c>
      <c r="BS58" s="128">
        <f t="shared" si="153"/>
        <v>104458.08306250001</v>
      </c>
      <c r="BT58" s="128">
        <f t="shared" si="128"/>
        <v>0</v>
      </c>
      <c r="BU58" s="130">
        <f t="shared" si="59"/>
        <v>4.4999999999999998E-2</v>
      </c>
      <c r="BV58" s="128">
        <f t="shared" si="60"/>
        <v>0</v>
      </c>
      <c r="BW58" s="128">
        <f t="shared" si="61"/>
        <v>104458.08306250001</v>
      </c>
      <c r="BY58" s="130">
        <f t="shared" si="149"/>
        <v>2.9000000000000001E-2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4.3999999999999997E-2</v>
      </c>
      <c r="CE58" s="128">
        <f t="shared" si="63"/>
        <v>101099.99999999999</v>
      </c>
      <c r="CF58" s="128" t="str">
        <f t="shared" si="64"/>
        <v>nie</v>
      </c>
      <c r="CG58" s="128">
        <f t="shared" si="65"/>
        <v>2000</v>
      </c>
      <c r="CH58" s="128">
        <f t="shared" si="155"/>
        <v>99270.999999999985</v>
      </c>
      <c r="CI58" s="128">
        <f t="shared" si="67"/>
        <v>0</v>
      </c>
      <c r="CJ58" s="130">
        <f t="shared" si="68"/>
        <v>4.4999999999999998E-2</v>
      </c>
      <c r="CK58" s="128">
        <f t="shared" si="69"/>
        <v>4495.7196232718379</v>
      </c>
      <c r="CL58" s="128">
        <f t="shared" si="70"/>
        <v>103766.71962327183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106000</v>
      </c>
      <c r="CR58" s="130">
        <f t="shared" si="71"/>
        <v>4.9000000000000002E-2</v>
      </c>
      <c r="CS58" s="128">
        <f t="shared" si="72"/>
        <v>107298.50000000001</v>
      </c>
      <c r="CT58" s="128" t="str">
        <f t="shared" si="73"/>
        <v>nie</v>
      </c>
      <c r="CU58" s="128">
        <f t="shared" si="74"/>
        <v>3000</v>
      </c>
      <c r="CV58" s="128">
        <f t="shared" si="75"/>
        <v>103481.78500000002</v>
      </c>
      <c r="CW58" s="128">
        <f t="shared" si="76"/>
        <v>0</v>
      </c>
      <c r="CX58" s="130">
        <f t="shared" si="77"/>
        <v>4.4999999999999998E-2</v>
      </c>
      <c r="CY58" s="128">
        <f t="shared" si="78"/>
        <v>0</v>
      </c>
      <c r="CZ58" s="128">
        <f t="shared" si="79"/>
        <v>103481.78500000002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105700</v>
      </c>
      <c r="DF58" s="130">
        <f t="shared" si="80"/>
        <v>4.9000000000000002E-2</v>
      </c>
      <c r="DG58" s="128">
        <f t="shared" si="81"/>
        <v>106994.82500000001</v>
      </c>
      <c r="DH58" s="128" t="str">
        <f t="shared" si="82"/>
        <v>nie</v>
      </c>
      <c r="DI58" s="128">
        <f t="shared" si="83"/>
        <v>2000</v>
      </c>
      <c r="DJ58" s="128">
        <f t="shared" si="84"/>
        <v>104045.80825000002</v>
      </c>
      <c r="DK58" s="128">
        <f t="shared" si="85"/>
        <v>0</v>
      </c>
      <c r="DL58" s="130">
        <f t="shared" si="86"/>
        <v>4.4999999999999998E-2</v>
      </c>
      <c r="DM58" s="128">
        <f t="shared" si="87"/>
        <v>0</v>
      </c>
      <c r="DN58" s="128">
        <f t="shared" si="88"/>
        <v>104045.80825000002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106250</v>
      </c>
      <c r="DT58" s="130">
        <f t="shared" si="89"/>
        <v>5.4000000000000006E-2</v>
      </c>
      <c r="DU58" s="128">
        <f t="shared" si="90"/>
        <v>107684.375</v>
      </c>
      <c r="DV58" s="128" t="str">
        <f t="shared" si="91"/>
        <v>nie</v>
      </c>
      <c r="DW58" s="128">
        <f t="shared" si="92"/>
        <v>3000</v>
      </c>
      <c r="DX58" s="128">
        <f t="shared" si="93"/>
        <v>103794.34375</v>
      </c>
      <c r="DY58" s="128">
        <f t="shared" si="94"/>
        <v>0</v>
      </c>
      <c r="DZ58" s="130">
        <f t="shared" si="95"/>
        <v>4.4999999999999998E-2</v>
      </c>
      <c r="EA58" s="128">
        <f t="shared" si="96"/>
        <v>0</v>
      </c>
      <c r="EB58" s="128">
        <f t="shared" si="97"/>
        <v>103794.34375</v>
      </c>
    </row>
    <row r="59" spans="1:132">
      <c r="A59" s="224"/>
      <c r="B59" s="188">
        <f t="shared" si="98"/>
        <v>15</v>
      </c>
      <c r="C59" s="128">
        <f t="shared" si="99"/>
        <v>104997.38070473332</v>
      </c>
      <c r="D59" s="128">
        <f t="shared" si="100"/>
        <v>104501.13980916192</v>
      </c>
      <c r="E59" s="128">
        <f t="shared" si="101"/>
        <v>104458.08306250001</v>
      </c>
      <c r="F59" s="128">
        <f t="shared" si="102"/>
        <v>103766.71962327183</v>
      </c>
      <c r="G59" s="128">
        <f t="shared" si="103"/>
        <v>103481.78500000002</v>
      </c>
      <c r="H59" s="128">
        <f t="shared" si="104"/>
        <v>104045.80825000002</v>
      </c>
      <c r="I59" s="128">
        <f t="shared" si="105"/>
        <v>103794.34375</v>
      </c>
      <c r="J59" s="128">
        <f t="shared" si="106"/>
        <v>104654.41411045477</v>
      </c>
      <c r="K59" s="128">
        <f t="shared" si="107"/>
        <v>103646.02499999998</v>
      </c>
      <c r="M59" s="36"/>
      <c r="N59" s="32">
        <f t="shared" si="108"/>
        <v>15</v>
      </c>
      <c r="O59" s="25">
        <f t="shared" si="109"/>
        <v>4.997380704733323E-2</v>
      </c>
      <c r="P59" s="25">
        <f t="shared" si="110"/>
        <v>4.5011398091619137E-2</v>
      </c>
      <c r="Q59" s="25">
        <f t="shared" si="111"/>
        <v>4.4580830625000178E-2</v>
      </c>
      <c r="R59" s="25">
        <f t="shared" si="30"/>
        <v>3.7667196232718192E-2</v>
      </c>
      <c r="S59" s="25">
        <f t="shared" si="31"/>
        <v>3.4817850000000261E-2</v>
      </c>
      <c r="T59" s="25">
        <f t="shared" si="32"/>
        <v>4.045808250000027E-2</v>
      </c>
      <c r="U59" s="25">
        <f t="shared" si="33"/>
        <v>3.7943437500000066E-2</v>
      </c>
      <c r="V59" s="25">
        <f t="shared" si="34"/>
        <v>4.6544141104547743E-2</v>
      </c>
      <c r="W59" s="25">
        <f t="shared" si="112"/>
        <v>3.646024999999975E-2</v>
      </c>
      <c r="X59" s="36"/>
      <c r="Y59" s="36"/>
      <c r="AA59" s="124">
        <f t="shared" si="113"/>
        <v>16</v>
      </c>
      <c r="AB59" s="128">
        <f t="shared" si="35"/>
        <v>103894.7</v>
      </c>
      <c r="AC59" s="124">
        <f t="shared" si="114"/>
        <v>16</v>
      </c>
      <c r="AD59" s="130">
        <f t="shared" si="115"/>
        <v>4.7500000000000001E-2</v>
      </c>
      <c r="AE59" s="127">
        <f t="shared" si="116"/>
        <v>1044</v>
      </c>
      <c r="AF59" s="128">
        <f t="shared" si="117"/>
        <v>104299.6</v>
      </c>
      <c r="AG59" s="128">
        <f t="shared" si="140"/>
        <v>104400</v>
      </c>
      <c r="AH59" s="128">
        <f t="shared" si="118"/>
        <v>104400</v>
      </c>
      <c r="AI59" s="130">
        <f t="shared" si="36"/>
        <v>4.7500000000000001E-2</v>
      </c>
      <c r="AJ59" s="128">
        <f t="shared" si="37"/>
        <v>104813.25</v>
      </c>
      <c r="AK59" s="128" t="str">
        <f t="shared" si="38"/>
        <v>nie</v>
      </c>
      <c r="AL59" s="128">
        <f t="shared" si="39"/>
        <v>522</v>
      </c>
      <c r="AM59" s="128">
        <f t="shared" si="150"/>
        <v>104311.91250000001</v>
      </c>
      <c r="AN59" s="128">
        <f t="shared" si="41"/>
        <v>334.73250000000002</v>
      </c>
      <c r="AO59" s="130">
        <f t="shared" si="42"/>
        <v>4.4999999999999998E-2</v>
      </c>
      <c r="AP59" s="128">
        <f t="shared" si="43"/>
        <v>1358.0320643739412</v>
      </c>
      <c r="AQ59" s="128">
        <f t="shared" si="156"/>
        <v>105335.21206437395</v>
      </c>
      <c r="AS59" s="124">
        <f t="shared" si="119"/>
        <v>16</v>
      </c>
      <c r="AT59" s="130">
        <f t="shared" si="120"/>
        <v>4.7500000000000001E-2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4.9000000000000002E-2</v>
      </c>
      <c r="AZ59" s="128">
        <f t="shared" si="46"/>
        <v>100408.33333333334</v>
      </c>
      <c r="BA59" s="128" t="str">
        <f t="shared" si="47"/>
        <v>nie</v>
      </c>
      <c r="BB59" s="128">
        <f t="shared" si="48"/>
        <v>700</v>
      </c>
      <c r="BC59" s="128">
        <f t="shared" si="152"/>
        <v>99763.750000000015</v>
      </c>
      <c r="BD59" s="128">
        <f t="shared" si="50"/>
        <v>330.7500000000079</v>
      </c>
      <c r="BE59" s="130">
        <f t="shared" si="51"/>
        <v>4.4999999999999998E-2</v>
      </c>
      <c r="BF59" s="128">
        <f t="shared" si="52"/>
        <v>5414.2842838322495</v>
      </c>
      <c r="BG59" s="128">
        <f t="shared" si="157"/>
        <v>104847.28428383225</v>
      </c>
      <c r="BI59" s="124">
        <f t="shared" si="124"/>
        <v>16</v>
      </c>
      <c r="BJ59" s="130">
        <f t="shared" si="148"/>
        <v>4.5900000000000003E-2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105150.00000000001</v>
      </c>
      <c r="BO59" s="130">
        <f t="shared" si="54"/>
        <v>5.1499999999999997E-2</v>
      </c>
      <c r="BP59" s="128">
        <f t="shared" si="55"/>
        <v>106955.07500000003</v>
      </c>
      <c r="BQ59" s="128" t="str">
        <f t="shared" si="56"/>
        <v>nie</v>
      </c>
      <c r="BR59" s="128">
        <f t="shared" si="57"/>
        <v>1000</v>
      </c>
      <c r="BS59" s="128">
        <f t="shared" si="153"/>
        <v>104823.61075000002</v>
      </c>
      <c r="BT59" s="128">
        <f t="shared" si="128"/>
        <v>0</v>
      </c>
      <c r="BU59" s="130">
        <f t="shared" si="59"/>
        <v>4.4999999999999998E-2</v>
      </c>
      <c r="BV59" s="128">
        <f t="shared" si="60"/>
        <v>0</v>
      </c>
      <c r="BW59" s="128">
        <f t="shared" si="61"/>
        <v>104823.61075000002</v>
      </c>
      <c r="BY59" s="130">
        <f t="shared" si="149"/>
        <v>2.9000000000000001E-2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4.3999999999999997E-2</v>
      </c>
      <c r="CE59" s="128">
        <f t="shared" si="63"/>
        <v>101466.66666666666</v>
      </c>
      <c r="CF59" s="128" t="str">
        <f t="shared" si="64"/>
        <v>nie</v>
      </c>
      <c r="CG59" s="128">
        <f t="shared" si="65"/>
        <v>2000</v>
      </c>
      <c r="CH59" s="128">
        <f t="shared" si="155"/>
        <v>99567.999999999985</v>
      </c>
      <c r="CI59" s="128">
        <f t="shared" si="67"/>
        <v>0</v>
      </c>
      <c r="CJ59" s="130">
        <f t="shared" si="68"/>
        <v>4.4999999999999998E-2</v>
      </c>
      <c r="CK59" s="128">
        <f t="shared" si="69"/>
        <v>4509.375371627526</v>
      </c>
      <c r="CL59" s="128">
        <f t="shared" si="70"/>
        <v>104077.37537162751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106000</v>
      </c>
      <c r="CR59" s="130">
        <f t="shared" si="71"/>
        <v>4.9000000000000002E-2</v>
      </c>
      <c r="CS59" s="128">
        <f t="shared" si="72"/>
        <v>107731.33333333333</v>
      </c>
      <c r="CT59" s="128" t="str">
        <f t="shared" si="73"/>
        <v>nie</v>
      </c>
      <c r="CU59" s="128">
        <f t="shared" si="74"/>
        <v>3000</v>
      </c>
      <c r="CV59" s="128">
        <f t="shared" si="75"/>
        <v>103832.37999999999</v>
      </c>
      <c r="CW59" s="128">
        <f t="shared" si="76"/>
        <v>0</v>
      </c>
      <c r="CX59" s="130">
        <f t="shared" si="77"/>
        <v>4.4999999999999998E-2</v>
      </c>
      <c r="CY59" s="128">
        <f t="shared" si="78"/>
        <v>0</v>
      </c>
      <c r="CZ59" s="128">
        <f t="shared" si="79"/>
        <v>103832.37999999999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105700</v>
      </c>
      <c r="DF59" s="130">
        <f t="shared" si="80"/>
        <v>4.9000000000000002E-2</v>
      </c>
      <c r="DG59" s="128">
        <f t="shared" si="81"/>
        <v>107426.43333333333</v>
      </c>
      <c r="DH59" s="128" t="str">
        <f t="shared" si="82"/>
        <v>nie</v>
      </c>
      <c r="DI59" s="128">
        <f t="shared" si="83"/>
        <v>2000</v>
      </c>
      <c r="DJ59" s="128">
        <f t="shared" si="84"/>
        <v>104395.41100000001</v>
      </c>
      <c r="DK59" s="128">
        <f t="shared" si="85"/>
        <v>0</v>
      </c>
      <c r="DL59" s="130">
        <f t="shared" si="86"/>
        <v>4.4999999999999998E-2</v>
      </c>
      <c r="DM59" s="128">
        <f t="shared" si="87"/>
        <v>0</v>
      </c>
      <c r="DN59" s="128">
        <f t="shared" si="88"/>
        <v>104395.41100000001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106250</v>
      </c>
      <c r="DT59" s="130">
        <f t="shared" si="89"/>
        <v>5.4000000000000006E-2</v>
      </c>
      <c r="DU59" s="128">
        <f t="shared" si="90"/>
        <v>108162.5</v>
      </c>
      <c r="DV59" s="128" t="str">
        <f t="shared" si="91"/>
        <v>nie</v>
      </c>
      <c r="DW59" s="128">
        <f t="shared" si="92"/>
        <v>3000</v>
      </c>
      <c r="DX59" s="128">
        <f t="shared" si="93"/>
        <v>104181.625</v>
      </c>
      <c r="DY59" s="128">
        <f t="shared" si="94"/>
        <v>0</v>
      </c>
      <c r="DZ59" s="130">
        <f t="shared" si="95"/>
        <v>4.4999999999999998E-2</v>
      </c>
      <c r="EA59" s="128">
        <f t="shared" si="96"/>
        <v>0</v>
      </c>
      <c r="EB59" s="128">
        <f t="shared" si="97"/>
        <v>104181.625</v>
      </c>
    </row>
    <row r="60" spans="1:132">
      <c r="A60" s="224"/>
      <c r="B60" s="188">
        <f t="shared" si="98"/>
        <v>16</v>
      </c>
      <c r="C60" s="128">
        <f t="shared" si="99"/>
        <v>105335.21206437395</v>
      </c>
      <c r="D60" s="128">
        <f t="shared" si="100"/>
        <v>104847.28428383225</v>
      </c>
      <c r="E60" s="128">
        <f t="shared" si="101"/>
        <v>104823.61075000002</v>
      </c>
      <c r="F60" s="128">
        <f t="shared" si="102"/>
        <v>104077.37537162751</v>
      </c>
      <c r="G60" s="128">
        <f t="shared" si="103"/>
        <v>103832.37999999999</v>
      </c>
      <c r="H60" s="128">
        <f t="shared" si="104"/>
        <v>104395.41100000001</v>
      </c>
      <c r="I60" s="128">
        <f t="shared" si="105"/>
        <v>104181.625</v>
      </c>
      <c r="J60" s="128">
        <f t="shared" si="106"/>
        <v>104972.30189331528</v>
      </c>
      <c r="K60" s="128">
        <f t="shared" si="107"/>
        <v>103894.7</v>
      </c>
      <c r="M60" s="36"/>
      <c r="N60" s="32">
        <f t="shared" si="108"/>
        <v>16</v>
      </c>
      <c r="O60" s="25">
        <f t="shared" si="109"/>
        <v>5.3352120643739509E-2</v>
      </c>
      <c r="P60" s="25">
        <f t="shared" si="110"/>
        <v>4.8472842838322538E-2</v>
      </c>
      <c r="Q60" s="25">
        <f t="shared" si="111"/>
        <v>4.823610750000018E-2</v>
      </c>
      <c r="R60" s="25">
        <f t="shared" si="30"/>
        <v>4.0773753716275118E-2</v>
      </c>
      <c r="S60" s="25">
        <f t="shared" si="31"/>
        <v>3.8323799999999908E-2</v>
      </c>
      <c r="T60" s="25">
        <f t="shared" si="32"/>
        <v>4.3954110000000046E-2</v>
      </c>
      <c r="U60" s="25">
        <f t="shared" si="33"/>
        <v>4.181625000000011E-2</v>
      </c>
      <c r="V60" s="25">
        <f t="shared" si="34"/>
        <v>4.9723018933152785E-2</v>
      </c>
      <c r="W60" s="25">
        <f t="shared" si="112"/>
        <v>3.8947000000000065E-2</v>
      </c>
      <c r="X60" s="36"/>
      <c r="Y60" s="36"/>
      <c r="AA60" s="124">
        <f t="shared" si="113"/>
        <v>17</v>
      </c>
      <c r="AB60" s="128">
        <f t="shared" si="35"/>
        <v>104143.375</v>
      </c>
      <c r="AC60" s="124">
        <f t="shared" si="114"/>
        <v>17</v>
      </c>
      <c r="AD60" s="130">
        <f t="shared" si="115"/>
        <v>4.7500000000000001E-2</v>
      </c>
      <c r="AE60" s="127">
        <f t="shared" si="116"/>
        <v>1044</v>
      </c>
      <c r="AF60" s="128">
        <f t="shared" si="117"/>
        <v>104299.6</v>
      </c>
      <c r="AG60" s="128">
        <f t="shared" si="140"/>
        <v>104400</v>
      </c>
      <c r="AH60" s="128">
        <f t="shared" si="118"/>
        <v>104400</v>
      </c>
      <c r="AI60" s="130">
        <f t="shared" si="36"/>
        <v>4.7500000000000001E-2</v>
      </c>
      <c r="AJ60" s="128">
        <f t="shared" si="37"/>
        <v>104813.25</v>
      </c>
      <c r="AK60" s="128" t="str">
        <f t="shared" si="38"/>
        <v>nie</v>
      </c>
      <c r="AL60" s="128">
        <f t="shared" si="39"/>
        <v>522</v>
      </c>
      <c r="AM60" s="128">
        <f t="shared" si="150"/>
        <v>104311.91250000001</v>
      </c>
      <c r="AN60" s="128">
        <f t="shared" si="41"/>
        <v>334.73250000000002</v>
      </c>
      <c r="AO60" s="130">
        <f t="shared" si="42"/>
        <v>4.4999999999999998E-2</v>
      </c>
      <c r="AP60" s="128">
        <f t="shared" si="43"/>
        <v>1696.8895867694771</v>
      </c>
      <c r="AQ60" s="128">
        <f t="shared" si="156"/>
        <v>105674.06958676949</v>
      </c>
      <c r="AS60" s="124">
        <f t="shared" si="119"/>
        <v>17</v>
      </c>
      <c r="AT60" s="130">
        <f t="shared" si="120"/>
        <v>4.7500000000000001E-2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4.9000000000000002E-2</v>
      </c>
      <c r="AZ60" s="128">
        <f t="shared" si="46"/>
        <v>100408.33333333334</v>
      </c>
      <c r="BA60" s="128" t="str">
        <f t="shared" si="47"/>
        <v>nie</v>
      </c>
      <c r="BB60" s="128">
        <f t="shared" si="48"/>
        <v>700</v>
      </c>
      <c r="BC60" s="128">
        <f t="shared" si="152"/>
        <v>99763.750000000015</v>
      </c>
      <c r="BD60" s="128">
        <f t="shared" si="50"/>
        <v>330.7500000000079</v>
      </c>
      <c r="BE60" s="130">
        <f t="shared" si="51"/>
        <v>4.4999999999999998E-2</v>
      </c>
      <c r="BF60" s="128">
        <f t="shared" si="52"/>
        <v>5761.4801723443979</v>
      </c>
      <c r="BG60" s="128">
        <f t="shared" si="157"/>
        <v>105194.48017234441</v>
      </c>
      <c r="BI60" s="124">
        <f t="shared" si="124"/>
        <v>17</v>
      </c>
      <c r="BJ60" s="130">
        <f t="shared" si="148"/>
        <v>4.5900000000000003E-2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105150.00000000001</v>
      </c>
      <c r="BO60" s="130">
        <f t="shared" si="54"/>
        <v>5.1499999999999997E-2</v>
      </c>
      <c r="BP60" s="128">
        <f t="shared" si="55"/>
        <v>107406.34375000001</v>
      </c>
      <c r="BQ60" s="128" t="str">
        <f t="shared" si="56"/>
        <v>nie</v>
      </c>
      <c r="BR60" s="128">
        <f t="shared" si="57"/>
        <v>1000</v>
      </c>
      <c r="BS60" s="128">
        <f t="shared" si="153"/>
        <v>105189.13843750001</v>
      </c>
      <c r="BT60" s="128">
        <f t="shared" si="128"/>
        <v>0</v>
      </c>
      <c r="BU60" s="130">
        <f t="shared" si="59"/>
        <v>4.4999999999999998E-2</v>
      </c>
      <c r="BV60" s="128">
        <f t="shared" si="60"/>
        <v>0</v>
      </c>
      <c r="BW60" s="128">
        <f t="shared" si="61"/>
        <v>105189.13843750001</v>
      </c>
      <c r="BY60" s="130">
        <f t="shared" si="149"/>
        <v>2.9000000000000001E-2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4.3999999999999997E-2</v>
      </c>
      <c r="CE60" s="128">
        <f t="shared" si="63"/>
        <v>101833.33333333333</v>
      </c>
      <c r="CF60" s="128" t="str">
        <f t="shared" si="64"/>
        <v>nie</v>
      </c>
      <c r="CG60" s="128">
        <f t="shared" si="65"/>
        <v>2000</v>
      </c>
      <c r="CH60" s="128">
        <f t="shared" si="155"/>
        <v>99865</v>
      </c>
      <c r="CI60" s="128">
        <f t="shared" si="67"/>
        <v>0</v>
      </c>
      <c r="CJ60" s="130">
        <f t="shared" si="68"/>
        <v>4.4999999999999998E-2</v>
      </c>
      <c r="CK60" s="128">
        <f t="shared" si="69"/>
        <v>4523.0725993188444</v>
      </c>
      <c r="CL60" s="128">
        <f t="shared" si="70"/>
        <v>104388.07259931884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106000</v>
      </c>
      <c r="CR60" s="130">
        <f t="shared" si="71"/>
        <v>4.9000000000000002E-2</v>
      </c>
      <c r="CS60" s="128">
        <f t="shared" si="72"/>
        <v>108164.16666666667</v>
      </c>
      <c r="CT60" s="128" t="str">
        <f t="shared" si="73"/>
        <v>nie</v>
      </c>
      <c r="CU60" s="128">
        <f t="shared" si="74"/>
        <v>3000</v>
      </c>
      <c r="CV60" s="128">
        <f t="shared" si="75"/>
        <v>104182.97500000001</v>
      </c>
      <c r="CW60" s="128">
        <f t="shared" si="76"/>
        <v>0</v>
      </c>
      <c r="CX60" s="130">
        <f t="shared" si="77"/>
        <v>4.4999999999999998E-2</v>
      </c>
      <c r="CY60" s="128">
        <f t="shared" si="78"/>
        <v>0</v>
      </c>
      <c r="CZ60" s="128">
        <f t="shared" si="79"/>
        <v>104182.97500000001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105700</v>
      </c>
      <c r="DF60" s="130">
        <f t="shared" si="80"/>
        <v>4.9000000000000002E-2</v>
      </c>
      <c r="DG60" s="128">
        <f t="shared" si="81"/>
        <v>107858.04166666667</v>
      </c>
      <c r="DH60" s="128" t="str">
        <f t="shared" si="82"/>
        <v>nie</v>
      </c>
      <c r="DI60" s="128">
        <f t="shared" si="83"/>
        <v>2000</v>
      </c>
      <c r="DJ60" s="128">
        <f t="shared" si="84"/>
        <v>104745.01375</v>
      </c>
      <c r="DK60" s="128">
        <f t="shared" si="85"/>
        <v>0</v>
      </c>
      <c r="DL60" s="130">
        <f t="shared" si="86"/>
        <v>4.4999999999999998E-2</v>
      </c>
      <c r="DM60" s="128">
        <f t="shared" si="87"/>
        <v>0</v>
      </c>
      <c r="DN60" s="128">
        <f t="shared" si="88"/>
        <v>104745.01375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106250</v>
      </c>
      <c r="DT60" s="130">
        <f t="shared" si="89"/>
        <v>5.4000000000000006E-2</v>
      </c>
      <c r="DU60" s="128">
        <f t="shared" si="90"/>
        <v>108640.625</v>
      </c>
      <c r="DV60" s="128" t="str">
        <f t="shared" si="91"/>
        <v>nie</v>
      </c>
      <c r="DW60" s="128">
        <f t="shared" si="92"/>
        <v>3000</v>
      </c>
      <c r="DX60" s="128">
        <f t="shared" si="93"/>
        <v>104568.90625</v>
      </c>
      <c r="DY60" s="128">
        <f t="shared" si="94"/>
        <v>0</v>
      </c>
      <c r="DZ60" s="130">
        <f t="shared" si="95"/>
        <v>4.4999999999999998E-2</v>
      </c>
      <c r="EA60" s="128">
        <f t="shared" si="96"/>
        <v>0</v>
      </c>
      <c r="EB60" s="128">
        <f t="shared" si="97"/>
        <v>104568.90625</v>
      </c>
    </row>
    <row r="61" spans="1:132">
      <c r="A61" s="224"/>
      <c r="B61" s="188">
        <f t="shared" si="98"/>
        <v>17</v>
      </c>
      <c r="C61" s="128">
        <f t="shared" si="99"/>
        <v>105674.06958676949</v>
      </c>
      <c r="D61" s="128">
        <f t="shared" si="100"/>
        <v>105194.48017234441</v>
      </c>
      <c r="E61" s="128">
        <f t="shared" si="101"/>
        <v>105189.13843750001</v>
      </c>
      <c r="F61" s="128">
        <f t="shared" si="102"/>
        <v>104388.07259931884</v>
      </c>
      <c r="G61" s="128">
        <f t="shared" si="103"/>
        <v>104182.97500000001</v>
      </c>
      <c r="H61" s="128">
        <f t="shared" si="104"/>
        <v>104745.01375</v>
      </c>
      <c r="I61" s="128">
        <f t="shared" si="105"/>
        <v>104568.90625</v>
      </c>
      <c r="J61" s="128">
        <f t="shared" si="106"/>
        <v>105291.15526031623</v>
      </c>
      <c r="K61" s="128">
        <f t="shared" si="107"/>
        <v>104143.375</v>
      </c>
      <c r="M61" s="36"/>
      <c r="N61" s="32">
        <f t="shared" si="108"/>
        <v>17</v>
      </c>
      <c r="O61" s="25">
        <f t="shared" si="109"/>
        <v>5.6740695867694813E-2</v>
      </c>
      <c r="P61" s="25">
        <f t="shared" si="110"/>
        <v>5.1944801723444067E-2</v>
      </c>
      <c r="Q61" s="25">
        <f t="shared" si="111"/>
        <v>5.189138437499996E-2</v>
      </c>
      <c r="R61" s="25">
        <f t="shared" si="30"/>
        <v>4.3880725993188374E-2</v>
      </c>
      <c r="S61" s="25">
        <f t="shared" si="31"/>
        <v>4.1829749999999999E-2</v>
      </c>
      <c r="T61" s="25">
        <f t="shared" si="32"/>
        <v>4.7450137500000045E-2</v>
      </c>
      <c r="U61" s="25">
        <f t="shared" si="33"/>
        <v>4.5689062499999933E-2</v>
      </c>
      <c r="V61" s="25">
        <f t="shared" si="34"/>
        <v>5.2911552603162271E-2</v>
      </c>
      <c r="W61" s="25">
        <f t="shared" si="112"/>
        <v>4.1433749999999936E-2</v>
      </c>
      <c r="X61" s="36"/>
      <c r="Y61" s="36"/>
      <c r="AA61" s="124">
        <f t="shared" si="113"/>
        <v>18</v>
      </c>
      <c r="AB61" s="128">
        <f t="shared" si="35"/>
        <v>104392.04999999997</v>
      </c>
      <c r="AC61" s="124">
        <f t="shared" si="114"/>
        <v>18</v>
      </c>
      <c r="AD61" s="130">
        <f t="shared" si="115"/>
        <v>4.7500000000000001E-2</v>
      </c>
      <c r="AE61" s="127">
        <f t="shared" si="116"/>
        <v>1044</v>
      </c>
      <c r="AF61" s="128">
        <f t="shared" si="117"/>
        <v>104299.6</v>
      </c>
      <c r="AG61" s="128">
        <f t="shared" si="140"/>
        <v>104400</v>
      </c>
      <c r="AH61" s="128">
        <f t="shared" si="118"/>
        <v>104400</v>
      </c>
      <c r="AI61" s="130">
        <f t="shared" si="36"/>
        <v>4.7500000000000001E-2</v>
      </c>
      <c r="AJ61" s="128">
        <f t="shared" si="37"/>
        <v>104813.25</v>
      </c>
      <c r="AK61" s="128" t="str">
        <f t="shared" si="38"/>
        <v>nie</v>
      </c>
      <c r="AL61" s="128">
        <f t="shared" si="39"/>
        <v>522</v>
      </c>
      <c r="AM61" s="128">
        <f t="shared" si="150"/>
        <v>104311.91250000001</v>
      </c>
      <c r="AN61" s="128">
        <f t="shared" si="41"/>
        <v>334.73250000000002</v>
      </c>
      <c r="AO61" s="130">
        <f t="shared" si="42"/>
        <v>4.4999999999999998E-2</v>
      </c>
      <c r="AP61" s="128">
        <f t="shared" si="43"/>
        <v>2036.7763888892896</v>
      </c>
      <c r="AQ61" s="128">
        <f t="shared" si="156"/>
        <v>106013.95638888929</v>
      </c>
      <c r="AS61" s="124">
        <f t="shared" si="119"/>
        <v>18</v>
      </c>
      <c r="AT61" s="130">
        <f t="shared" si="120"/>
        <v>4.7500000000000001E-2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4.9000000000000002E-2</v>
      </c>
      <c r="AZ61" s="128">
        <f t="shared" si="46"/>
        <v>100408.33333333334</v>
      </c>
      <c r="BA61" s="128" t="str">
        <f t="shared" si="47"/>
        <v>nie</v>
      </c>
      <c r="BB61" s="128">
        <f t="shared" si="48"/>
        <v>700</v>
      </c>
      <c r="BC61" s="128">
        <f t="shared" si="152"/>
        <v>99763.750000000015</v>
      </c>
      <c r="BD61" s="128">
        <f t="shared" si="50"/>
        <v>330.7500000000079</v>
      </c>
      <c r="BE61" s="130">
        <f t="shared" si="51"/>
        <v>4.4999999999999998E-2</v>
      </c>
      <c r="BF61" s="128">
        <f t="shared" si="52"/>
        <v>6109.7306683679026</v>
      </c>
      <c r="BG61" s="128">
        <f t="shared" si="157"/>
        <v>105542.73066836791</v>
      </c>
      <c r="BI61" s="124">
        <f t="shared" si="124"/>
        <v>18</v>
      </c>
      <c r="BJ61" s="130">
        <f t="shared" si="148"/>
        <v>4.5900000000000003E-2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105150.00000000001</v>
      </c>
      <c r="BO61" s="130">
        <f t="shared" si="54"/>
        <v>5.1499999999999997E-2</v>
      </c>
      <c r="BP61" s="128">
        <f t="shared" si="55"/>
        <v>107857.6125</v>
      </c>
      <c r="BQ61" s="128" t="str">
        <f t="shared" si="56"/>
        <v>nie</v>
      </c>
      <c r="BR61" s="128">
        <f t="shared" si="57"/>
        <v>1000</v>
      </c>
      <c r="BS61" s="128">
        <f t="shared" si="153"/>
        <v>105554.666125</v>
      </c>
      <c r="BT61" s="128">
        <f t="shared" si="128"/>
        <v>0</v>
      </c>
      <c r="BU61" s="130">
        <f t="shared" si="59"/>
        <v>4.4999999999999998E-2</v>
      </c>
      <c r="BV61" s="128">
        <f t="shared" si="60"/>
        <v>0</v>
      </c>
      <c r="BW61" s="128">
        <f t="shared" si="61"/>
        <v>105554.666125</v>
      </c>
      <c r="BY61" s="130">
        <f t="shared" si="149"/>
        <v>2.9000000000000001E-2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4.3999999999999997E-2</v>
      </c>
      <c r="CE61" s="128">
        <f t="shared" si="63"/>
        <v>102200</v>
      </c>
      <c r="CF61" s="128" t="str">
        <f t="shared" si="64"/>
        <v>nie</v>
      </c>
      <c r="CG61" s="128">
        <f t="shared" si="65"/>
        <v>2000</v>
      </c>
      <c r="CH61" s="128">
        <f t="shared" si="155"/>
        <v>100162</v>
      </c>
      <c r="CI61" s="128">
        <f t="shared" si="67"/>
        <v>0</v>
      </c>
      <c r="CJ61" s="130">
        <f t="shared" si="68"/>
        <v>4.4999999999999998E-2</v>
      </c>
      <c r="CK61" s="128">
        <f t="shared" si="69"/>
        <v>4536.8114323392756</v>
      </c>
      <c r="CL61" s="128">
        <f t="shared" si="70"/>
        <v>104698.81143233928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106000</v>
      </c>
      <c r="CR61" s="130">
        <f t="shared" si="71"/>
        <v>4.9000000000000002E-2</v>
      </c>
      <c r="CS61" s="128">
        <f t="shared" si="72"/>
        <v>108597</v>
      </c>
      <c r="CT61" s="128" t="str">
        <f t="shared" si="73"/>
        <v>nie</v>
      </c>
      <c r="CU61" s="128">
        <f t="shared" si="74"/>
        <v>3000</v>
      </c>
      <c r="CV61" s="128">
        <f t="shared" si="75"/>
        <v>104533.57</v>
      </c>
      <c r="CW61" s="128">
        <f t="shared" si="76"/>
        <v>0</v>
      </c>
      <c r="CX61" s="130">
        <f t="shared" si="77"/>
        <v>4.4999999999999998E-2</v>
      </c>
      <c r="CY61" s="128">
        <f t="shared" si="78"/>
        <v>0</v>
      </c>
      <c r="CZ61" s="128">
        <f t="shared" si="79"/>
        <v>104533.57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105700</v>
      </c>
      <c r="DF61" s="130">
        <f t="shared" si="80"/>
        <v>4.9000000000000002E-2</v>
      </c>
      <c r="DG61" s="128">
        <f t="shared" si="81"/>
        <v>108289.65</v>
      </c>
      <c r="DH61" s="128" t="str">
        <f t="shared" si="82"/>
        <v>nie</v>
      </c>
      <c r="DI61" s="128">
        <f t="shared" si="83"/>
        <v>2000</v>
      </c>
      <c r="DJ61" s="128">
        <f t="shared" si="84"/>
        <v>105094.61649999999</v>
      </c>
      <c r="DK61" s="128">
        <f t="shared" si="85"/>
        <v>0</v>
      </c>
      <c r="DL61" s="130">
        <f t="shared" si="86"/>
        <v>4.4999999999999998E-2</v>
      </c>
      <c r="DM61" s="128">
        <f t="shared" si="87"/>
        <v>0</v>
      </c>
      <c r="DN61" s="128">
        <f t="shared" si="88"/>
        <v>105094.61649999999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106250</v>
      </c>
      <c r="DT61" s="130">
        <f t="shared" si="89"/>
        <v>5.4000000000000006E-2</v>
      </c>
      <c r="DU61" s="128">
        <f t="shared" si="90"/>
        <v>109118.74999999999</v>
      </c>
      <c r="DV61" s="128" t="str">
        <f t="shared" si="91"/>
        <v>nie</v>
      </c>
      <c r="DW61" s="128">
        <f t="shared" si="92"/>
        <v>3000</v>
      </c>
      <c r="DX61" s="128">
        <f t="shared" si="93"/>
        <v>104956.18749999999</v>
      </c>
      <c r="DY61" s="128">
        <f t="shared" si="94"/>
        <v>0</v>
      </c>
      <c r="DZ61" s="130">
        <f t="shared" si="95"/>
        <v>4.4999999999999998E-2</v>
      </c>
      <c r="EA61" s="128">
        <f t="shared" si="96"/>
        <v>0</v>
      </c>
      <c r="EB61" s="128">
        <f t="shared" si="97"/>
        <v>104956.18749999999</v>
      </c>
    </row>
    <row r="62" spans="1:132" ht="12.95" customHeight="1">
      <c r="A62" s="224"/>
      <c r="B62" s="188">
        <f t="shared" si="98"/>
        <v>18</v>
      </c>
      <c r="C62" s="128">
        <f t="shared" si="99"/>
        <v>106013.95638888929</v>
      </c>
      <c r="D62" s="128">
        <f t="shared" si="100"/>
        <v>105542.73066836791</v>
      </c>
      <c r="E62" s="128">
        <f t="shared" si="101"/>
        <v>105554.666125</v>
      </c>
      <c r="F62" s="128">
        <f t="shared" si="102"/>
        <v>104698.81143233928</v>
      </c>
      <c r="G62" s="128">
        <f t="shared" si="103"/>
        <v>104533.57</v>
      </c>
      <c r="H62" s="128">
        <f t="shared" si="104"/>
        <v>105094.61649999999</v>
      </c>
      <c r="I62" s="128">
        <f t="shared" si="105"/>
        <v>104956.18749999999</v>
      </c>
      <c r="J62" s="128">
        <f t="shared" si="106"/>
        <v>105610.97714441943</v>
      </c>
      <c r="K62" s="128">
        <f t="shared" si="107"/>
        <v>104392.04999999997</v>
      </c>
      <c r="M62" s="36"/>
      <c r="N62" s="32">
        <f t="shared" si="108"/>
        <v>18</v>
      </c>
      <c r="O62" s="25">
        <f t="shared" si="109"/>
        <v>6.0139563888892855E-2</v>
      </c>
      <c r="P62" s="25">
        <f t="shared" si="110"/>
        <v>5.5427306683679012E-2</v>
      </c>
      <c r="Q62" s="25">
        <f t="shared" si="111"/>
        <v>5.5546661249999962E-2</v>
      </c>
      <c r="R62" s="25">
        <f t="shared" si="30"/>
        <v>4.6988114323392782E-2</v>
      </c>
      <c r="S62" s="25">
        <f t="shared" si="31"/>
        <v>4.533570000000009E-2</v>
      </c>
      <c r="T62" s="25">
        <f t="shared" si="32"/>
        <v>5.0946164999999821E-2</v>
      </c>
      <c r="U62" s="25">
        <f t="shared" si="33"/>
        <v>4.9561874999999755E-2</v>
      </c>
      <c r="V62" s="25">
        <f t="shared" si="34"/>
        <v>5.6109771444194267E-2</v>
      </c>
      <c r="W62" s="25">
        <f t="shared" si="112"/>
        <v>4.3920499999999807E-2</v>
      </c>
      <c r="X62" s="36"/>
      <c r="Y62" s="36"/>
      <c r="AA62" s="124">
        <f t="shared" si="113"/>
        <v>19</v>
      </c>
      <c r="AB62" s="128">
        <f t="shared" si="35"/>
        <v>104640.72499999999</v>
      </c>
      <c r="AC62" s="124">
        <f t="shared" si="114"/>
        <v>19</v>
      </c>
      <c r="AD62" s="130">
        <f t="shared" si="115"/>
        <v>4.7500000000000001E-2</v>
      </c>
      <c r="AE62" s="127">
        <f t="shared" si="116"/>
        <v>1044</v>
      </c>
      <c r="AF62" s="128">
        <f t="shared" si="117"/>
        <v>104299.6</v>
      </c>
      <c r="AG62" s="128">
        <f t="shared" si="140"/>
        <v>104400</v>
      </c>
      <c r="AH62" s="128">
        <f t="shared" si="118"/>
        <v>104400</v>
      </c>
      <c r="AI62" s="130">
        <f t="shared" si="36"/>
        <v>4.7500000000000001E-2</v>
      </c>
      <c r="AJ62" s="128">
        <f t="shared" si="37"/>
        <v>104813.25</v>
      </c>
      <c r="AK62" s="128" t="str">
        <f t="shared" si="38"/>
        <v>nie</v>
      </c>
      <c r="AL62" s="128">
        <f t="shared" si="39"/>
        <v>522</v>
      </c>
      <c r="AM62" s="128">
        <f t="shared" si="150"/>
        <v>104311.91250000001</v>
      </c>
      <c r="AN62" s="128">
        <f t="shared" si="41"/>
        <v>334.73250000000002</v>
      </c>
      <c r="AO62" s="130">
        <f t="shared" si="42"/>
        <v>4.4999999999999998E-2</v>
      </c>
      <c r="AP62" s="128">
        <f t="shared" si="43"/>
        <v>2377.6955971705406</v>
      </c>
      <c r="AQ62" s="128">
        <f t="shared" si="156"/>
        <v>106354.87559717054</v>
      </c>
      <c r="AS62" s="124">
        <f t="shared" si="119"/>
        <v>19</v>
      </c>
      <c r="AT62" s="130">
        <f t="shared" si="120"/>
        <v>4.7500000000000001E-2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4.9000000000000002E-2</v>
      </c>
      <c r="AZ62" s="128">
        <f t="shared" si="46"/>
        <v>100408.33333333334</v>
      </c>
      <c r="BA62" s="128" t="str">
        <f t="shared" si="47"/>
        <v>nie</v>
      </c>
      <c r="BB62" s="128">
        <f t="shared" si="48"/>
        <v>700</v>
      </c>
      <c r="BC62" s="128">
        <f t="shared" si="152"/>
        <v>99763.750000000015</v>
      </c>
      <c r="BD62" s="128">
        <f t="shared" si="50"/>
        <v>330.7500000000079</v>
      </c>
      <c r="BE62" s="130">
        <f t="shared" si="51"/>
        <v>4.4999999999999998E-2</v>
      </c>
      <c r="BF62" s="128">
        <f t="shared" si="52"/>
        <v>6459.038975273078</v>
      </c>
      <c r="BG62" s="128">
        <f t="shared" si="157"/>
        <v>105892.03897527308</v>
      </c>
      <c r="BI62" s="124">
        <f t="shared" si="124"/>
        <v>19</v>
      </c>
      <c r="BJ62" s="130">
        <f t="shared" si="148"/>
        <v>4.5900000000000003E-2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105150.00000000001</v>
      </c>
      <c r="BO62" s="130">
        <f t="shared" si="54"/>
        <v>5.1499999999999997E-2</v>
      </c>
      <c r="BP62" s="128">
        <f t="shared" si="55"/>
        <v>108308.88125000002</v>
      </c>
      <c r="BQ62" s="128" t="str">
        <f t="shared" si="56"/>
        <v>nie</v>
      </c>
      <c r="BR62" s="128">
        <f t="shared" si="57"/>
        <v>1000</v>
      </c>
      <c r="BS62" s="128">
        <f t="shared" si="153"/>
        <v>105920.19381250002</v>
      </c>
      <c r="BT62" s="128">
        <f t="shared" si="128"/>
        <v>0</v>
      </c>
      <c r="BU62" s="130">
        <f t="shared" si="59"/>
        <v>4.4999999999999998E-2</v>
      </c>
      <c r="BV62" s="128">
        <f t="shared" si="60"/>
        <v>0</v>
      </c>
      <c r="BW62" s="128">
        <f t="shared" si="61"/>
        <v>105920.19381250002</v>
      </c>
      <c r="BY62" s="130">
        <f t="shared" si="149"/>
        <v>2.9000000000000001E-2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4.3999999999999997E-2</v>
      </c>
      <c r="CE62" s="128">
        <f t="shared" si="63"/>
        <v>102566.66666666667</v>
      </c>
      <c r="CF62" s="128" t="str">
        <f t="shared" si="64"/>
        <v>nie</v>
      </c>
      <c r="CG62" s="128">
        <f t="shared" si="65"/>
        <v>2000</v>
      </c>
      <c r="CH62" s="128">
        <f t="shared" si="155"/>
        <v>100459</v>
      </c>
      <c r="CI62" s="128">
        <f t="shared" si="67"/>
        <v>0</v>
      </c>
      <c r="CJ62" s="130">
        <f t="shared" si="68"/>
        <v>4.4999999999999998E-2</v>
      </c>
      <c r="CK62" s="128">
        <f t="shared" si="69"/>
        <v>4550.5919970650066</v>
      </c>
      <c r="CL62" s="128">
        <f t="shared" si="70"/>
        <v>105009.591997065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106000</v>
      </c>
      <c r="CR62" s="130">
        <f t="shared" si="71"/>
        <v>4.9000000000000002E-2</v>
      </c>
      <c r="CS62" s="128">
        <f t="shared" si="72"/>
        <v>109029.83333333334</v>
      </c>
      <c r="CT62" s="128" t="str">
        <f t="shared" si="73"/>
        <v>nie</v>
      </c>
      <c r="CU62" s="128">
        <f t="shared" si="74"/>
        <v>3000</v>
      </c>
      <c r="CV62" s="128">
        <f t="shared" si="75"/>
        <v>104884.16500000001</v>
      </c>
      <c r="CW62" s="128">
        <f t="shared" si="76"/>
        <v>0</v>
      </c>
      <c r="CX62" s="130">
        <f t="shared" si="77"/>
        <v>4.4999999999999998E-2</v>
      </c>
      <c r="CY62" s="128">
        <f t="shared" si="78"/>
        <v>0</v>
      </c>
      <c r="CZ62" s="128">
        <f t="shared" si="79"/>
        <v>104884.16500000001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105700</v>
      </c>
      <c r="DF62" s="130">
        <f t="shared" si="80"/>
        <v>4.9000000000000002E-2</v>
      </c>
      <c r="DG62" s="128">
        <f t="shared" si="81"/>
        <v>108721.25833333335</v>
      </c>
      <c r="DH62" s="128" t="str">
        <f t="shared" si="82"/>
        <v>nie</v>
      </c>
      <c r="DI62" s="128">
        <f t="shared" si="83"/>
        <v>2000</v>
      </c>
      <c r="DJ62" s="128">
        <f t="shared" si="84"/>
        <v>105444.21925000001</v>
      </c>
      <c r="DK62" s="128">
        <f t="shared" si="85"/>
        <v>0</v>
      </c>
      <c r="DL62" s="130">
        <f t="shared" si="86"/>
        <v>4.4999999999999998E-2</v>
      </c>
      <c r="DM62" s="128">
        <f t="shared" si="87"/>
        <v>0</v>
      </c>
      <c r="DN62" s="128">
        <f t="shared" si="88"/>
        <v>105444.21925000001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106250</v>
      </c>
      <c r="DT62" s="130">
        <f t="shared" si="89"/>
        <v>5.4000000000000006E-2</v>
      </c>
      <c r="DU62" s="128">
        <f t="shared" si="90"/>
        <v>109596.87500000001</v>
      </c>
      <c r="DV62" s="128" t="str">
        <f t="shared" si="91"/>
        <v>nie</v>
      </c>
      <c r="DW62" s="128">
        <f t="shared" si="92"/>
        <v>3000</v>
      </c>
      <c r="DX62" s="128">
        <f t="shared" si="93"/>
        <v>105343.46875000001</v>
      </c>
      <c r="DY62" s="128">
        <f t="shared" si="94"/>
        <v>0</v>
      </c>
      <c r="DZ62" s="130">
        <f t="shared" si="95"/>
        <v>4.4999999999999998E-2</v>
      </c>
      <c r="EA62" s="128">
        <f t="shared" si="96"/>
        <v>0</v>
      </c>
      <c r="EB62" s="128">
        <f t="shared" si="97"/>
        <v>105343.46875000001</v>
      </c>
    </row>
    <row r="63" spans="1:132">
      <c r="A63" s="224"/>
      <c r="B63" s="188">
        <f t="shared" si="98"/>
        <v>19</v>
      </c>
      <c r="C63" s="128">
        <f t="shared" si="99"/>
        <v>106354.87559717054</v>
      </c>
      <c r="D63" s="128">
        <f t="shared" si="100"/>
        <v>105892.03897527308</v>
      </c>
      <c r="E63" s="128">
        <f t="shared" si="101"/>
        <v>105920.19381250002</v>
      </c>
      <c r="F63" s="128">
        <f t="shared" si="102"/>
        <v>105009.591997065</v>
      </c>
      <c r="G63" s="128">
        <f t="shared" si="103"/>
        <v>104884.16500000001</v>
      </c>
      <c r="H63" s="128">
        <f t="shared" si="104"/>
        <v>105444.21925000001</v>
      </c>
      <c r="I63" s="128">
        <f t="shared" si="105"/>
        <v>105343.46875000001</v>
      </c>
      <c r="J63" s="128">
        <f t="shared" si="106"/>
        <v>105931.77048749561</v>
      </c>
      <c r="K63" s="128">
        <f t="shared" si="107"/>
        <v>104640.72499999999</v>
      </c>
      <c r="M63" s="36"/>
      <c r="N63" s="32">
        <f t="shared" si="108"/>
        <v>19</v>
      </c>
      <c r="O63" s="25">
        <f t="shared" si="109"/>
        <v>6.3548755971705395E-2</v>
      </c>
      <c r="P63" s="25">
        <f t="shared" si="110"/>
        <v>5.892038975273084E-2</v>
      </c>
      <c r="Q63" s="25">
        <f t="shared" si="111"/>
        <v>5.9201938125000186E-2</v>
      </c>
      <c r="R63" s="25">
        <f t="shared" si="30"/>
        <v>5.0095919970649883E-2</v>
      </c>
      <c r="S63" s="25">
        <f t="shared" si="31"/>
        <v>4.8841650000000181E-2</v>
      </c>
      <c r="T63" s="25">
        <f t="shared" si="32"/>
        <v>5.4442192500000042E-2</v>
      </c>
      <c r="U63" s="25">
        <f t="shared" si="33"/>
        <v>5.3434687500000244E-2</v>
      </c>
      <c r="V63" s="25">
        <f t="shared" si="34"/>
        <v>5.9317704874956023E-2</v>
      </c>
      <c r="W63" s="25">
        <f t="shared" si="112"/>
        <v>4.64072499999999E-2</v>
      </c>
      <c r="X63" s="36"/>
      <c r="Y63" s="36"/>
      <c r="AA63" s="124">
        <f t="shared" si="113"/>
        <v>20</v>
      </c>
      <c r="AB63" s="128">
        <f t="shared" si="35"/>
        <v>104889.4</v>
      </c>
      <c r="AC63" s="124">
        <f t="shared" si="114"/>
        <v>20</v>
      </c>
      <c r="AD63" s="130">
        <f t="shared" si="115"/>
        <v>4.7500000000000001E-2</v>
      </c>
      <c r="AE63" s="127">
        <f t="shared" si="116"/>
        <v>1044</v>
      </c>
      <c r="AF63" s="128">
        <f t="shared" si="117"/>
        <v>104299.6</v>
      </c>
      <c r="AG63" s="128">
        <f t="shared" si="140"/>
        <v>104400</v>
      </c>
      <c r="AH63" s="128">
        <f t="shared" si="118"/>
        <v>104400</v>
      </c>
      <c r="AI63" s="130">
        <f t="shared" si="36"/>
        <v>4.7500000000000001E-2</v>
      </c>
      <c r="AJ63" s="128">
        <f t="shared" si="37"/>
        <v>104813.25</v>
      </c>
      <c r="AK63" s="128" t="str">
        <f t="shared" si="38"/>
        <v>nie</v>
      </c>
      <c r="AL63" s="128">
        <f t="shared" si="39"/>
        <v>522</v>
      </c>
      <c r="AM63" s="128">
        <f t="shared" si="150"/>
        <v>104311.91250000001</v>
      </c>
      <c r="AN63" s="128">
        <f t="shared" si="41"/>
        <v>334.73250000000002</v>
      </c>
      <c r="AO63" s="130">
        <f t="shared" si="42"/>
        <v>4.4999999999999998E-2</v>
      </c>
      <c r="AP63" s="128">
        <f t="shared" si="43"/>
        <v>2719.6503475469463</v>
      </c>
      <c r="AQ63" s="128">
        <f t="shared" si="156"/>
        <v>106696.83034754696</v>
      </c>
      <c r="AS63" s="124">
        <f t="shared" si="119"/>
        <v>20</v>
      </c>
      <c r="AT63" s="130">
        <f t="shared" si="120"/>
        <v>4.7500000000000001E-2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4.9000000000000002E-2</v>
      </c>
      <c r="AZ63" s="128">
        <f t="shared" si="46"/>
        <v>100408.33333333334</v>
      </c>
      <c r="BA63" s="128" t="str">
        <f t="shared" si="47"/>
        <v>nie</v>
      </c>
      <c r="BB63" s="128">
        <f t="shared" si="48"/>
        <v>700</v>
      </c>
      <c r="BC63" s="128">
        <f t="shared" si="152"/>
        <v>99763.750000000015</v>
      </c>
      <c r="BD63" s="128">
        <f t="shared" si="50"/>
        <v>330.7500000000079</v>
      </c>
      <c r="BE63" s="130">
        <f t="shared" si="51"/>
        <v>4.4999999999999998E-2</v>
      </c>
      <c r="BF63" s="128">
        <f t="shared" si="52"/>
        <v>6809.4083061604779</v>
      </c>
      <c r="BG63" s="128">
        <f t="shared" si="157"/>
        <v>106242.40830616049</v>
      </c>
      <c r="BI63" s="124">
        <f t="shared" si="124"/>
        <v>20</v>
      </c>
      <c r="BJ63" s="130">
        <f t="shared" si="148"/>
        <v>4.5900000000000003E-2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105150.00000000001</v>
      </c>
      <c r="BO63" s="130">
        <f t="shared" si="54"/>
        <v>5.1499999999999997E-2</v>
      </c>
      <c r="BP63" s="128">
        <f t="shared" si="55"/>
        <v>108760.15000000001</v>
      </c>
      <c r="BQ63" s="128" t="str">
        <f t="shared" si="56"/>
        <v>nie</v>
      </c>
      <c r="BR63" s="128">
        <f t="shared" si="57"/>
        <v>1000</v>
      </c>
      <c r="BS63" s="128">
        <f t="shared" si="153"/>
        <v>106285.72150000001</v>
      </c>
      <c r="BT63" s="128">
        <f t="shared" si="128"/>
        <v>0</v>
      </c>
      <c r="BU63" s="130">
        <f t="shared" si="59"/>
        <v>4.4999999999999998E-2</v>
      </c>
      <c r="BV63" s="128">
        <f t="shared" si="60"/>
        <v>0</v>
      </c>
      <c r="BW63" s="128">
        <f t="shared" si="61"/>
        <v>106285.72150000001</v>
      </c>
      <c r="BY63" s="130">
        <f t="shared" si="149"/>
        <v>2.9000000000000001E-2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4.3999999999999997E-2</v>
      </c>
      <c r="CE63" s="128">
        <f t="shared" si="63"/>
        <v>102933.33333333334</v>
      </c>
      <c r="CF63" s="128" t="str">
        <f t="shared" si="64"/>
        <v>nie</v>
      </c>
      <c r="CG63" s="128">
        <f t="shared" si="65"/>
        <v>2000</v>
      </c>
      <c r="CH63" s="128">
        <f t="shared" si="155"/>
        <v>100756.00000000001</v>
      </c>
      <c r="CI63" s="128">
        <f t="shared" si="67"/>
        <v>0</v>
      </c>
      <c r="CJ63" s="130">
        <f t="shared" si="68"/>
        <v>4.4999999999999998E-2</v>
      </c>
      <c r="CK63" s="128">
        <f t="shared" si="69"/>
        <v>4564.4144202560919</v>
      </c>
      <c r="CL63" s="128">
        <f t="shared" si="70"/>
        <v>105320.4144202561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106000</v>
      </c>
      <c r="CR63" s="130">
        <f t="shared" si="71"/>
        <v>4.9000000000000002E-2</v>
      </c>
      <c r="CS63" s="128">
        <f t="shared" si="72"/>
        <v>109462.66666666666</v>
      </c>
      <c r="CT63" s="128" t="str">
        <f t="shared" si="73"/>
        <v>nie</v>
      </c>
      <c r="CU63" s="128">
        <f t="shared" si="74"/>
        <v>3000</v>
      </c>
      <c r="CV63" s="128">
        <f t="shared" si="75"/>
        <v>105234.76</v>
      </c>
      <c r="CW63" s="128">
        <f t="shared" si="76"/>
        <v>0</v>
      </c>
      <c r="CX63" s="130">
        <f t="shared" si="77"/>
        <v>4.4999999999999998E-2</v>
      </c>
      <c r="CY63" s="128">
        <f t="shared" si="78"/>
        <v>0</v>
      </c>
      <c r="CZ63" s="128">
        <f t="shared" si="79"/>
        <v>105234.76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105700</v>
      </c>
      <c r="DF63" s="130">
        <f t="shared" si="80"/>
        <v>4.9000000000000002E-2</v>
      </c>
      <c r="DG63" s="128">
        <f t="shared" si="81"/>
        <v>109152.86666666667</v>
      </c>
      <c r="DH63" s="128" t="str">
        <f t="shared" si="82"/>
        <v>nie</v>
      </c>
      <c r="DI63" s="128">
        <f t="shared" si="83"/>
        <v>2000</v>
      </c>
      <c r="DJ63" s="128">
        <f t="shared" si="84"/>
        <v>105793.822</v>
      </c>
      <c r="DK63" s="128">
        <f t="shared" si="85"/>
        <v>0</v>
      </c>
      <c r="DL63" s="130">
        <f t="shared" si="86"/>
        <v>4.4999999999999998E-2</v>
      </c>
      <c r="DM63" s="128">
        <f t="shared" si="87"/>
        <v>0</v>
      </c>
      <c r="DN63" s="128">
        <f t="shared" si="88"/>
        <v>105793.822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106250</v>
      </c>
      <c r="DT63" s="130">
        <f t="shared" si="89"/>
        <v>5.4000000000000006E-2</v>
      </c>
      <c r="DU63" s="128">
        <f t="shared" si="90"/>
        <v>110075</v>
      </c>
      <c r="DV63" s="128" t="str">
        <f t="shared" si="91"/>
        <v>nie</v>
      </c>
      <c r="DW63" s="128">
        <f t="shared" si="92"/>
        <v>3000</v>
      </c>
      <c r="DX63" s="128">
        <f t="shared" si="93"/>
        <v>105730.75</v>
      </c>
      <c r="DY63" s="128">
        <f t="shared" si="94"/>
        <v>0</v>
      </c>
      <c r="DZ63" s="130">
        <f t="shared" si="95"/>
        <v>4.4999999999999998E-2</v>
      </c>
      <c r="EA63" s="128">
        <f t="shared" si="96"/>
        <v>0</v>
      </c>
      <c r="EB63" s="128">
        <f t="shared" si="97"/>
        <v>105730.75</v>
      </c>
    </row>
    <row r="64" spans="1:132">
      <c r="A64" s="224"/>
      <c r="B64" s="188">
        <f t="shared" si="98"/>
        <v>20</v>
      </c>
      <c r="C64" s="128">
        <f t="shared" si="99"/>
        <v>106696.83034754696</v>
      </c>
      <c r="D64" s="128">
        <f t="shared" si="100"/>
        <v>106242.40830616049</v>
      </c>
      <c r="E64" s="128">
        <f t="shared" si="101"/>
        <v>106285.72150000001</v>
      </c>
      <c r="F64" s="128">
        <f t="shared" si="102"/>
        <v>105320.4144202561</v>
      </c>
      <c r="G64" s="128">
        <f t="shared" si="103"/>
        <v>105234.76</v>
      </c>
      <c r="H64" s="128">
        <f t="shared" si="104"/>
        <v>105793.822</v>
      </c>
      <c r="I64" s="128">
        <f t="shared" si="105"/>
        <v>105730.75</v>
      </c>
      <c r="J64" s="128">
        <f t="shared" si="106"/>
        <v>106253.53824035138</v>
      </c>
      <c r="K64" s="128">
        <f t="shared" si="107"/>
        <v>104889.4</v>
      </c>
      <c r="M64" s="36"/>
      <c r="N64" s="32">
        <f t="shared" si="108"/>
        <v>20</v>
      </c>
      <c r="O64" s="25">
        <f t="shared" si="109"/>
        <v>6.6968303475469559E-2</v>
      </c>
      <c r="P64" s="25">
        <f t="shared" si="110"/>
        <v>6.2424083061604962E-2</v>
      </c>
      <c r="Q64" s="25">
        <f t="shared" si="111"/>
        <v>6.2857215000000188E-2</v>
      </c>
      <c r="R64" s="25">
        <f t="shared" si="30"/>
        <v>5.3204144202561032E-2</v>
      </c>
      <c r="S64" s="25">
        <f t="shared" si="31"/>
        <v>5.234760000000005E-2</v>
      </c>
      <c r="T64" s="25">
        <f t="shared" si="32"/>
        <v>5.793822000000004E-2</v>
      </c>
      <c r="U64" s="25">
        <f t="shared" si="33"/>
        <v>5.7307500000000067E-2</v>
      </c>
      <c r="V64" s="25">
        <f t="shared" si="34"/>
        <v>6.2535382403513751E-2</v>
      </c>
      <c r="W64" s="25">
        <f t="shared" si="112"/>
        <v>4.8893999999999993E-2</v>
      </c>
      <c r="X64" s="36"/>
      <c r="Y64" s="36"/>
      <c r="AA64" s="124">
        <f t="shared" si="113"/>
        <v>21</v>
      </c>
      <c r="AB64" s="128">
        <f t="shared" si="35"/>
        <v>105138.07499999998</v>
      </c>
      <c r="AC64" s="124">
        <f t="shared" si="114"/>
        <v>21</v>
      </c>
      <c r="AD64" s="130">
        <f t="shared" si="115"/>
        <v>4.7500000000000001E-2</v>
      </c>
      <c r="AE64" s="127">
        <f t="shared" si="116"/>
        <v>1044</v>
      </c>
      <c r="AF64" s="128">
        <f t="shared" si="117"/>
        <v>104299.6</v>
      </c>
      <c r="AG64" s="128">
        <f t="shared" si="140"/>
        <v>104400</v>
      </c>
      <c r="AH64" s="128">
        <f t="shared" si="118"/>
        <v>104400</v>
      </c>
      <c r="AI64" s="130">
        <f t="shared" si="36"/>
        <v>4.7500000000000001E-2</v>
      </c>
      <c r="AJ64" s="128">
        <f t="shared" si="37"/>
        <v>104813.25</v>
      </c>
      <c r="AK64" s="128" t="str">
        <f t="shared" si="38"/>
        <v>nie</v>
      </c>
      <c r="AL64" s="128">
        <f t="shared" si="39"/>
        <v>522</v>
      </c>
      <c r="AM64" s="128">
        <f t="shared" si="150"/>
        <v>104311.91250000001</v>
      </c>
      <c r="AN64" s="128">
        <f t="shared" si="41"/>
        <v>334.73250000000002</v>
      </c>
      <c r="AO64" s="130">
        <f t="shared" si="42"/>
        <v>4.4999999999999998E-2</v>
      </c>
      <c r="AP64" s="128">
        <f t="shared" si="43"/>
        <v>3062.6437854776204</v>
      </c>
      <c r="AQ64" s="128">
        <f t="shared" si="156"/>
        <v>107039.82378547762</v>
      </c>
      <c r="AS64" s="124">
        <f t="shared" si="119"/>
        <v>21</v>
      </c>
      <c r="AT64" s="130">
        <f t="shared" si="120"/>
        <v>4.7500000000000001E-2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4.9000000000000002E-2</v>
      </c>
      <c r="AZ64" s="128">
        <f t="shared" si="46"/>
        <v>100408.33333333334</v>
      </c>
      <c r="BA64" s="128" t="str">
        <f t="shared" si="47"/>
        <v>nie</v>
      </c>
      <c r="BB64" s="128">
        <f t="shared" si="48"/>
        <v>700</v>
      </c>
      <c r="BC64" s="128">
        <f t="shared" si="152"/>
        <v>99763.750000000015</v>
      </c>
      <c r="BD64" s="128">
        <f t="shared" si="50"/>
        <v>330.7500000000079</v>
      </c>
      <c r="BE64" s="130">
        <f t="shared" si="51"/>
        <v>4.4999999999999998E-2</v>
      </c>
      <c r="BF64" s="128">
        <f t="shared" si="52"/>
        <v>7160.841883890449</v>
      </c>
      <c r="BG64" s="128">
        <f t="shared" si="157"/>
        <v>106593.84188389046</v>
      </c>
      <c r="BI64" s="124">
        <f t="shared" si="124"/>
        <v>21</v>
      </c>
      <c r="BJ64" s="130">
        <f t="shared" si="148"/>
        <v>4.5900000000000003E-2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105150.00000000001</v>
      </c>
      <c r="BO64" s="130">
        <f t="shared" si="54"/>
        <v>5.1499999999999997E-2</v>
      </c>
      <c r="BP64" s="128">
        <f t="shared" si="55"/>
        <v>109211.41875000001</v>
      </c>
      <c r="BQ64" s="128" t="str">
        <f t="shared" si="56"/>
        <v>nie</v>
      </c>
      <c r="BR64" s="128">
        <f t="shared" si="57"/>
        <v>1000</v>
      </c>
      <c r="BS64" s="128">
        <f t="shared" si="153"/>
        <v>106651.24918750001</v>
      </c>
      <c r="BT64" s="128">
        <f t="shared" si="128"/>
        <v>0</v>
      </c>
      <c r="BU64" s="130">
        <f t="shared" si="59"/>
        <v>4.4999999999999998E-2</v>
      </c>
      <c r="BV64" s="128">
        <f t="shared" si="60"/>
        <v>0</v>
      </c>
      <c r="BW64" s="128">
        <f t="shared" si="61"/>
        <v>106651.24918750001</v>
      </c>
      <c r="BY64" s="130">
        <f t="shared" si="149"/>
        <v>2.9000000000000001E-2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4.3999999999999997E-2</v>
      </c>
      <c r="CE64" s="128">
        <f t="shared" si="63"/>
        <v>103299.99999999999</v>
      </c>
      <c r="CF64" s="128" t="str">
        <f t="shared" si="64"/>
        <v>nie</v>
      </c>
      <c r="CG64" s="128">
        <f t="shared" si="65"/>
        <v>2000</v>
      </c>
      <c r="CH64" s="128">
        <f t="shared" si="155"/>
        <v>101052.99999999999</v>
      </c>
      <c r="CI64" s="128">
        <f t="shared" si="67"/>
        <v>0</v>
      </c>
      <c r="CJ64" s="130">
        <f t="shared" si="68"/>
        <v>4.4999999999999998E-2</v>
      </c>
      <c r="CK64" s="128">
        <f t="shared" si="69"/>
        <v>4578.27882905762</v>
      </c>
      <c r="CL64" s="128">
        <f t="shared" si="70"/>
        <v>105631.2788290576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106000</v>
      </c>
      <c r="CR64" s="130">
        <f t="shared" si="71"/>
        <v>4.9000000000000002E-2</v>
      </c>
      <c r="CS64" s="128">
        <f t="shared" si="72"/>
        <v>109895.5</v>
      </c>
      <c r="CT64" s="128" t="str">
        <f t="shared" si="73"/>
        <v>nie</v>
      </c>
      <c r="CU64" s="128">
        <f t="shared" si="74"/>
        <v>3000</v>
      </c>
      <c r="CV64" s="128">
        <f t="shared" si="75"/>
        <v>105585.355</v>
      </c>
      <c r="CW64" s="128">
        <f t="shared" si="76"/>
        <v>0</v>
      </c>
      <c r="CX64" s="130">
        <f t="shared" si="77"/>
        <v>4.4999999999999998E-2</v>
      </c>
      <c r="CY64" s="128">
        <f t="shared" si="78"/>
        <v>0</v>
      </c>
      <c r="CZ64" s="128">
        <f t="shared" si="79"/>
        <v>105585.355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105700</v>
      </c>
      <c r="DF64" s="130">
        <f t="shared" si="80"/>
        <v>4.9000000000000002E-2</v>
      </c>
      <c r="DG64" s="128">
        <f t="shared" si="81"/>
        <v>109584.47500000001</v>
      </c>
      <c r="DH64" s="128" t="str">
        <f t="shared" si="82"/>
        <v>nie</v>
      </c>
      <c r="DI64" s="128">
        <f t="shared" si="83"/>
        <v>2000</v>
      </c>
      <c r="DJ64" s="128">
        <f t="shared" si="84"/>
        <v>106143.42475000001</v>
      </c>
      <c r="DK64" s="128">
        <f t="shared" si="85"/>
        <v>0</v>
      </c>
      <c r="DL64" s="130">
        <f t="shared" si="86"/>
        <v>4.4999999999999998E-2</v>
      </c>
      <c r="DM64" s="128">
        <f t="shared" si="87"/>
        <v>0</v>
      </c>
      <c r="DN64" s="128">
        <f t="shared" si="88"/>
        <v>106143.42475000001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106250</v>
      </c>
      <c r="DT64" s="130">
        <f t="shared" si="89"/>
        <v>5.4000000000000006E-2</v>
      </c>
      <c r="DU64" s="128">
        <f t="shared" si="90"/>
        <v>110553.125</v>
      </c>
      <c r="DV64" s="128" t="str">
        <f t="shared" si="91"/>
        <v>nie</v>
      </c>
      <c r="DW64" s="128">
        <f t="shared" si="92"/>
        <v>3000</v>
      </c>
      <c r="DX64" s="128">
        <f t="shared" si="93"/>
        <v>106118.03125</v>
      </c>
      <c r="DY64" s="128">
        <f t="shared" si="94"/>
        <v>0</v>
      </c>
      <c r="DZ64" s="130">
        <f t="shared" si="95"/>
        <v>4.4999999999999998E-2</v>
      </c>
      <c r="EA64" s="128">
        <f t="shared" si="96"/>
        <v>0</v>
      </c>
      <c r="EB64" s="128">
        <f t="shared" si="97"/>
        <v>106118.03125</v>
      </c>
    </row>
    <row r="65" spans="1:137">
      <c r="A65" s="224"/>
      <c r="B65" s="188">
        <f t="shared" si="98"/>
        <v>21</v>
      </c>
      <c r="C65" s="128">
        <f t="shared" si="99"/>
        <v>107039.82378547762</v>
      </c>
      <c r="D65" s="128">
        <f t="shared" si="100"/>
        <v>106593.84188389046</v>
      </c>
      <c r="E65" s="128">
        <f t="shared" si="101"/>
        <v>106651.24918750001</v>
      </c>
      <c r="F65" s="128">
        <f t="shared" si="102"/>
        <v>105631.2788290576</v>
      </c>
      <c r="G65" s="128">
        <f t="shared" si="103"/>
        <v>105585.355</v>
      </c>
      <c r="H65" s="128">
        <f t="shared" si="104"/>
        <v>106143.42475000001</v>
      </c>
      <c r="I65" s="128">
        <f t="shared" si="105"/>
        <v>106118.03125</v>
      </c>
      <c r="J65" s="128">
        <f t="shared" si="106"/>
        <v>106576.28336275645</v>
      </c>
      <c r="K65" s="128">
        <f t="shared" si="107"/>
        <v>105138.07499999998</v>
      </c>
      <c r="M65" s="36"/>
      <c r="N65" s="32">
        <f t="shared" si="108"/>
        <v>21</v>
      </c>
      <c r="O65" s="25">
        <f t="shared" si="109"/>
        <v>7.039823785477628E-2</v>
      </c>
      <c r="P65" s="25">
        <f t="shared" si="110"/>
        <v>6.5938418838904722E-2</v>
      </c>
      <c r="Q65" s="25">
        <f t="shared" si="111"/>
        <v>6.651249187500019E-2</v>
      </c>
      <c r="R65" s="25">
        <f t="shared" si="30"/>
        <v>5.6312788290576066E-2</v>
      </c>
      <c r="S65" s="25">
        <f t="shared" si="31"/>
        <v>5.5853549999999919E-2</v>
      </c>
      <c r="T65" s="25">
        <f t="shared" si="32"/>
        <v>6.1434247500000039E-2</v>
      </c>
      <c r="U65" s="25">
        <f t="shared" si="33"/>
        <v>6.1180312499999889E-2</v>
      </c>
      <c r="V65" s="25">
        <f t="shared" si="34"/>
        <v>6.5762833627564632E-2</v>
      </c>
      <c r="W65" s="25">
        <f t="shared" si="112"/>
        <v>5.1380749999999864E-2</v>
      </c>
      <c r="X65" s="36"/>
      <c r="Y65" s="36"/>
      <c r="AA65" s="124">
        <f t="shared" si="113"/>
        <v>22</v>
      </c>
      <c r="AB65" s="128">
        <f t="shared" si="35"/>
        <v>105386.74999999999</v>
      </c>
      <c r="AC65" s="124">
        <f t="shared" si="114"/>
        <v>22</v>
      </c>
      <c r="AD65" s="130">
        <f t="shared" si="115"/>
        <v>4.7500000000000001E-2</v>
      </c>
      <c r="AE65" s="127">
        <f t="shared" si="116"/>
        <v>1044</v>
      </c>
      <c r="AF65" s="128">
        <f t="shared" si="117"/>
        <v>104299.6</v>
      </c>
      <c r="AG65" s="128">
        <f t="shared" si="140"/>
        <v>104400</v>
      </c>
      <c r="AH65" s="128">
        <f t="shared" si="118"/>
        <v>104400</v>
      </c>
      <c r="AI65" s="130">
        <f t="shared" si="36"/>
        <v>4.7500000000000001E-2</v>
      </c>
      <c r="AJ65" s="128">
        <f t="shared" si="37"/>
        <v>104813.25</v>
      </c>
      <c r="AK65" s="128" t="str">
        <f t="shared" si="38"/>
        <v>nie</v>
      </c>
      <c r="AL65" s="128">
        <f t="shared" si="39"/>
        <v>522</v>
      </c>
      <c r="AM65" s="128">
        <f t="shared" si="150"/>
        <v>104311.91250000001</v>
      </c>
      <c r="AN65" s="128">
        <f t="shared" si="41"/>
        <v>334.73250000000002</v>
      </c>
      <c r="AO65" s="130">
        <f t="shared" si="42"/>
        <v>4.4999999999999998E-2</v>
      </c>
      <c r="AP65" s="128">
        <f t="shared" si="43"/>
        <v>3406.679065976009</v>
      </c>
      <c r="AQ65" s="128">
        <f t="shared" si="156"/>
        <v>107383.85906597601</v>
      </c>
      <c r="AS65" s="124">
        <f t="shared" si="119"/>
        <v>22</v>
      </c>
      <c r="AT65" s="130">
        <f t="shared" si="120"/>
        <v>4.7500000000000001E-2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4.9000000000000002E-2</v>
      </c>
      <c r="AZ65" s="128">
        <f t="shared" si="46"/>
        <v>100408.33333333334</v>
      </c>
      <c r="BA65" s="128" t="str">
        <f t="shared" si="47"/>
        <v>nie</v>
      </c>
      <c r="BB65" s="128">
        <f t="shared" si="48"/>
        <v>700</v>
      </c>
      <c r="BC65" s="128">
        <f t="shared" si="152"/>
        <v>99763.750000000015</v>
      </c>
      <c r="BD65" s="128">
        <f t="shared" si="50"/>
        <v>330.7500000000079</v>
      </c>
      <c r="BE65" s="130">
        <f t="shared" si="51"/>
        <v>4.4999999999999998E-2</v>
      </c>
      <c r="BF65" s="128">
        <f t="shared" si="52"/>
        <v>7513.3429411127745</v>
      </c>
      <c r="BG65" s="128">
        <f t="shared" si="157"/>
        <v>106946.34294111279</v>
      </c>
      <c r="BI65" s="124">
        <f t="shared" si="124"/>
        <v>22</v>
      </c>
      <c r="BJ65" s="130">
        <f t="shared" si="148"/>
        <v>4.5900000000000003E-2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105150.00000000001</v>
      </c>
      <c r="BO65" s="130">
        <f t="shared" si="54"/>
        <v>5.1499999999999997E-2</v>
      </c>
      <c r="BP65" s="128">
        <f t="shared" si="55"/>
        <v>109662.68750000001</v>
      </c>
      <c r="BQ65" s="128" t="str">
        <f t="shared" si="56"/>
        <v>nie</v>
      </c>
      <c r="BR65" s="128">
        <f t="shared" si="57"/>
        <v>1000</v>
      </c>
      <c r="BS65" s="128">
        <f t="shared" si="153"/>
        <v>107016.77687500001</v>
      </c>
      <c r="BT65" s="128">
        <f t="shared" si="128"/>
        <v>0</v>
      </c>
      <c r="BU65" s="130">
        <f t="shared" si="59"/>
        <v>4.4999999999999998E-2</v>
      </c>
      <c r="BV65" s="128">
        <f t="shared" si="60"/>
        <v>0</v>
      </c>
      <c r="BW65" s="128">
        <f t="shared" si="61"/>
        <v>107016.77687500001</v>
      </c>
      <c r="BY65" s="130">
        <f t="shared" si="149"/>
        <v>2.9000000000000001E-2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4.3999999999999997E-2</v>
      </c>
      <c r="CE65" s="128">
        <f t="shared" si="63"/>
        <v>103666.66666666666</v>
      </c>
      <c r="CF65" s="128" t="str">
        <f t="shared" si="64"/>
        <v>nie</v>
      </c>
      <c r="CG65" s="128">
        <f t="shared" si="65"/>
        <v>2000</v>
      </c>
      <c r="CH65" s="128">
        <f t="shared" si="155"/>
        <v>101349.99999999999</v>
      </c>
      <c r="CI65" s="128">
        <f t="shared" si="67"/>
        <v>0</v>
      </c>
      <c r="CJ65" s="130">
        <f t="shared" si="68"/>
        <v>4.4999999999999998E-2</v>
      </c>
      <c r="CK65" s="128">
        <f t="shared" si="69"/>
        <v>4592.1853510008823</v>
      </c>
      <c r="CL65" s="128">
        <f t="shared" si="70"/>
        <v>105942.18535100087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106000</v>
      </c>
      <c r="CR65" s="130">
        <f t="shared" si="71"/>
        <v>4.9000000000000002E-2</v>
      </c>
      <c r="CS65" s="128">
        <f t="shared" si="72"/>
        <v>110328.33333333333</v>
      </c>
      <c r="CT65" s="128" t="str">
        <f t="shared" si="73"/>
        <v>nie</v>
      </c>
      <c r="CU65" s="128">
        <f t="shared" si="74"/>
        <v>3000</v>
      </c>
      <c r="CV65" s="128">
        <f t="shared" si="75"/>
        <v>105935.95</v>
      </c>
      <c r="CW65" s="128">
        <f t="shared" si="76"/>
        <v>0</v>
      </c>
      <c r="CX65" s="130">
        <f t="shared" si="77"/>
        <v>4.4999999999999998E-2</v>
      </c>
      <c r="CY65" s="128">
        <f t="shared" si="78"/>
        <v>0</v>
      </c>
      <c r="CZ65" s="128">
        <f t="shared" si="79"/>
        <v>105935.95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105700</v>
      </c>
      <c r="DF65" s="130">
        <f t="shared" si="80"/>
        <v>4.9000000000000002E-2</v>
      </c>
      <c r="DG65" s="128">
        <f t="shared" si="81"/>
        <v>110016.08333333333</v>
      </c>
      <c r="DH65" s="128" t="str">
        <f t="shared" si="82"/>
        <v>nie</v>
      </c>
      <c r="DI65" s="128">
        <f t="shared" si="83"/>
        <v>2000</v>
      </c>
      <c r="DJ65" s="128">
        <f t="shared" si="84"/>
        <v>106493.0275</v>
      </c>
      <c r="DK65" s="128">
        <f t="shared" si="85"/>
        <v>0</v>
      </c>
      <c r="DL65" s="130">
        <f t="shared" si="86"/>
        <v>4.4999999999999998E-2</v>
      </c>
      <c r="DM65" s="128">
        <f t="shared" si="87"/>
        <v>0</v>
      </c>
      <c r="DN65" s="128">
        <f t="shared" si="88"/>
        <v>106493.0275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106250</v>
      </c>
      <c r="DT65" s="130">
        <f t="shared" si="89"/>
        <v>5.4000000000000006E-2</v>
      </c>
      <c r="DU65" s="128">
        <f t="shared" si="90"/>
        <v>111031.24999999999</v>
      </c>
      <c r="DV65" s="128" t="str">
        <f t="shared" si="91"/>
        <v>nie</v>
      </c>
      <c r="DW65" s="128">
        <f t="shared" si="92"/>
        <v>3000</v>
      </c>
      <c r="DX65" s="128">
        <f t="shared" si="93"/>
        <v>106505.31249999999</v>
      </c>
      <c r="DY65" s="128">
        <f t="shared" si="94"/>
        <v>0</v>
      </c>
      <c r="DZ65" s="130">
        <f t="shared" si="95"/>
        <v>4.4999999999999998E-2</v>
      </c>
      <c r="EA65" s="128">
        <f t="shared" si="96"/>
        <v>0</v>
      </c>
      <c r="EB65" s="128">
        <f t="shared" si="97"/>
        <v>106505.31249999999</v>
      </c>
    </row>
    <row r="66" spans="1:137">
      <c r="A66" s="224"/>
      <c r="B66" s="188">
        <f t="shared" si="98"/>
        <v>22</v>
      </c>
      <c r="C66" s="128">
        <f t="shared" si="99"/>
        <v>107383.85906597601</v>
      </c>
      <c r="D66" s="128">
        <f t="shared" si="100"/>
        <v>106946.34294111279</v>
      </c>
      <c r="E66" s="128">
        <f t="shared" si="101"/>
        <v>107016.77687500001</v>
      </c>
      <c r="F66" s="128">
        <f t="shared" si="102"/>
        <v>105942.18535100087</v>
      </c>
      <c r="G66" s="128">
        <f t="shared" si="103"/>
        <v>105935.95</v>
      </c>
      <c r="H66" s="128">
        <f t="shared" si="104"/>
        <v>106493.0275</v>
      </c>
      <c r="I66" s="128">
        <f t="shared" si="105"/>
        <v>106505.31249999999</v>
      </c>
      <c r="J66" s="128">
        <f t="shared" si="106"/>
        <v>106900.00882347082</v>
      </c>
      <c r="K66" s="128">
        <f t="shared" si="107"/>
        <v>105386.74999999999</v>
      </c>
      <c r="M66" s="36"/>
      <c r="N66" s="32">
        <f t="shared" si="108"/>
        <v>22</v>
      </c>
      <c r="O66" s="25">
        <f t="shared" si="109"/>
        <v>7.3838590659760062E-2</v>
      </c>
      <c r="P66" s="25">
        <f t="shared" si="110"/>
        <v>6.9463429411127819E-2</v>
      </c>
      <c r="Q66" s="25">
        <f t="shared" si="111"/>
        <v>7.0167768750000192E-2</v>
      </c>
      <c r="R66" s="25">
        <f t="shared" si="30"/>
        <v>5.9421853510008615E-2</v>
      </c>
      <c r="S66" s="25">
        <f t="shared" si="31"/>
        <v>5.9359500000000009E-2</v>
      </c>
      <c r="T66" s="25">
        <f t="shared" si="32"/>
        <v>6.4930275000000037E-2</v>
      </c>
      <c r="U66" s="25">
        <f t="shared" si="33"/>
        <v>6.5053124999999934E-2</v>
      </c>
      <c r="V66" s="25">
        <f t="shared" si="34"/>
        <v>6.9000088234708157E-2</v>
      </c>
      <c r="W66" s="25">
        <f t="shared" si="112"/>
        <v>5.3867499999999957E-2</v>
      </c>
      <c r="X66" s="36"/>
      <c r="Y66" s="36"/>
      <c r="AA66" s="124">
        <f t="shared" si="113"/>
        <v>23</v>
      </c>
      <c r="AB66" s="128">
        <f t="shared" si="35"/>
        <v>105635.42499999999</v>
      </c>
      <c r="AC66" s="124">
        <f t="shared" si="114"/>
        <v>23</v>
      </c>
      <c r="AD66" s="130">
        <f t="shared" si="115"/>
        <v>4.7500000000000001E-2</v>
      </c>
      <c r="AE66" s="127">
        <f t="shared" si="116"/>
        <v>1044</v>
      </c>
      <c r="AF66" s="128">
        <f t="shared" si="117"/>
        <v>104299.6</v>
      </c>
      <c r="AG66" s="128">
        <f t="shared" si="140"/>
        <v>104400</v>
      </c>
      <c r="AH66" s="128">
        <f t="shared" si="118"/>
        <v>104400</v>
      </c>
      <c r="AI66" s="130">
        <f t="shared" si="36"/>
        <v>4.7500000000000001E-2</v>
      </c>
      <c r="AJ66" s="128">
        <f t="shared" si="37"/>
        <v>104813.25</v>
      </c>
      <c r="AK66" s="128" t="str">
        <f t="shared" si="38"/>
        <v>nie</v>
      </c>
      <c r="AL66" s="128">
        <f t="shared" si="39"/>
        <v>522</v>
      </c>
      <c r="AM66" s="128">
        <f t="shared" si="150"/>
        <v>104311.91250000001</v>
      </c>
      <c r="AN66" s="128">
        <f t="shared" si="41"/>
        <v>334.73250000000002</v>
      </c>
      <c r="AO66" s="130">
        <f t="shared" si="42"/>
        <v>4.4999999999999998E-2</v>
      </c>
      <c r="AP66" s="128">
        <f t="shared" si="43"/>
        <v>3751.7593536389113</v>
      </c>
      <c r="AQ66" s="128">
        <f t="shared" si="156"/>
        <v>107728.93935363891</v>
      </c>
      <c r="AS66" s="124">
        <f t="shared" si="119"/>
        <v>23</v>
      </c>
      <c r="AT66" s="130">
        <f t="shared" si="120"/>
        <v>4.7500000000000001E-2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4.9000000000000002E-2</v>
      </c>
      <c r="AZ66" s="128">
        <f t="shared" si="46"/>
        <v>100408.33333333334</v>
      </c>
      <c r="BA66" s="128" t="str">
        <f t="shared" si="47"/>
        <v>nie</v>
      </c>
      <c r="BB66" s="128">
        <f t="shared" si="48"/>
        <v>700</v>
      </c>
      <c r="BC66" s="128">
        <f t="shared" si="152"/>
        <v>99763.750000000015</v>
      </c>
      <c r="BD66" s="128">
        <f t="shared" si="50"/>
        <v>330.7500000000079</v>
      </c>
      <c r="BE66" s="130">
        <f t="shared" si="51"/>
        <v>4.4999999999999998E-2</v>
      </c>
      <c r="BF66" s="128">
        <f t="shared" si="52"/>
        <v>7866.9147202964132</v>
      </c>
      <c r="BG66" s="128">
        <f t="shared" si="157"/>
        <v>107299.91472029642</v>
      </c>
      <c r="BI66" s="124">
        <f t="shared" si="124"/>
        <v>23</v>
      </c>
      <c r="BJ66" s="130">
        <f t="shared" si="148"/>
        <v>4.5900000000000003E-2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105150.00000000001</v>
      </c>
      <c r="BO66" s="130">
        <f t="shared" si="54"/>
        <v>5.1499999999999997E-2</v>
      </c>
      <c r="BP66" s="128">
        <f t="shared" si="55"/>
        <v>110113.95625000002</v>
      </c>
      <c r="BQ66" s="128" t="str">
        <f t="shared" si="56"/>
        <v>nie</v>
      </c>
      <c r="BR66" s="128">
        <f t="shared" si="57"/>
        <v>1000</v>
      </c>
      <c r="BS66" s="128">
        <f t="shared" si="153"/>
        <v>107382.30456250001</v>
      </c>
      <c r="BT66" s="128">
        <f t="shared" si="128"/>
        <v>0</v>
      </c>
      <c r="BU66" s="130">
        <f t="shared" si="59"/>
        <v>4.4999999999999998E-2</v>
      </c>
      <c r="BV66" s="128">
        <f t="shared" si="60"/>
        <v>0</v>
      </c>
      <c r="BW66" s="128">
        <f t="shared" si="61"/>
        <v>107382.30456250001</v>
      </c>
      <c r="BY66" s="130">
        <f t="shared" si="149"/>
        <v>2.9000000000000001E-2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4.3999999999999997E-2</v>
      </c>
      <c r="CE66" s="128">
        <f t="shared" si="63"/>
        <v>104033.33333333333</v>
      </c>
      <c r="CF66" s="128" t="str">
        <f t="shared" si="64"/>
        <v>nie</v>
      </c>
      <c r="CG66" s="128">
        <f t="shared" si="65"/>
        <v>2000</v>
      </c>
      <c r="CH66" s="128">
        <f t="shared" si="155"/>
        <v>101647</v>
      </c>
      <c r="CI66" s="128">
        <f t="shared" si="67"/>
        <v>0</v>
      </c>
      <c r="CJ66" s="130">
        <f t="shared" si="68"/>
        <v>4.4999999999999998E-2</v>
      </c>
      <c r="CK66" s="128">
        <f t="shared" si="69"/>
        <v>4606.1341140045479</v>
      </c>
      <c r="CL66" s="128">
        <f t="shared" si="70"/>
        <v>106253.13411400456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106000</v>
      </c>
      <c r="CR66" s="130">
        <f t="shared" si="71"/>
        <v>4.9000000000000002E-2</v>
      </c>
      <c r="CS66" s="128">
        <f t="shared" si="72"/>
        <v>110761.16666666667</v>
      </c>
      <c r="CT66" s="128" t="str">
        <f t="shared" si="73"/>
        <v>nie</v>
      </c>
      <c r="CU66" s="128">
        <f t="shared" si="74"/>
        <v>3000</v>
      </c>
      <c r="CV66" s="128">
        <f t="shared" si="75"/>
        <v>106286.545</v>
      </c>
      <c r="CW66" s="128">
        <f t="shared" si="76"/>
        <v>0</v>
      </c>
      <c r="CX66" s="130">
        <f t="shared" si="77"/>
        <v>4.4999999999999998E-2</v>
      </c>
      <c r="CY66" s="128">
        <f t="shared" si="78"/>
        <v>0</v>
      </c>
      <c r="CZ66" s="128">
        <f t="shared" si="79"/>
        <v>106286.545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105700</v>
      </c>
      <c r="DF66" s="130">
        <f t="shared" si="80"/>
        <v>4.9000000000000002E-2</v>
      </c>
      <c r="DG66" s="128">
        <f t="shared" si="81"/>
        <v>110447.69166666667</v>
      </c>
      <c r="DH66" s="128" t="str">
        <f t="shared" si="82"/>
        <v>nie</v>
      </c>
      <c r="DI66" s="128">
        <f t="shared" si="83"/>
        <v>2000</v>
      </c>
      <c r="DJ66" s="128">
        <f t="shared" si="84"/>
        <v>106842.63025</v>
      </c>
      <c r="DK66" s="128">
        <f t="shared" si="85"/>
        <v>0</v>
      </c>
      <c r="DL66" s="130">
        <f t="shared" si="86"/>
        <v>4.4999999999999998E-2</v>
      </c>
      <c r="DM66" s="128">
        <f t="shared" si="87"/>
        <v>0</v>
      </c>
      <c r="DN66" s="128">
        <f t="shared" si="88"/>
        <v>106842.63025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106250</v>
      </c>
      <c r="DT66" s="130">
        <f t="shared" si="89"/>
        <v>5.4000000000000006E-2</v>
      </c>
      <c r="DU66" s="128">
        <f t="shared" si="90"/>
        <v>111509.37500000001</v>
      </c>
      <c r="DV66" s="128" t="str">
        <f t="shared" si="91"/>
        <v>nie</v>
      </c>
      <c r="DW66" s="128">
        <f t="shared" si="92"/>
        <v>3000</v>
      </c>
      <c r="DX66" s="128">
        <f t="shared" si="93"/>
        <v>106892.59375000001</v>
      </c>
      <c r="DY66" s="128">
        <f t="shared" si="94"/>
        <v>0</v>
      </c>
      <c r="DZ66" s="130">
        <f t="shared" si="95"/>
        <v>4.4999999999999998E-2</v>
      </c>
      <c r="EA66" s="128">
        <f t="shared" si="96"/>
        <v>0</v>
      </c>
      <c r="EB66" s="128">
        <f t="shared" si="97"/>
        <v>106892.59375000001</v>
      </c>
    </row>
    <row r="67" spans="1:137" ht="14.25" customHeight="1">
      <c r="A67" s="224"/>
      <c r="B67" s="188">
        <f t="shared" si="98"/>
        <v>23</v>
      </c>
      <c r="C67" s="128">
        <f t="shared" si="99"/>
        <v>107728.93935363891</v>
      </c>
      <c r="D67" s="128">
        <f t="shared" si="100"/>
        <v>107299.91472029642</v>
      </c>
      <c r="E67" s="128">
        <f t="shared" si="101"/>
        <v>107382.30456250001</v>
      </c>
      <c r="F67" s="128">
        <f t="shared" si="102"/>
        <v>106253.13411400456</v>
      </c>
      <c r="G67" s="128">
        <f t="shared" si="103"/>
        <v>106286.545</v>
      </c>
      <c r="H67" s="128">
        <f t="shared" si="104"/>
        <v>106842.63025</v>
      </c>
      <c r="I67" s="128">
        <f t="shared" si="105"/>
        <v>106892.59375000001</v>
      </c>
      <c r="J67" s="128">
        <f t="shared" si="106"/>
        <v>107224.71760027212</v>
      </c>
      <c r="K67" s="128">
        <f t="shared" si="107"/>
        <v>105635.42499999999</v>
      </c>
      <c r="M67" s="36"/>
      <c r="N67" s="32">
        <f t="shared" si="108"/>
        <v>23</v>
      </c>
      <c r="O67" s="25">
        <f t="shared" si="109"/>
        <v>7.7289393536389195E-2</v>
      </c>
      <c r="P67" s="25">
        <f t="shared" si="110"/>
        <v>7.2999147202964298E-2</v>
      </c>
      <c r="Q67" s="25">
        <f t="shared" si="111"/>
        <v>7.3823045625000194E-2</v>
      </c>
      <c r="R67" s="25">
        <f t="shared" si="30"/>
        <v>6.253134114004566E-2</v>
      </c>
      <c r="S67" s="25">
        <f t="shared" si="31"/>
        <v>6.2865449999999878E-2</v>
      </c>
      <c r="T67" s="25">
        <f t="shared" si="32"/>
        <v>6.8426302500000036E-2</v>
      </c>
      <c r="U67" s="25">
        <f t="shared" si="33"/>
        <v>6.8925937500000201E-2</v>
      </c>
      <c r="V67" s="25">
        <f t="shared" si="34"/>
        <v>7.2247176002721236E-2</v>
      </c>
      <c r="W67" s="25">
        <f t="shared" si="112"/>
        <v>5.6354249999999828E-2</v>
      </c>
      <c r="X67" s="36"/>
      <c r="Y67" s="36"/>
      <c r="AA67" s="124">
        <f t="shared" si="113"/>
        <v>24</v>
      </c>
      <c r="AB67" s="128">
        <f t="shared" si="35"/>
        <v>105884.09999999999</v>
      </c>
      <c r="AC67" s="124">
        <f t="shared" si="114"/>
        <v>24</v>
      </c>
      <c r="AD67" s="130">
        <f t="shared" si="115"/>
        <v>4.7500000000000001E-2</v>
      </c>
      <c r="AE67" s="127">
        <f t="shared" si="116"/>
        <v>1044</v>
      </c>
      <c r="AF67" s="128">
        <f t="shared" si="117"/>
        <v>104299.6</v>
      </c>
      <c r="AG67" s="128">
        <f t="shared" si="140"/>
        <v>104400</v>
      </c>
      <c r="AH67" s="128">
        <f t="shared" si="118"/>
        <v>104400</v>
      </c>
      <c r="AI67" s="130">
        <f t="shared" si="36"/>
        <v>4.7500000000000001E-2</v>
      </c>
      <c r="AJ67" s="128">
        <f t="shared" si="37"/>
        <v>104813.25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104734.7325</v>
      </c>
      <c r="AN67" s="128">
        <f t="shared" si="41"/>
        <v>439.63249999999402</v>
      </c>
      <c r="AO67" s="130">
        <f t="shared" si="42"/>
        <v>4.4999999999999998E-2</v>
      </c>
      <c r="AP67" s="128">
        <f t="shared" si="43"/>
        <v>4202.7878226755838</v>
      </c>
      <c r="AQ67" s="128">
        <f>AP66*(1+AO67/12*(1-podatek_Belki))+AM67</f>
        <v>108497.88782267559</v>
      </c>
      <c r="AS67" s="124">
        <f t="shared" si="119"/>
        <v>24</v>
      </c>
      <c r="AT67" s="130">
        <f t="shared" si="120"/>
        <v>4.7500000000000001E-2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4.9000000000000002E-2</v>
      </c>
      <c r="AZ67" s="128">
        <f t="shared" si="46"/>
        <v>100408.33333333334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100330.75000000001</v>
      </c>
      <c r="BD67" s="128">
        <f t="shared" si="50"/>
        <v>431.25000000000216</v>
      </c>
      <c r="BE67" s="130">
        <f t="shared" si="51"/>
        <v>4.4999999999999998E-2</v>
      </c>
      <c r="BF67" s="128">
        <f t="shared" si="52"/>
        <v>8322.0604737593167</v>
      </c>
      <c r="BG67" s="128">
        <f>BF66*(1+BE67/12*(1-podatek_Belki))+BC67</f>
        <v>108221.56047375932</v>
      </c>
      <c r="BI67" s="124">
        <f t="shared" si="124"/>
        <v>24</v>
      </c>
      <c r="BJ67" s="130">
        <f t="shared" si="148"/>
        <v>4.5900000000000003E-2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105150.00000000001</v>
      </c>
      <c r="BO67" s="130">
        <f t="shared" si="54"/>
        <v>5.1499999999999997E-2</v>
      </c>
      <c r="BP67" s="128">
        <f t="shared" si="55"/>
        <v>110565.22500000002</v>
      </c>
      <c r="BQ67" s="128" t="str">
        <f t="shared" si="56"/>
        <v>nie</v>
      </c>
      <c r="BR67" s="128">
        <f t="shared" si="57"/>
        <v>1000</v>
      </c>
      <c r="BS67" s="128">
        <f t="shared" si="153"/>
        <v>107747.83225000002</v>
      </c>
      <c r="BT67" s="128">
        <f t="shared" si="128"/>
        <v>0</v>
      </c>
      <c r="BU67" s="130">
        <f t="shared" si="59"/>
        <v>4.4999999999999998E-2</v>
      </c>
      <c r="BV67" s="128">
        <f t="shared" si="60"/>
        <v>0</v>
      </c>
      <c r="BW67" s="128">
        <f t="shared" si="61"/>
        <v>107747.83225000002</v>
      </c>
      <c r="BY67" s="130">
        <f t="shared" si="149"/>
        <v>2.9000000000000001E-2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4.3999999999999997E-2</v>
      </c>
      <c r="CE67" s="128">
        <f t="shared" si="63"/>
        <v>104400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101944</v>
      </c>
      <c r="CI67" s="128">
        <f t="shared" si="67"/>
        <v>3564.0000000000005</v>
      </c>
      <c r="CJ67" s="130">
        <f t="shared" si="68"/>
        <v>4.4999999999999998E-2</v>
      </c>
      <c r="CK67" s="128">
        <f t="shared" si="69"/>
        <v>8184.1252463758374</v>
      </c>
      <c r="CL67" s="128">
        <f t="shared" si="70"/>
        <v>106564.12524637584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106000</v>
      </c>
      <c r="CR67" s="130">
        <f t="shared" si="71"/>
        <v>4.9000000000000002E-2</v>
      </c>
      <c r="CS67" s="128">
        <f t="shared" si="72"/>
        <v>111194</v>
      </c>
      <c r="CT67" s="128" t="str">
        <f t="shared" si="73"/>
        <v>nie</v>
      </c>
      <c r="CU67" s="128">
        <f t="shared" si="74"/>
        <v>3000</v>
      </c>
      <c r="CV67" s="128">
        <f t="shared" si="75"/>
        <v>106637.14</v>
      </c>
      <c r="CW67" s="128">
        <f t="shared" si="76"/>
        <v>0</v>
      </c>
      <c r="CX67" s="130">
        <f t="shared" si="77"/>
        <v>4.4999999999999998E-2</v>
      </c>
      <c r="CY67" s="128">
        <f t="shared" si="78"/>
        <v>0</v>
      </c>
      <c r="CZ67" s="128">
        <f t="shared" si="79"/>
        <v>106637.14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105700</v>
      </c>
      <c r="DF67" s="130">
        <f t="shared" si="80"/>
        <v>4.9000000000000002E-2</v>
      </c>
      <c r="DG67" s="128">
        <f t="shared" si="81"/>
        <v>110879.29999999999</v>
      </c>
      <c r="DH67" s="128" t="str">
        <f t="shared" si="82"/>
        <v>nie</v>
      </c>
      <c r="DI67" s="128">
        <f t="shared" si="83"/>
        <v>2000</v>
      </c>
      <c r="DJ67" s="128">
        <f t="shared" si="84"/>
        <v>107192.23299999999</v>
      </c>
      <c r="DK67" s="128">
        <f t="shared" si="85"/>
        <v>0</v>
      </c>
      <c r="DL67" s="130">
        <f t="shared" si="86"/>
        <v>4.4999999999999998E-2</v>
      </c>
      <c r="DM67" s="128">
        <f t="shared" si="87"/>
        <v>0</v>
      </c>
      <c r="DN67" s="128">
        <f t="shared" si="88"/>
        <v>107192.23299999999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106250</v>
      </c>
      <c r="DT67" s="130">
        <f t="shared" si="89"/>
        <v>5.4000000000000006E-2</v>
      </c>
      <c r="DU67" s="128">
        <f t="shared" si="90"/>
        <v>111987.5</v>
      </c>
      <c r="DV67" s="128" t="str">
        <f t="shared" si="91"/>
        <v>nie</v>
      </c>
      <c r="DW67" s="128">
        <f t="shared" si="92"/>
        <v>3000</v>
      </c>
      <c r="DX67" s="128">
        <f t="shared" si="93"/>
        <v>107279.875</v>
      </c>
      <c r="DY67" s="128">
        <f t="shared" si="94"/>
        <v>0</v>
      </c>
      <c r="DZ67" s="130">
        <f t="shared" si="95"/>
        <v>4.4999999999999998E-2</v>
      </c>
      <c r="EA67" s="128">
        <f t="shared" si="96"/>
        <v>0</v>
      </c>
      <c r="EB67" s="128">
        <f t="shared" si="97"/>
        <v>107279.875</v>
      </c>
    </row>
    <row r="68" spans="1:137">
      <c r="A68" s="224"/>
      <c r="B68" s="188">
        <f t="shared" si="98"/>
        <v>24</v>
      </c>
      <c r="C68" s="128">
        <f t="shared" si="99"/>
        <v>108497.88782267559</v>
      </c>
      <c r="D68" s="128">
        <f t="shared" si="100"/>
        <v>108221.56047375932</v>
      </c>
      <c r="E68" s="128">
        <f t="shared" si="101"/>
        <v>107747.83225000002</v>
      </c>
      <c r="F68" s="128">
        <f t="shared" si="102"/>
        <v>106564.12524637584</v>
      </c>
      <c r="G68" s="128">
        <f t="shared" si="103"/>
        <v>106637.14</v>
      </c>
      <c r="H68" s="128">
        <f t="shared" si="104"/>
        <v>107192.23299999999</v>
      </c>
      <c r="I68" s="128">
        <f t="shared" si="105"/>
        <v>107279.875</v>
      </c>
      <c r="J68" s="128">
        <f t="shared" si="106"/>
        <v>107550.41267998295</v>
      </c>
      <c r="K68" s="128">
        <f t="shared" si="107"/>
        <v>105884.09999999999</v>
      </c>
      <c r="M68" s="36"/>
      <c r="N68" s="32">
        <f t="shared" si="108"/>
        <v>24</v>
      </c>
      <c r="O68" s="25">
        <f t="shared" si="109"/>
        <v>8.4978878226755983E-2</v>
      </c>
      <c r="P68" s="25">
        <f t="shared" si="110"/>
        <v>8.2215604737593262E-2</v>
      </c>
      <c r="Q68" s="25">
        <f t="shared" si="111"/>
        <v>7.7478322500000196E-2</v>
      </c>
      <c r="R68" s="25">
        <f t="shared" si="30"/>
        <v>6.5641252463758404E-2</v>
      </c>
      <c r="S68" s="25">
        <f t="shared" si="31"/>
        <v>6.6371399999999969E-2</v>
      </c>
      <c r="T68" s="25">
        <f t="shared" si="32"/>
        <v>7.1922330000000034E-2</v>
      </c>
      <c r="U68" s="25">
        <f t="shared" si="33"/>
        <v>7.2798750000000023E-2</v>
      </c>
      <c r="V68" s="25">
        <f t="shared" si="34"/>
        <v>7.5504126799829541E-2</v>
      </c>
      <c r="W68" s="25">
        <f t="shared" si="112"/>
        <v>5.8840999999999921E-2</v>
      </c>
      <c r="X68" s="36"/>
      <c r="Y68" s="36"/>
      <c r="AA68" s="124">
        <f t="shared" si="113"/>
        <v>25</v>
      </c>
      <c r="AB68" s="128">
        <f t="shared" si="35"/>
        <v>106139.986575</v>
      </c>
      <c r="AC68" s="124">
        <f t="shared" si="114"/>
        <v>25</v>
      </c>
      <c r="AD68" s="130">
        <f t="shared" si="115"/>
        <v>4.7500000000000001E-2</v>
      </c>
      <c r="AE68" s="127">
        <f t="shared" si="116"/>
        <v>1090</v>
      </c>
      <c r="AF68" s="128">
        <f t="shared" si="117"/>
        <v>108895.20000000001</v>
      </c>
      <c r="AG68" s="128">
        <f t="shared" si="140"/>
        <v>109000</v>
      </c>
      <c r="AH68" s="128">
        <f t="shared" si="118"/>
        <v>109000</v>
      </c>
      <c r="AI68" s="130">
        <f t="shared" si="36"/>
        <v>4.7500000000000001E-2</v>
      </c>
      <c r="AJ68" s="128">
        <f t="shared" si="37"/>
        <v>109431.45833333333</v>
      </c>
      <c r="AK68" s="128" t="str">
        <f t="shared" si="38"/>
        <v>nie</v>
      </c>
      <c r="AL68" s="128">
        <f t="shared" si="39"/>
        <v>431.45833333332848</v>
      </c>
      <c r="AM68" s="128">
        <f t="shared" si="150"/>
        <v>109000</v>
      </c>
      <c r="AN68" s="128">
        <f t="shared" si="41"/>
        <v>349.48124999999607</v>
      </c>
      <c r="AO68" s="130">
        <f t="shared" si="42"/>
        <v>4.4999999999999998E-2</v>
      </c>
      <c r="AP68" s="128">
        <f t="shared" si="43"/>
        <v>352.27754068695697</v>
      </c>
      <c r="AQ68" s="128">
        <f t="shared" si="156"/>
        <v>113215.55379068696</v>
      </c>
      <c r="AS68" s="124">
        <f t="shared" si="119"/>
        <v>25</v>
      </c>
      <c r="AT68" s="130">
        <f t="shared" si="120"/>
        <v>4.7500000000000001E-2</v>
      </c>
      <c r="AU68" s="127">
        <f t="shared" si="121"/>
        <v>1087</v>
      </c>
      <c r="AV68" s="128">
        <f t="shared" si="122"/>
        <v>108599.6</v>
      </c>
      <c r="AW68" s="128">
        <f t="shared" si="151"/>
        <v>108700</v>
      </c>
      <c r="AX68" s="128">
        <f t="shared" si="123"/>
        <v>108700</v>
      </c>
      <c r="AY68" s="130">
        <f t="shared" si="45"/>
        <v>4.9000000000000002E-2</v>
      </c>
      <c r="AZ68" s="128">
        <f t="shared" si="46"/>
        <v>109143.85833333335</v>
      </c>
      <c r="BA68" s="128" t="str">
        <f t="shared" si="47"/>
        <v>nie</v>
      </c>
      <c r="BB68" s="128">
        <f t="shared" si="48"/>
        <v>443.85833333335177</v>
      </c>
      <c r="BC68" s="128">
        <f t="shared" ref="BC68:BC131" si="158">AZ68-BB68
-(AZ68-AW68-BB68)*podatek_Belki</f>
        <v>108700</v>
      </c>
      <c r="BD68" s="128">
        <f t="shared" si="50"/>
        <v>359.52525000001498</v>
      </c>
      <c r="BE68" s="130">
        <f t="shared" si="51"/>
        <v>4.4999999999999998E-2</v>
      </c>
      <c r="BF68" s="128">
        <f t="shared" si="52"/>
        <v>381.65273244837556</v>
      </c>
      <c r="BG68" s="128">
        <f t="shared" ref="BG68:BG131" si="159">BF67*(1+BE68/12*(1-podatek_Belki))+BC68</f>
        <v>117047.33873244836</v>
      </c>
      <c r="BI68" s="124">
        <f t="shared" si="124"/>
        <v>25</v>
      </c>
      <c r="BJ68" s="130">
        <f t="shared" si="148"/>
        <v>4.5900000000000003E-2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110565.22500000002</v>
      </c>
      <c r="BO68" s="130">
        <f t="shared" si="54"/>
        <v>5.1499999999999997E-2</v>
      </c>
      <c r="BP68" s="128">
        <f t="shared" si="55"/>
        <v>111039.73409062502</v>
      </c>
      <c r="BQ68" s="128" t="str">
        <f t="shared" si="56"/>
        <v>nie</v>
      </c>
      <c r="BR68" s="128">
        <f t="shared" si="57"/>
        <v>1000</v>
      </c>
      <c r="BS68" s="128">
        <f t="shared" si="153"/>
        <v>108132.18461340627</v>
      </c>
      <c r="BT68" s="128">
        <f>IF(AND(BQ68="tak",BL69&lt;&gt;""),
 BS68-BL69,
0)</f>
        <v>0</v>
      </c>
      <c r="BU68" s="130">
        <f t="shared" si="59"/>
        <v>4.4999999999999998E-2</v>
      </c>
      <c r="BV68" s="128">
        <f t="shared" si="60"/>
        <v>0</v>
      </c>
      <c r="BW68" s="128">
        <f t="shared" si="61"/>
        <v>108132.18461340627</v>
      </c>
      <c r="BY68" s="130">
        <f t="shared" si="149"/>
        <v>2.9000000000000001E-2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4.3999999999999997E-2</v>
      </c>
      <c r="CE68" s="128">
        <f t="shared" si="63"/>
        <v>100366.66666666667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98677</v>
      </c>
      <c r="CI68" s="128">
        <f t="shared" si="67"/>
        <v>0</v>
      </c>
      <c r="CJ68" s="130">
        <f t="shared" si="68"/>
        <v>4.4999999999999998E-2</v>
      </c>
      <c r="CK68" s="128">
        <f t="shared" si="69"/>
        <v>8208.9845268117042</v>
      </c>
      <c r="CL68" s="128">
        <f t="shared" si="70"/>
        <v>106885.98452681171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111194</v>
      </c>
      <c r="CR68" s="130">
        <f t="shared" si="71"/>
        <v>4.9000000000000002E-2</v>
      </c>
      <c r="CS68" s="128">
        <f t="shared" si="72"/>
        <v>111648.04216666668</v>
      </c>
      <c r="CT68" s="128" t="str">
        <f t="shared" si="73"/>
        <v>nie</v>
      </c>
      <c r="CU68" s="128">
        <f t="shared" si="74"/>
        <v>3000</v>
      </c>
      <c r="CV68" s="128">
        <f t="shared" si="75"/>
        <v>107004.91415500001</v>
      </c>
      <c r="CW68" s="128">
        <f t="shared" si="76"/>
        <v>0</v>
      </c>
      <c r="CX68" s="130">
        <f t="shared" si="77"/>
        <v>4.4999999999999998E-2</v>
      </c>
      <c r="CY68" s="128">
        <f t="shared" si="78"/>
        <v>0</v>
      </c>
      <c r="CZ68" s="128">
        <f t="shared" si="79"/>
        <v>107004.91415500001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110879.29999999999</v>
      </c>
      <c r="DF68" s="130">
        <f t="shared" si="80"/>
        <v>4.9000000000000002E-2</v>
      </c>
      <c r="DG68" s="128">
        <f t="shared" si="81"/>
        <v>111332.05714166666</v>
      </c>
      <c r="DH68" s="128" t="str">
        <f t="shared" si="82"/>
        <v>nie</v>
      </c>
      <c r="DI68" s="128">
        <f t="shared" si="83"/>
        <v>2000</v>
      </c>
      <c r="DJ68" s="128">
        <f t="shared" si="84"/>
        <v>107558.96628475</v>
      </c>
      <c r="DK68" s="128">
        <f t="shared" si="85"/>
        <v>0</v>
      </c>
      <c r="DL68" s="130">
        <f t="shared" si="86"/>
        <v>4.4999999999999998E-2</v>
      </c>
      <c r="DM68" s="128">
        <f t="shared" si="87"/>
        <v>0</v>
      </c>
      <c r="DN68" s="128">
        <f t="shared" si="88"/>
        <v>107558.96628475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111987.5</v>
      </c>
      <c r="DT68" s="130">
        <f t="shared" si="89"/>
        <v>5.4000000000000006E-2</v>
      </c>
      <c r="DU68" s="128">
        <f t="shared" si="90"/>
        <v>112491.44374999999</v>
      </c>
      <c r="DV68" s="128" t="str">
        <f t="shared" si="91"/>
        <v>nie</v>
      </c>
      <c r="DW68" s="128">
        <f t="shared" si="92"/>
        <v>3000</v>
      </c>
      <c r="DX68" s="128">
        <f t="shared" si="93"/>
        <v>107688.06943749999</v>
      </c>
      <c r="DY68" s="128">
        <f t="shared" si="94"/>
        <v>0</v>
      </c>
      <c r="DZ68" s="130">
        <f t="shared" si="95"/>
        <v>4.4999999999999998E-2</v>
      </c>
      <c r="EA68" s="128">
        <f t="shared" si="96"/>
        <v>0</v>
      </c>
      <c r="EB68" s="128">
        <f t="shared" si="97"/>
        <v>107688.06943749999</v>
      </c>
    </row>
    <row r="69" spans="1:137">
      <c r="A69" s="224">
        <f>ROUNDUP(B80/12,0)</f>
        <v>3</v>
      </c>
      <c r="B69" s="188">
        <f t="shared" si="98"/>
        <v>25</v>
      </c>
      <c r="C69" s="128">
        <f t="shared" si="99"/>
        <v>113215.55379068696</v>
      </c>
      <c r="D69" s="128">
        <f t="shared" si="100"/>
        <v>117047.33873244836</v>
      </c>
      <c r="E69" s="128">
        <f t="shared" si="101"/>
        <v>108132.18461340627</v>
      </c>
      <c r="F69" s="128">
        <f t="shared" si="102"/>
        <v>106885.98452681171</v>
      </c>
      <c r="G69" s="128">
        <f t="shared" si="103"/>
        <v>107004.91415500001</v>
      </c>
      <c r="H69" s="128">
        <f t="shared" si="104"/>
        <v>107558.96628475</v>
      </c>
      <c r="I69" s="128">
        <f t="shared" si="105"/>
        <v>107688.06943749999</v>
      </c>
      <c r="J69" s="128">
        <f t="shared" si="106"/>
        <v>107877.0970584984</v>
      </c>
      <c r="K69" s="128">
        <f t="shared" si="107"/>
        <v>106139.986575</v>
      </c>
      <c r="M69" s="36"/>
      <c r="N69" s="32">
        <f t="shared" si="108"/>
        <v>25</v>
      </c>
      <c r="O69" s="25">
        <f t="shared" si="109"/>
        <v>0.13215553790686951</v>
      </c>
      <c r="P69" s="25">
        <f t="shared" si="110"/>
        <v>0.17047338732448369</v>
      </c>
      <c r="Q69" s="25">
        <f t="shared" si="111"/>
        <v>8.132184613406257E-2</v>
      </c>
      <c r="R69" s="25">
        <f t="shared" si="30"/>
        <v>6.8859845268117059E-2</v>
      </c>
      <c r="S69" s="25">
        <f t="shared" si="31"/>
        <v>7.0049141549999971E-2</v>
      </c>
      <c r="T69" s="25">
        <f t="shared" si="32"/>
        <v>7.5589662847499905E-2</v>
      </c>
      <c r="U69" s="25">
        <f t="shared" si="33"/>
        <v>7.6880694374999781E-2</v>
      </c>
      <c r="V69" s="25">
        <f t="shared" si="34"/>
        <v>7.8770970584983946E-2</v>
      </c>
      <c r="W69" s="25">
        <f t="shared" si="112"/>
        <v>6.1399865750000115E-2</v>
      </c>
      <c r="X69" s="36"/>
      <c r="Y69" s="36"/>
      <c r="AA69" s="124">
        <f t="shared" si="113"/>
        <v>26</v>
      </c>
      <c r="AB69" s="128">
        <f t="shared" si="35"/>
        <v>106395.87314999998</v>
      </c>
      <c r="AC69" s="124">
        <f t="shared" si="114"/>
        <v>26</v>
      </c>
      <c r="AD69" s="130">
        <f t="shared" si="115"/>
        <v>4.7500000000000001E-2</v>
      </c>
      <c r="AE69" s="127">
        <f t="shared" si="116"/>
        <v>1090</v>
      </c>
      <c r="AF69" s="128">
        <f t="shared" si="117"/>
        <v>108895.20000000001</v>
      </c>
      <c r="AG69" s="128">
        <f t="shared" si="140"/>
        <v>109000</v>
      </c>
      <c r="AH69" s="128">
        <f t="shared" si="118"/>
        <v>109000</v>
      </c>
      <c r="AI69" s="130">
        <f t="shared" si="36"/>
        <v>4.7500000000000001E-2</v>
      </c>
      <c r="AJ69" s="128">
        <f t="shared" si="37"/>
        <v>109431.45833333333</v>
      </c>
      <c r="AK69" s="128" t="str">
        <f t="shared" si="38"/>
        <v>nie</v>
      </c>
      <c r="AL69" s="128">
        <f t="shared" si="39"/>
        <v>545</v>
      </c>
      <c r="AM69" s="128">
        <f t="shared" si="150"/>
        <v>108908.03125</v>
      </c>
      <c r="AN69" s="128">
        <f t="shared" si="41"/>
        <v>349.48124999999607</v>
      </c>
      <c r="AO69" s="130">
        <f t="shared" si="42"/>
        <v>4.4999999999999998E-2</v>
      </c>
      <c r="AP69" s="128">
        <f t="shared" si="43"/>
        <v>702.82883371678963</v>
      </c>
      <c r="AQ69" s="128">
        <f t="shared" si="156"/>
        <v>109261.37883371679</v>
      </c>
      <c r="AS69" s="124">
        <f t="shared" si="119"/>
        <v>26</v>
      </c>
      <c r="AT69" s="130">
        <f t="shared" si="120"/>
        <v>4.7500000000000001E-2</v>
      </c>
      <c r="AU69" s="127">
        <f t="shared" si="121"/>
        <v>1087</v>
      </c>
      <c r="AV69" s="128">
        <f t="shared" si="122"/>
        <v>108599.6</v>
      </c>
      <c r="AW69" s="128">
        <f t="shared" si="151"/>
        <v>108700</v>
      </c>
      <c r="AX69" s="128">
        <f t="shared" si="123"/>
        <v>108700</v>
      </c>
      <c r="AY69" s="130">
        <f t="shared" si="45"/>
        <v>4.9000000000000002E-2</v>
      </c>
      <c r="AZ69" s="128">
        <f t="shared" si="46"/>
        <v>109143.85833333335</v>
      </c>
      <c r="BA69" s="128" t="str">
        <f t="shared" si="47"/>
        <v>nie</v>
      </c>
      <c r="BB69" s="128">
        <f t="shared" si="48"/>
        <v>760.9</v>
      </c>
      <c r="BC69" s="128">
        <f t="shared" si="158"/>
        <v>108443.19625000002</v>
      </c>
      <c r="BD69" s="128">
        <f t="shared" si="50"/>
        <v>359.52525000001498</v>
      </c>
      <c r="BE69" s="130">
        <f t="shared" si="51"/>
        <v>4.4999999999999998E-2</v>
      </c>
      <c r="BF69" s="128">
        <f t="shared" si="52"/>
        <v>742.3372526232024</v>
      </c>
      <c r="BG69" s="128">
        <f t="shared" si="159"/>
        <v>108826.00825262321</v>
      </c>
      <c r="BI69" s="124">
        <f t="shared" si="124"/>
        <v>26</v>
      </c>
      <c r="BJ69" s="130">
        <f t="shared" si="148"/>
        <v>4.5900000000000003E-2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110565.22500000002</v>
      </c>
      <c r="BO69" s="130">
        <f t="shared" si="54"/>
        <v>5.1499999999999997E-2</v>
      </c>
      <c r="BP69" s="128">
        <f t="shared" si="55"/>
        <v>111514.24318125003</v>
      </c>
      <c r="BQ69" s="128" t="str">
        <f t="shared" si="56"/>
        <v>nie</v>
      </c>
      <c r="BR69" s="128">
        <f t="shared" si="57"/>
        <v>1000</v>
      </c>
      <c r="BS69" s="128">
        <f t="shared" si="153"/>
        <v>108516.53697681252</v>
      </c>
      <c r="BT69" s="128">
        <f t="shared" si="128"/>
        <v>0</v>
      </c>
      <c r="BU69" s="130">
        <f t="shared" si="59"/>
        <v>4.4999999999999998E-2</v>
      </c>
      <c r="BV69" s="128">
        <f t="shared" si="60"/>
        <v>0</v>
      </c>
      <c r="BW69" s="128">
        <f t="shared" si="61"/>
        <v>108516.53697681252</v>
      </c>
      <c r="BY69" s="130">
        <f t="shared" si="149"/>
        <v>2.9000000000000001E-2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4.3999999999999997E-2</v>
      </c>
      <c r="CE69" s="128">
        <f t="shared" si="63"/>
        <v>100733.33333333334</v>
      </c>
      <c r="CF69" s="128" t="str">
        <f t="shared" si="64"/>
        <v>nie</v>
      </c>
      <c r="CG69" s="128">
        <f t="shared" si="65"/>
        <v>2000</v>
      </c>
      <c r="CH69" s="128">
        <f t="shared" si="160"/>
        <v>98974.000000000015</v>
      </c>
      <c r="CI69" s="128">
        <f t="shared" si="67"/>
        <v>0</v>
      </c>
      <c r="CJ69" s="130">
        <f t="shared" si="68"/>
        <v>4.4999999999999998E-2</v>
      </c>
      <c r="CK69" s="128">
        <f t="shared" si="69"/>
        <v>8233.9193173118947</v>
      </c>
      <c r="CL69" s="128">
        <f t="shared" si="70"/>
        <v>107207.91931731191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111194</v>
      </c>
      <c r="CR69" s="130">
        <f t="shared" si="71"/>
        <v>4.9000000000000002E-2</v>
      </c>
      <c r="CS69" s="128">
        <f t="shared" si="72"/>
        <v>112102.08433333333</v>
      </c>
      <c r="CT69" s="128" t="str">
        <f t="shared" si="73"/>
        <v>nie</v>
      </c>
      <c r="CU69" s="128">
        <f t="shared" si="74"/>
        <v>3000</v>
      </c>
      <c r="CV69" s="128">
        <f t="shared" si="75"/>
        <v>107372.68831</v>
      </c>
      <c r="CW69" s="128">
        <f t="shared" si="76"/>
        <v>0</v>
      </c>
      <c r="CX69" s="130">
        <f t="shared" si="77"/>
        <v>4.4999999999999998E-2</v>
      </c>
      <c r="CY69" s="128">
        <f t="shared" si="78"/>
        <v>0</v>
      </c>
      <c r="CZ69" s="128">
        <f t="shared" si="79"/>
        <v>107372.68831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110879.29999999999</v>
      </c>
      <c r="DF69" s="130">
        <f t="shared" si="80"/>
        <v>4.9000000000000002E-2</v>
      </c>
      <c r="DG69" s="128">
        <f t="shared" si="81"/>
        <v>111784.81428333333</v>
      </c>
      <c r="DH69" s="128" t="str">
        <f t="shared" si="82"/>
        <v>nie</v>
      </c>
      <c r="DI69" s="128">
        <f t="shared" si="83"/>
        <v>2000</v>
      </c>
      <c r="DJ69" s="128">
        <f t="shared" si="84"/>
        <v>107925.69956949999</v>
      </c>
      <c r="DK69" s="128">
        <f t="shared" si="85"/>
        <v>0</v>
      </c>
      <c r="DL69" s="130">
        <f t="shared" si="86"/>
        <v>4.4999999999999998E-2</v>
      </c>
      <c r="DM69" s="128">
        <f t="shared" si="87"/>
        <v>0</v>
      </c>
      <c r="DN69" s="128">
        <f t="shared" si="88"/>
        <v>107925.69956949999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111987.5</v>
      </c>
      <c r="DT69" s="130">
        <f t="shared" si="89"/>
        <v>5.4000000000000006E-2</v>
      </c>
      <c r="DU69" s="128">
        <f t="shared" si="90"/>
        <v>112995.38749999998</v>
      </c>
      <c r="DV69" s="128" t="str">
        <f t="shared" si="91"/>
        <v>nie</v>
      </c>
      <c r="DW69" s="128">
        <f t="shared" si="92"/>
        <v>3000</v>
      </c>
      <c r="DX69" s="128">
        <f t="shared" si="93"/>
        <v>108096.26387499999</v>
      </c>
      <c r="DY69" s="128">
        <f t="shared" si="94"/>
        <v>0</v>
      </c>
      <c r="DZ69" s="130">
        <f t="shared" si="95"/>
        <v>4.4999999999999998E-2</v>
      </c>
      <c r="EA69" s="128">
        <f t="shared" si="96"/>
        <v>0</v>
      </c>
      <c r="EB69" s="128">
        <f t="shared" si="97"/>
        <v>108096.26387499999</v>
      </c>
    </row>
    <row r="70" spans="1:137">
      <c r="A70" s="224"/>
      <c r="B70" s="188">
        <f t="shared" si="98"/>
        <v>26</v>
      </c>
      <c r="C70" s="128">
        <f t="shared" si="99"/>
        <v>109261.37883371679</v>
      </c>
      <c r="D70" s="128">
        <f t="shared" si="100"/>
        <v>108826.00825262321</v>
      </c>
      <c r="E70" s="128">
        <f t="shared" si="101"/>
        <v>108516.53697681252</v>
      </c>
      <c r="F70" s="128">
        <f t="shared" si="102"/>
        <v>107207.91931731191</v>
      </c>
      <c r="G70" s="128">
        <f t="shared" si="103"/>
        <v>107372.68831</v>
      </c>
      <c r="H70" s="128">
        <f t="shared" si="104"/>
        <v>107925.69956949999</v>
      </c>
      <c r="I70" s="128">
        <f t="shared" si="105"/>
        <v>108096.26387499999</v>
      </c>
      <c r="J70" s="128">
        <f t="shared" si="106"/>
        <v>108204.77374081359</v>
      </c>
      <c r="K70" s="128">
        <f t="shared" si="107"/>
        <v>106395.87314999998</v>
      </c>
      <c r="M70" s="36"/>
      <c r="N70" s="32">
        <f t="shared" si="108"/>
        <v>26</v>
      </c>
      <c r="O70" s="25">
        <f t="shared" si="109"/>
        <v>9.2613788337167824E-2</v>
      </c>
      <c r="P70" s="25">
        <f t="shared" si="110"/>
        <v>8.8260082526232075E-2</v>
      </c>
      <c r="Q70" s="25">
        <f t="shared" si="111"/>
        <v>8.5165369768125165E-2</v>
      </c>
      <c r="R70" s="25">
        <f t="shared" si="30"/>
        <v>7.207919317311906E-2</v>
      </c>
      <c r="S70" s="25">
        <f t="shared" si="31"/>
        <v>7.3726883099999974E-2</v>
      </c>
      <c r="T70" s="25">
        <f t="shared" si="32"/>
        <v>7.9256995694999999E-2</v>
      </c>
      <c r="U70" s="25">
        <f t="shared" si="33"/>
        <v>8.0962638749999982E-2</v>
      </c>
      <c r="V70" s="25">
        <f t="shared" si="34"/>
        <v>8.2047737408135868E-2</v>
      </c>
      <c r="W70" s="25">
        <f t="shared" si="112"/>
        <v>6.3958731499999866E-2</v>
      </c>
      <c r="X70" s="36"/>
      <c r="Y70" s="36"/>
      <c r="AA70" s="124">
        <f t="shared" si="113"/>
        <v>27</v>
      </c>
      <c r="AB70" s="128">
        <f t="shared" si="35"/>
        <v>106651.75972499998</v>
      </c>
      <c r="AC70" s="124">
        <f t="shared" si="114"/>
        <v>27</v>
      </c>
      <c r="AD70" s="130">
        <f t="shared" si="115"/>
        <v>4.7500000000000001E-2</v>
      </c>
      <c r="AE70" s="127">
        <f t="shared" si="116"/>
        <v>1090</v>
      </c>
      <c r="AF70" s="128">
        <f t="shared" si="117"/>
        <v>108895.20000000001</v>
      </c>
      <c r="AG70" s="128">
        <f t="shared" si="140"/>
        <v>109000</v>
      </c>
      <c r="AH70" s="128">
        <f t="shared" si="118"/>
        <v>109000</v>
      </c>
      <c r="AI70" s="130">
        <f t="shared" si="36"/>
        <v>4.7500000000000001E-2</v>
      </c>
      <c r="AJ70" s="128">
        <f t="shared" si="37"/>
        <v>109431.45833333333</v>
      </c>
      <c r="AK70" s="128" t="str">
        <f t="shared" si="38"/>
        <v>nie</v>
      </c>
      <c r="AL70" s="128">
        <f t="shared" si="39"/>
        <v>545</v>
      </c>
      <c r="AM70" s="128">
        <f t="shared" si="150"/>
        <v>108908.03125</v>
      </c>
      <c r="AN70" s="128">
        <f t="shared" si="41"/>
        <v>349.48124999999607</v>
      </c>
      <c r="AO70" s="130">
        <f t="shared" si="42"/>
        <v>4.4999999999999998E-2</v>
      </c>
      <c r="AP70" s="128">
        <f t="shared" si="43"/>
        <v>1054.4449262992005</v>
      </c>
      <c r="AQ70" s="128">
        <f t="shared" si="156"/>
        <v>109612.9949262992</v>
      </c>
      <c r="AS70" s="124">
        <f t="shared" si="119"/>
        <v>27</v>
      </c>
      <c r="AT70" s="130">
        <f t="shared" si="120"/>
        <v>4.7500000000000001E-2</v>
      </c>
      <c r="AU70" s="127">
        <f t="shared" si="121"/>
        <v>1087</v>
      </c>
      <c r="AV70" s="128">
        <f t="shared" si="122"/>
        <v>108599.6</v>
      </c>
      <c r="AW70" s="128">
        <f t="shared" si="151"/>
        <v>108700</v>
      </c>
      <c r="AX70" s="128">
        <f t="shared" si="123"/>
        <v>108700</v>
      </c>
      <c r="AY70" s="130">
        <f t="shared" si="45"/>
        <v>4.9000000000000002E-2</v>
      </c>
      <c r="AZ70" s="128">
        <f t="shared" si="46"/>
        <v>109143.85833333335</v>
      </c>
      <c r="BA70" s="128" t="str">
        <f t="shared" si="47"/>
        <v>nie</v>
      </c>
      <c r="BB70" s="128">
        <f t="shared" si="48"/>
        <v>760.9</v>
      </c>
      <c r="BC70" s="128">
        <f t="shared" si="158"/>
        <v>108443.19625000002</v>
      </c>
      <c r="BD70" s="128">
        <f t="shared" si="50"/>
        <v>359.52525000001498</v>
      </c>
      <c r="BE70" s="130">
        <f t="shared" si="51"/>
        <v>4.4999999999999998E-2</v>
      </c>
      <c r="BF70" s="128">
        <f t="shared" si="52"/>
        <v>1104.1173520280604</v>
      </c>
      <c r="BG70" s="128">
        <f t="shared" si="159"/>
        <v>109187.78835202807</v>
      </c>
      <c r="BI70" s="124">
        <f t="shared" si="124"/>
        <v>27</v>
      </c>
      <c r="BJ70" s="130">
        <f t="shared" si="148"/>
        <v>4.5900000000000003E-2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110565.22500000002</v>
      </c>
      <c r="BO70" s="130">
        <f t="shared" si="54"/>
        <v>5.1499999999999997E-2</v>
      </c>
      <c r="BP70" s="128">
        <f t="shared" si="55"/>
        <v>111988.75227187501</v>
      </c>
      <c r="BQ70" s="128" t="str">
        <f t="shared" si="56"/>
        <v>nie</v>
      </c>
      <c r="BR70" s="128">
        <f t="shared" si="57"/>
        <v>1000</v>
      </c>
      <c r="BS70" s="128">
        <f t="shared" si="153"/>
        <v>108900.88934021875</v>
      </c>
      <c r="BT70" s="128">
        <f t="shared" si="128"/>
        <v>0</v>
      </c>
      <c r="BU70" s="130">
        <f t="shared" si="59"/>
        <v>4.4999999999999998E-2</v>
      </c>
      <c r="BV70" s="128">
        <f t="shared" si="60"/>
        <v>0</v>
      </c>
      <c r="BW70" s="128">
        <f t="shared" si="61"/>
        <v>108900.88934021875</v>
      </c>
      <c r="BY70" s="130">
        <f t="shared" si="149"/>
        <v>2.9000000000000001E-2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4.3999999999999997E-2</v>
      </c>
      <c r="CE70" s="128">
        <f t="shared" si="63"/>
        <v>101099.99999999999</v>
      </c>
      <c r="CF70" s="128" t="str">
        <f t="shared" si="64"/>
        <v>nie</v>
      </c>
      <c r="CG70" s="128">
        <f t="shared" si="65"/>
        <v>2000</v>
      </c>
      <c r="CH70" s="128">
        <f t="shared" si="160"/>
        <v>99270.999999999985</v>
      </c>
      <c r="CI70" s="128">
        <f t="shared" si="67"/>
        <v>0</v>
      </c>
      <c r="CJ70" s="130">
        <f t="shared" si="68"/>
        <v>4.4999999999999998E-2</v>
      </c>
      <c r="CK70" s="128">
        <f t="shared" si="69"/>
        <v>8258.9298472382306</v>
      </c>
      <c r="CL70" s="128">
        <f t="shared" si="70"/>
        <v>107529.92984723822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111194</v>
      </c>
      <c r="CR70" s="130">
        <f t="shared" si="71"/>
        <v>4.9000000000000002E-2</v>
      </c>
      <c r="CS70" s="128">
        <f t="shared" si="72"/>
        <v>112556.12650000001</v>
      </c>
      <c r="CT70" s="128" t="str">
        <f t="shared" si="73"/>
        <v>nie</v>
      </c>
      <c r="CU70" s="128">
        <f t="shared" si="74"/>
        <v>3000</v>
      </c>
      <c r="CV70" s="128">
        <f t="shared" si="75"/>
        <v>107740.462465</v>
      </c>
      <c r="CW70" s="128">
        <f t="shared" si="76"/>
        <v>0</v>
      </c>
      <c r="CX70" s="130">
        <f t="shared" si="77"/>
        <v>4.4999999999999998E-2</v>
      </c>
      <c r="CY70" s="128">
        <f t="shared" si="78"/>
        <v>0</v>
      </c>
      <c r="CZ70" s="128">
        <f t="shared" si="79"/>
        <v>107740.462465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110879.29999999999</v>
      </c>
      <c r="DF70" s="130">
        <f t="shared" si="80"/>
        <v>4.9000000000000002E-2</v>
      </c>
      <c r="DG70" s="128">
        <f t="shared" si="81"/>
        <v>112237.571425</v>
      </c>
      <c r="DH70" s="128" t="str">
        <f t="shared" si="82"/>
        <v>nie</v>
      </c>
      <c r="DI70" s="128">
        <f t="shared" si="83"/>
        <v>2000</v>
      </c>
      <c r="DJ70" s="128">
        <f t="shared" si="84"/>
        <v>108292.43285425</v>
      </c>
      <c r="DK70" s="128">
        <f t="shared" si="85"/>
        <v>0</v>
      </c>
      <c r="DL70" s="130">
        <f t="shared" si="86"/>
        <v>4.4999999999999998E-2</v>
      </c>
      <c r="DM70" s="128">
        <f t="shared" si="87"/>
        <v>0</v>
      </c>
      <c r="DN70" s="128">
        <f t="shared" si="88"/>
        <v>108292.43285425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111987.5</v>
      </c>
      <c r="DT70" s="130">
        <f t="shared" si="89"/>
        <v>5.4000000000000006E-2</v>
      </c>
      <c r="DU70" s="128">
        <f t="shared" si="90"/>
        <v>113499.33125</v>
      </c>
      <c r="DV70" s="128" t="str">
        <f t="shared" si="91"/>
        <v>nie</v>
      </c>
      <c r="DW70" s="128">
        <f t="shared" si="92"/>
        <v>3000</v>
      </c>
      <c r="DX70" s="128">
        <f t="shared" si="93"/>
        <v>108504.45831250001</v>
      </c>
      <c r="DY70" s="128">
        <f t="shared" si="94"/>
        <v>0</v>
      </c>
      <c r="DZ70" s="130">
        <f t="shared" si="95"/>
        <v>4.4999999999999998E-2</v>
      </c>
      <c r="EA70" s="128">
        <f t="shared" si="96"/>
        <v>0</v>
      </c>
      <c r="EB70" s="128">
        <f t="shared" si="97"/>
        <v>108504.45831250001</v>
      </c>
    </row>
    <row r="71" spans="1:137">
      <c r="A71" s="224"/>
      <c r="B71" s="188">
        <f t="shared" si="98"/>
        <v>27</v>
      </c>
      <c r="C71" s="128">
        <f t="shared" si="99"/>
        <v>109612.9949262992</v>
      </c>
      <c r="D71" s="128">
        <f t="shared" si="100"/>
        <v>109187.78835202807</v>
      </c>
      <c r="E71" s="128">
        <f t="shared" si="101"/>
        <v>108900.88934021875</v>
      </c>
      <c r="F71" s="128">
        <f t="shared" si="102"/>
        <v>107529.92984723822</v>
      </c>
      <c r="G71" s="128">
        <f t="shared" si="103"/>
        <v>107740.462465</v>
      </c>
      <c r="H71" s="128">
        <f t="shared" si="104"/>
        <v>108292.43285425</v>
      </c>
      <c r="I71" s="128">
        <f t="shared" si="105"/>
        <v>108504.45831250001</v>
      </c>
      <c r="J71" s="128">
        <f t="shared" si="106"/>
        <v>108533.44574105131</v>
      </c>
      <c r="K71" s="128">
        <f t="shared" si="107"/>
        <v>106651.75972499998</v>
      </c>
      <c r="M71" s="36"/>
      <c r="N71" s="32">
        <f t="shared" si="108"/>
        <v>27</v>
      </c>
      <c r="O71" s="25">
        <f t="shared" si="109"/>
        <v>9.612994926299212E-2</v>
      </c>
      <c r="P71" s="25">
        <f t="shared" si="110"/>
        <v>9.1877883520280701E-2</v>
      </c>
      <c r="Q71" s="25">
        <f t="shared" si="111"/>
        <v>8.9008893402187539E-2</v>
      </c>
      <c r="R71" s="25">
        <f t="shared" si="30"/>
        <v>7.5299298472382148E-2</v>
      </c>
      <c r="S71" s="25">
        <f t="shared" si="31"/>
        <v>7.7404624649999976E-2</v>
      </c>
      <c r="T71" s="25">
        <f t="shared" si="32"/>
        <v>8.2924328542500092E-2</v>
      </c>
      <c r="U71" s="25">
        <f t="shared" si="33"/>
        <v>8.5044583124999962E-2</v>
      </c>
      <c r="V71" s="25">
        <f t="shared" si="34"/>
        <v>8.5334457410513043E-2</v>
      </c>
      <c r="W71" s="25">
        <f t="shared" si="112"/>
        <v>6.6517597249999838E-2</v>
      </c>
      <c r="X71" s="36"/>
      <c r="Y71" s="36"/>
      <c r="AA71" s="124">
        <f t="shared" si="113"/>
        <v>28</v>
      </c>
      <c r="AB71" s="128">
        <f t="shared" si="35"/>
        <v>106907.64629999999</v>
      </c>
      <c r="AC71" s="124">
        <f t="shared" si="114"/>
        <v>28</v>
      </c>
      <c r="AD71" s="130">
        <f t="shared" si="115"/>
        <v>4.7500000000000001E-2</v>
      </c>
      <c r="AE71" s="127">
        <f t="shared" si="116"/>
        <v>1090</v>
      </c>
      <c r="AF71" s="128">
        <f t="shared" si="117"/>
        <v>108895.20000000001</v>
      </c>
      <c r="AG71" s="128">
        <f t="shared" si="140"/>
        <v>109000</v>
      </c>
      <c r="AH71" s="128">
        <f t="shared" si="118"/>
        <v>109000</v>
      </c>
      <c r="AI71" s="130">
        <f t="shared" si="36"/>
        <v>4.7500000000000001E-2</v>
      </c>
      <c r="AJ71" s="128">
        <f t="shared" si="37"/>
        <v>109431.45833333333</v>
      </c>
      <c r="AK71" s="128" t="str">
        <f t="shared" si="38"/>
        <v>nie</v>
      </c>
      <c r="AL71" s="128">
        <f t="shared" si="39"/>
        <v>545</v>
      </c>
      <c r="AM71" s="128">
        <f t="shared" si="150"/>
        <v>108908.03125</v>
      </c>
      <c r="AN71" s="128">
        <f t="shared" si="41"/>
        <v>349.48124999999607</v>
      </c>
      <c r="AO71" s="130">
        <f t="shared" si="42"/>
        <v>4.4999999999999998E-2</v>
      </c>
      <c r="AP71" s="128">
        <f t="shared" si="43"/>
        <v>1407.1290527628303</v>
      </c>
      <c r="AQ71" s="128">
        <f t="shared" si="156"/>
        <v>109965.67905276283</v>
      </c>
      <c r="AS71" s="124">
        <f t="shared" si="119"/>
        <v>28</v>
      </c>
      <c r="AT71" s="130">
        <f t="shared" si="120"/>
        <v>4.7500000000000001E-2</v>
      </c>
      <c r="AU71" s="127">
        <f t="shared" si="121"/>
        <v>1087</v>
      </c>
      <c r="AV71" s="128">
        <f t="shared" si="122"/>
        <v>108599.6</v>
      </c>
      <c r="AW71" s="128">
        <f t="shared" si="151"/>
        <v>108700</v>
      </c>
      <c r="AX71" s="128">
        <f t="shared" si="123"/>
        <v>108700</v>
      </c>
      <c r="AY71" s="130">
        <f t="shared" si="45"/>
        <v>4.9000000000000002E-2</v>
      </c>
      <c r="AZ71" s="128">
        <f t="shared" si="46"/>
        <v>109143.85833333335</v>
      </c>
      <c r="BA71" s="128" t="str">
        <f t="shared" si="47"/>
        <v>nie</v>
      </c>
      <c r="BB71" s="128">
        <f t="shared" si="48"/>
        <v>760.9</v>
      </c>
      <c r="BC71" s="128">
        <f t="shared" si="158"/>
        <v>108443.19625000002</v>
      </c>
      <c r="BD71" s="128">
        <f t="shared" si="50"/>
        <v>359.52525000001498</v>
      </c>
      <c r="BE71" s="130">
        <f t="shared" si="51"/>
        <v>4.4999999999999998E-2</v>
      </c>
      <c r="BF71" s="128">
        <f t="shared" si="52"/>
        <v>1466.9963584848606</v>
      </c>
      <c r="BG71" s="128">
        <f t="shared" si="159"/>
        <v>109550.66735848486</v>
      </c>
      <c r="BI71" s="124">
        <f t="shared" si="124"/>
        <v>28</v>
      </c>
      <c r="BJ71" s="130">
        <f t="shared" si="148"/>
        <v>4.5900000000000003E-2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110565.22500000002</v>
      </c>
      <c r="BO71" s="130">
        <f t="shared" si="54"/>
        <v>5.1499999999999997E-2</v>
      </c>
      <c r="BP71" s="128">
        <f t="shared" si="55"/>
        <v>112463.26136250004</v>
      </c>
      <c r="BQ71" s="128" t="str">
        <f t="shared" si="56"/>
        <v>nie</v>
      </c>
      <c r="BR71" s="128">
        <f t="shared" si="57"/>
        <v>1000</v>
      </c>
      <c r="BS71" s="128">
        <f t="shared" si="153"/>
        <v>109285.24170362503</v>
      </c>
      <c r="BT71" s="128">
        <f t="shared" si="128"/>
        <v>0</v>
      </c>
      <c r="BU71" s="130">
        <f t="shared" si="59"/>
        <v>4.4999999999999998E-2</v>
      </c>
      <c r="BV71" s="128">
        <f t="shared" si="60"/>
        <v>0</v>
      </c>
      <c r="BW71" s="128">
        <f t="shared" si="61"/>
        <v>109285.24170362503</v>
      </c>
      <c r="BY71" s="130">
        <f t="shared" si="149"/>
        <v>2.9000000000000001E-2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4.3999999999999997E-2</v>
      </c>
      <c r="CE71" s="128">
        <f t="shared" si="63"/>
        <v>101466.66666666666</v>
      </c>
      <c r="CF71" s="128" t="str">
        <f t="shared" si="64"/>
        <v>nie</v>
      </c>
      <c r="CG71" s="128">
        <f t="shared" si="65"/>
        <v>2000</v>
      </c>
      <c r="CH71" s="128">
        <f t="shared" si="160"/>
        <v>99567.999999999985</v>
      </c>
      <c r="CI71" s="128">
        <f t="shared" si="67"/>
        <v>0</v>
      </c>
      <c r="CJ71" s="130">
        <f t="shared" si="68"/>
        <v>4.4999999999999998E-2</v>
      </c>
      <c r="CK71" s="128">
        <f t="shared" si="69"/>
        <v>8284.0163466492177</v>
      </c>
      <c r="CL71" s="128">
        <f t="shared" si="70"/>
        <v>107852.01634664921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111194</v>
      </c>
      <c r="CR71" s="130">
        <f t="shared" si="71"/>
        <v>4.9000000000000002E-2</v>
      </c>
      <c r="CS71" s="128">
        <f t="shared" si="72"/>
        <v>113010.16866666666</v>
      </c>
      <c r="CT71" s="128" t="str">
        <f t="shared" si="73"/>
        <v>nie</v>
      </c>
      <c r="CU71" s="128">
        <f t="shared" si="74"/>
        <v>3000</v>
      </c>
      <c r="CV71" s="128">
        <f t="shared" si="75"/>
        <v>108108.23662</v>
      </c>
      <c r="CW71" s="128">
        <f t="shared" si="76"/>
        <v>0</v>
      </c>
      <c r="CX71" s="130">
        <f t="shared" si="77"/>
        <v>4.4999999999999998E-2</v>
      </c>
      <c r="CY71" s="128">
        <f t="shared" si="78"/>
        <v>0</v>
      </c>
      <c r="CZ71" s="128">
        <f t="shared" si="79"/>
        <v>108108.23662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110879.29999999999</v>
      </c>
      <c r="DF71" s="130">
        <f t="shared" si="80"/>
        <v>4.9000000000000002E-2</v>
      </c>
      <c r="DG71" s="128">
        <f t="shared" si="81"/>
        <v>112690.32856666665</v>
      </c>
      <c r="DH71" s="128" t="str">
        <f t="shared" si="82"/>
        <v>nie</v>
      </c>
      <c r="DI71" s="128">
        <f t="shared" si="83"/>
        <v>2000</v>
      </c>
      <c r="DJ71" s="128">
        <f t="shared" si="84"/>
        <v>108659.16613899998</v>
      </c>
      <c r="DK71" s="128">
        <f t="shared" si="85"/>
        <v>0</v>
      </c>
      <c r="DL71" s="130">
        <f t="shared" si="86"/>
        <v>4.4999999999999998E-2</v>
      </c>
      <c r="DM71" s="128">
        <f t="shared" si="87"/>
        <v>0</v>
      </c>
      <c r="DN71" s="128">
        <f t="shared" si="88"/>
        <v>108659.16613899998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111987.5</v>
      </c>
      <c r="DT71" s="130">
        <f t="shared" si="89"/>
        <v>5.4000000000000006E-2</v>
      </c>
      <c r="DU71" s="128">
        <f t="shared" si="90"/>
        <v>114003.27500000001</v>
      </c>
      <c r="DV71" s="128" t="str">
        <f t="shared" si="91"/>
        <v>nie</v>
      </c>
      <c r="DW71" s="128">
        <f t="shared" si="92"/>
        <v>3000</v>
      </c>
      <c r="DX71" s="128">
        <f t="shared" si="93"/>
        <v>108912.65275000001</v>
      </c>
      <c r="DY71" s="128">
        <f t="shared" si="94"/>
        <v>0</v>
      </c>
      <c r="DZ71" s="130">
        <f t="shared" si="95"/>
        <v>4.4999999999999998E-2</v>
      </c>
      <c r="EA71" s="128">
        <f t="shared" si="96"/>
        <v>0</v>
      </c>
      <c r="EB71" s="128">
        <f t="shared" si="97"/>
        <v>108912.65275000001</v>
      </c>
    </row>
    <row r="72" spans="1:137">
      <c r="A72" s="224"/>
      <c r="B72" s="188">
        <f t="shared" si="98"/>
        <v>28</v>
      </c>
      <c r="C72" s="128">
        <f t="shared" si="99"/>
        <v>109965.67905276283</v>
      </c>
      <c r="D72" s="128">
        <f t="shared" si="100"/>
        <v>109550.66735848486</v>
      </c>
      <c r="E72" s="128">
        <f t="shared" si="101"/>
        <v>109285.24170362503</v>
      </c>
      <c r="F72" s="128">
        <f t="shared" si="102"/>
        <v>107852.01634664921</v>
      </c>
      <c r="G72" s="128">
        <f t="shared" si="103"/>
        <v>108108.23662</v>
      </c>
      <c r="H72" s="128">
        <f t="shared" si="104"/>
        <v>108659.16613899998</v>
      </c>
      <c r="I72" s="128">
        <f t="shared" si="105"/>
        <v>108912.65275000001</v>
      </c>
      <c r="J72" s="128">
        <f t="shared" si="106"/>
        <v>108863.11608248975</v>
      </c>
      <c r="K72" s="128">
        <f t="shared" si="107"/>
        <v>106907.64629999999</v>
      </c>
      <c r="M72" s="36"/>
      <c r="N72" s="32">
        <f t="shared" si="108"/>
        <v>28</v>
      </c>
      <c r="O72" s="25">
        <f t="shared" si="109"/>
        <v>9.9656790527628436E-2</v>
      </c>
      <c r="P72" s="25">
        <f t="shared" si="110"/>
        <v>9.5506673584848656E-2</v>
      </c>
      <c r="Q72" s="25">
        <f t="shared" si="111"/>
        <v>9.2852417036250356E-2</v>
      </c>
      <c r="R72" s="25">
        <f t="shared" si="30"/>
        <v>7.8520163466492043E-2</v>
      </c>
      <c r="S72" s="25">
        <f t="shared" si="31"/>
        <v>8.1082366199999978E-2</v>
      </c>
      <c r="T72" s="25">
        <f t="shared" si="32"/>
        <v>8.6591661389999741E-2</v>
      </c>
      <c r="U72" s="25">
        <f t="shared" si="33"/>
        <v>8.9126527500000163E-2</v>
      </c>
      <c r="V72" s="25">
        <f t="shared" si="34"/>
        <v>8.8631160824897526E-2</v>
      </c>
      <c r="W72" s="25">
        <f t="shared" si="112"/>
        <v>6.9076463000000032E-2</v>
      </c>
      <c r="X72" s="36"/>
      <c r="Y72" s="36"/>
      <c r="AA72" s="124">
        <f t="shared" si="113"/>
        <v>29</v>
      </c>
      <c r="AB72" s="128">
        <f t="shared" si="35"/>
        <v>107163.532875</v>
      </c>
      <c r="AC72" s="124">
        <f t="shared" si="114"/>
        <v>29</v>
      </c>
      <c r="AD72" s="130">
        <f t="shared" si="115"/>
        <v>4.7500000000000001E-2</v>
      </c>
      <c r="AE72" s="127">
        <f t="shared" si="116"/>
        <v>1090</v>
      </c>
      <c r="AF72" s="128">
        <f t="shared" si="117"/>
        <v>108895.20000000001</v>
      </c>
      <c r="AG72" s="128">
        <f t="shared" si="140"/>
        <v>109000</v>
      </c>
      <c r="AH72" s="128">
        <f t="shared" si="118"/>
        <v>109000</v>
      </c>
      <c r="AI72" s="130">
        <f t="shared" si="36"/>
        <v>4.7500000000000001E-2</v>
      </c>
      <c r="AJ72" s="128">
        <f t="shared" si="37"/>
        <v>109431.45833333333</v>
      </c>
      <c r="AK72" s="128" t="str">
        <f t="shared" si="38"/>
        <v>nie</v>
      </c>
      <c r="AL72" s="128">
        <f t="shared" si="39"/>
        <v>545</v>
      </c>
      <c r="AM72" s="128">
        <f t="shared" si="150"/>
        <v>108908.03125</v>
      </c>
      <c r="AN72" s="128">
        <f t="shared" si="41"/>
        <v>349.48124999999607</v>
      </c>
      <c r="AO72" s="130">
        <f t="shared" si="42"/>
        <v>4.4999999999999998E-2</v>
      </c>
      <c r="AP72" s="128">
        <f t="shared" si="43"/>
        <v>1760.8844572605935</v>
      </c>
      <c r="AQ72" s="128">
        <f t="shared" si="156"/>
        <v>110319.43445726059</v>
      </c>
      <c r="AS72" s="124">
        <f t="shared" si="119"/>
        <v>29</v>
      </c>
      <c r="AT72" s="130">
        <f t="shared" si="120"/>
        <v>4.7500000000000001E-2</v>
      </c>
      <c r="AU72" s="127">
        <f t="shared" si="121"/>
        <v>1087</v>
      </c>
      <c r="AV72" s="128">
        <f t="shared" si="122"/>
        <v>108599.6</v>
      </c>
      <c r="AW72" s="128">
        <f t="shared" si="151"/>
        <v>108700</v>
      </c>
      <c r="AX72" s="128">
        <f t="shared" si="123"/>
        <v>108700</v>
      </c>
      <c r="AY72" s="130">
        <f t="shared" si="45"/>
        <v>4.9000000000000002E-2</v>
      </c>
      <c r="AZ72" s="128">
        <f t="shared" si="46"/>
        <v>109143.85833333335</v>
      </c>
      <c r="BA72" s="128" t="str">
        <f t="shared" si="47"/>
        <v>nie</v>
      </c>
      <c r="BB72" s="128">
        <f t="shared" si="48"/>
        <v>760.9</v>
      </c>
      <c r="BC72" s="128">
        <f t="shared" si="158"/>
        <v>108443.19625000002</v>
      </c>
      <c r="BD72" s="128">
        <f t="shared" si="50"/>
        <v>359.52525000001498</v>
      </c>
      <c r="BE72" s="130">
        <f t="shared" si="51"/>
        <v>4.4999999999999998E-2</v>
      </c>
      <c r="BF72" s="128">
        <f t="shared" si="52"/>
        <v>1830.9776099237733</v>
      </c>
      <c r="BG72" s="128">
        <f t="shared" si="159"/>
        <v>109914.64860992378</v>
      </c>
      <c r="BI72" s="124">
        <f t="shared" si="124"/>
        <v>29</v>
      </c>
      <c r="BJ72" s="130">
        <f t="shared" si="148"/>
        <v>4.5900000000000003E-2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110565.22500000002</v>
      </c>
      <c r="BO72" s="130">
        <f t="shared" si="54"/>
        <v>5.1499999999999997E-2</v>
      </c>
      <c r="BP72" s="128">
        <f t="shared" si="55"/>
        <v>112937.77045312502</v>
      </c>
      <c r="BQ72" s="128" t="str">
        <f t="shared" si="56"/>
        <v>nie</v>
      </c>
      <c r="BR72" s="128">
        <f t="shared" si="57"/>
        <v>1000</v>
      </c>
      <c r="BS72" s="128">
        <f t="shared" si="153"/>
        <v>109669.59406703127</v>
      </c>
      <c r="BT72" s="128">
        <f t="shared" si="128"/>
        <v>0</v>
      </c>
      <c r="BU72" s="130">
        <f t="shared" si="59"/>
        <v>4.4999999999999998E-2</v>
      </c>
      <c r="BV72" s="128">
        <f t="shared" si="60"/>
        <v>0</v>
      </c>
      <c r="BW72" s="128">
        <f t="shared" si="61"/>
        <v>109669.59406703127</v>
      </c>
      <c r="BY72" s="130">
        <f t="shared" si="149"/>
        <v>2.9000000000000001E-2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4.3999999999999997E-2</v>
      </c>
      <c r="CE72" s="128">
        <f t="shared" si="63"/>
        <v>101833.33333333333</v>
      </c>
      <c r="CF72" s="128" t="str">
        <f t="shared" si="64"/>
        <v>nie</v>
      </c>
      <c r="CG72" s="128">
        <f t="shared" si="65"/>
        <v>2000</v>
      </c>
      <c r="CH72" s="128">
        <f t="shared" si="160"/>
        <v>99865</v>
      </c>
      <c r="CI72" s="128">
        <f t="shared" si="67"/>
        <v>0</v>
      </c>
      <c r="CJ72" s="130">
        <f t="shared" si="68"/>
        <v>4.4999999999999998E-2</v>
      </c>
      <c r="CK72" s="128">
        <f t="shared" si="69"/>
        <v>8309.1790463021644</v>
      </c>
      <c r="CL72" s="128">
        <f t="shared" si="70"/>
        <v>108174.17904630216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111194</v>
      </c>
      <c r="CR72" s="130">
        <f t="shared" si="71"/>
        <v>4.9000000000000002E-2</v>
      </c>
      <c r="CS72" s="128">
        <f t="shared" si="72"/>
        <v>113464.21083333335</v>
      </c>
      <c r="CT72" s="128" t="str">
        <f t="shared" si="73"/>
        <v>nie</v>
      </c>
      <c r="CU72" s="128">
        <f t="shared" si="74"/>
        <v>3000</v>
      </c>
      <c r="CV72" s="128">
        <f t="shared" si="75"/>
        <v>108476.010775</v>
      </c>
      <c r="CW72" s="128">
        <f t="shared" si="76"/>
        <v>0</v>
      </c>
      <c r="CX72" s="130">
        <f t="shared" si="77"/>
        <v>4.4999999999999998E-2</v>
      </c>
      <c r="CY72" s="128">
        <f t="shared" si="78"/>
        <v>0</v>
      </c>
      <c r="CZ72" s="128">
        <f t="shared" si="79"/>
        <v>108476.010775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110879.29999999999</v>
      </c>
      <c r="DF72" s="130">
        <f t="shared" si="80"/>
        <v>4.9000000000000002E-2</v>
      </c>
      <c r="DG72" s="128">
        <f t="shared" si="81"/>
        <v>113143.08570833332</v>
      </c>
      <c r="DH72" s="128" t="str">
        <f t="shared" si="82"/>
        <v>nie</v>
      </c>
      <c r="DI72" s="128">
        <f t="shared" si="83"/>
        <v>2000</v>
      </c>
      <c r="DJ72" s="128">
        <f t="shared" si="84"/>
        <v>109025.89942374999</v>
      </c>
      <c r="DK72" s="128">
        <f t="shared" si="85"/>
        <v>0</v>
      </c>
      <c r="DL72" s="130">
        <f t="shared" si="86"/>
        <v>4.4999999999999998E-2</v>
      </c>
      <c r="DM72" s="128">
        <f t="shared" si="87"/>
        <v>0</v>
      </c>
      <c r="DN72" s="128">
        <f t="shared" si="88"/>
        <v>109025.89942374999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111987.5</v>
      </c>
      <c r="DT72" s="130">
        <f t="shared" si="89"/>
        <v>5.4000000000000006E-2</v>
      </c>
      <c r="DU72" s="128">
        <f t="shared" si="90"/>
        <v>114507.21875</v>
      </c>
      <c r="DV72" s="128" t="str">
        <f t="shared" si="91"/>
        <v>nie</v>
      </c>
      <c r="DW72" s="128">
        <f t="shared" si="92"/>
        <v>3000</v>
      </c>
      <c r="DX72" s="128">
        <f t="shared" si="93"/>
        <v>109320.8471875</v>
      </c>
      <c r="DY72" s="128">
        <f t="shared" si="94"/>
        <v>0</v>
      </c>
      <c r="DZ72" s="130">
        <f t="shared" si="95"/>
        <v>4.4999999999999998E-2</v>
      </c>
      <c r="EA72" s="128">
        <f t="shared" si="96"/>
        <v>0</v>
      </c>
      <c r="EB72" s="128">
        <f t="shared" si="97"/>
        <v>109320.8471875</v>
      </c>
    </row>
    <row r="73" spans="1:137">
      <c r="A73" s="224"/>
      <c r="B73" s="188">
        <f t="shared" si="98"/>
        <v>29</v>
      </c>
      <c r="C73" s="128">
        <f t="shared" si="99"/>
        <v>110319.43445726059</v>
      </c>
      <c r="D73" s="128">
        <f t="shared" si="100"/>
        <v>109914.64860992378</v>
      </c>
      <c r="E73" s="128">
        <f t="shared" si="101"/>
        <v>109669.59406703127</v>
      </c>
      <c r="F73" s="128">
        <f t="shared" si="102"/>
        <v>108174.17904630216</v>
      </c>
      <c r="G73" s="128">
        <f t="shared" si="103"/>
        <v>108476.010775</v>
      </c>
      <c r="H73" s="128">
        <f t="shared" si="104"/>
        <v>109025.89942374999</v>
      </c>
      <c r="I73" s="128">
        <f t="shared" si="105"/>
        <v>109320.8471875</v>
      </c>
      <c r="J73" s="128">
        <f t="shared" si="106"/>
        <v>109193.78779759032</v>
      </c>
      <c r="K73" s="128">
        <f t="shared" si="107"/>
        <v>107163.532875</v>
      </c>
      <c r="M73" s="36"/>
      <c r="N73" s="32">
        <f t="shared" si="108"/>
        <v>29</v>
      </c>
      <c r="O73" s="25">
        <f t="shared" si="109"/>
        <v>0.10319434457260601</v>
      </c>
      <c r="P73" s="25">
        <f t="shared" si="110"/>
        <v>9.9146486099237707E-2</v>
      </c>
      <c r="Q73" s="25">
        <f t="shared" si="111"/>
        <v>9.669594067031273E-2</v>
      </c>
      <c r="R73" s="25">
        <f t="shared" si="30"/>
        <v>8.1741790463021546E-2</v>
      </c>
      <c r="S73" s="25">
        <f t="shared" si="31"/>
        <v>8.476010774999998E-2</v>
      </c>
      <c r="T73" s="25">
        <f t="shared" si="32"/>
        <v>9.0258994237499834E-2</v>
      </c>
      <c r="U73" s="25">
        <f t="shared" si="33"/>
        <v>9.3208471874999921E-2</v>
      </c>
      <c r="V73" s="25">
        <f t="shared" si="34"/>
        <v>9.1937877975903248E-2</v>
      </c>
      <c r="W73" s="25">
        <f t="shared" si="112"/>
        <v>7.1635328750000005E-2</v>
      </c>
      <c r="X73" s="36"/>
      <c r="Y73" s="36"/>
      <c r="AA73" s="124">
        <f t="shared" si="113"/>
        <v>30</v>
      </c>
      <c r="AB73" s="128">
        <f t="shared" si="35"/>
        <v>107419.41944999999</v>
      </c>
      <c r="AC73" s="124">
        <f t="shared" si="114"/>
        <v>30</v>
      </c>
      <c r="AD73" s="130">
        <f t="shared" si="115"/>
        <v>4.7500000000000001E-2</v>
      </c>
      <c r="AE73" s="127">
        <f t="shared" si="116"/>
        <v>1090</v>
      </c>
      <c r="AF73" s="128">
        <f t="shared" si="117"/>
        <v>108895.20000000001</v>
      </c>
      <c r="AG73" s="128">
        <f t="shared" si="140"/>
        <v>109000</v>
      </c>
      <c r="AH73" s="128">
        <f t="shared" si="118"/>
        <v>109000</v>
      </c>
      <c r="AI73" s="130">
        <f t="shared" si="36"/>
        <v>4.7500000000000001E-2</v>
      </c>
      <c r="AJ73" s="128">
        <f t="shared" si="37"/>
        <v>109431.45833333333</v>
      </c>
      <c r="AK73" s="128" t="str">
        <f t="shared" si="38"/>
        <v>nie</v>
      </c>
      <c r="AL73" s="128">
        <f t="shared" si="39"/>
        <v>545</v>
      </c>
      <c r="AM73" s="128">
        <f t="shared" si="150"/>
        <v>108908.03125</v>
      </c>
      <c r="AN73" s="128">
        <f t="shared" si="41"/>
        <v>349.48124999999607</v>
      </c>
      <c r="AO73" s="130">
        <f t="shared" si="42"/>
        <v>4.4999999999999998E-2</v>
      </c>
      <c r="AP73" s="128">
        <f t="shared" si="43"/>
        <v>2115.7143937995188</v>
      </c>
      <c r="AQ73" s="128">
        <f t="shared" si="156"/>
        <v>110674.26439379952</v>
      </c>
      <c r="AS73" s="124">
        <f t="shared" si="119"/>
        <v>30</v>
      </c>
      <c r="AT73" s="130">
        <f t="shared" si="120"/>
        <v>4.7500000000000001E-2</v>
      </c>
      <c r="AU73" s="127">
        <f t="shared" si="121"/>
        <v>1087</v>
      </c>
      <c r="AV73" s="128">
        <f t="shared" si="122"/>
        <v>108599.6</v>
      </c>
      <c r="AW73" s="128">
        <f t="shared" si="151"/>
        <v>108700</v>
      </c>
      <c r="AX73" s="128">
        <f t="shared" si="123"/>
        <v>108700</v>
      </c>
      <c r="AY73" s="130">
        <f t="shared" si="45"/>
        <v>4.9000000000000002E-2</v>
      </c>
      <c r="AZ73" s="128">
        <f t="shared" si="46"/>
        <v>109143.85833333335</v>
      </c>
      <c r="BA73" s="128" t="str">
        <f t="shared" si="47"/>
        <v>nie</v>
      </c>
      <c r="BB73" s="128">
        <f t="shared" si="48"/>
        <v>760.9</v>
      </c>
      <c r="BC73" s="128">
        <f t="shared" si="158"/>
        <v>108443.19625000002</v>
      </c>
      <c r="BD73" s="128">
        <f t="shared" si="50"/>
        <v>359.52525000001498</v>
      </c>
      <c r="BE73" s="130">
        <f t="shared" si="51"/>
        <v>4.4999999999999998E-2</v>
      </c>
      <c r="BF73" s="128">
        <f t="shared" si="52"/>
        <v>2196.0644544139318</v>
      </c>
      <c r="BG73" s="128">
        <f t="shared" si="159"/>
        <v>110279.73545441394</v>
      </c>
      <c r="BI73" s="124">
        <f t="shared" si="124"/>
        <v>30</v>
      </c>
      <c r="BJ73" s="130">
        <f t="shared" si="148"/>
        <v>4.5900000000000003E-2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110565.22500000002</v>
      </c>
      <c r="BO73" s="130">
        <f t="shared" si="54"/>
        <v>5.1499999999999997E-2</v>
      </c>
      <c r="BP73" s="128">
        <f t="shared" si="55"/>
        <v>113412.27954375002</v>
      </c>
      <c r="BQ73" s="128" t="str">
        <f t="shared" si="56"/>
        <v>nie</v>
      </c>
      <c r="BR73" s="128">
        <f t="shared" si="57"/>
        <v>1000</v>
      </c>
      <c r="BS73" s="128">
        <f t="shared" si="153"/>
        <v>110053.94643043751</v>
      </c>
      <c r="BT73" s="128">
        <f t="shared" si="128"/>
        <v>0</v>
      </c>
      <c r="BU73" s="130">
        <f t="shared" si="59"/>
        <v>4.4999999999999998E-2</v>
      </c>
      <c r="BV73" s="128">
        <f t="shared" si="60"/>
        <v>0</v>
      </c>
      <c r="BW73" s="128">
        <f t="shared" si="61"/>
        <v>110053.94643043751</v>
      </c>
      <c r="BY73" s="130">
        <f t="shared" si="149"/>
        <v>2.9000000000000001E-2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4.3999999999999997E-2</v>
      </c>
      <c r="CE73" s="128">
        <f t="shared" si="63"/>
        <v>102200</v>
      </c>
      <c r="CF73" s="128" t="str">
        <f t="shared" si="64"/>
        <v>nie</v>
      </c>
      <c r="CG73" s="128">
        <f t="shared" si="65"/>
        <v>2000</v>
      </c>
      <c r="CH73" s="128">
        <f t="shared" si="160"/>
        <v>100162</v>
      </c>
      <c r="CI73" s="128">
        <f t="shared" si="67"/>
        <v>0</v>
      </c>
      <c r="CJ73" s="130">
        <f t="shared" si="68"/>
        <v>4.4999999999999998E-2</v>
      </c>
      <c r="CK73" s="128">
        <f t="shared" si="69"/>
        <v>8334.4181776553069</v>
      </c>
      <c r="CL73" s="128">
        <f t="shared" si="70"/>
        <v>108496.4181776553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111194</v>
      </c>
      <c r="CR73" s="130">
        <f t="shared" si="71"/>
        <v>4.9000000000000002E-2</v>
      </c>
      <c r="CS73" s="128">
        <f t="shared" si="72"/>
        <v>113918.253</v>
      </c>
      <c r="CT73" s="128" t="str">
        <f t="shared" si="73"/>
        <v>nie</v>
      </c>
      <c r="CU73" s="128">
        <f t="shared" si="74"/>
        <v>3000</v>
      </c>
      <c r="CV73" s="128">
        <f t="shared" si="75"/>
        <v>108843.78492999999</v>
      </c>
      <c r="CW73" s="128">
        <f t="shared" si="76"/>
        <v>0</v>
      </c>
      <c r="CX73" s="130">
        <f t="shared" si="77"/>
        <v>4.4999999999999998E-2</v>
      </c>
      <c r="CY73" s="128">
        <f t="shared" si="78"/>
        <v>0</v>
      </c>
      <c r="CZ73" s="128">
        <f t="shared" si="79"/>
        <v>108843.78492999999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110879.29999999999</v>
      </c>
      <c r="DF73" s="130">
        <f t="shared" si="80"/>
        <v>4.9000000000000002E-2</v>
      </c>
      <c r="DG73" s="128">
        <f t="shared" si="81"/>
        <v>113595.84284999999</v>
      </c>
      <c r="DH73" s="128" t="str">
        <f t="shared" si="82"/>
        <v>nie</v>
      </c>
      <c r="DI73" s="128">
        <f t="shared" si="83"/>
        <v>2000</v>
      </c>
      <c r="DJ73" s="128">
        <f t="shared" si="84"/>
        <v>109392.63270849999</v>
      </c>
      <c r="DK73" s="128">
        <f t="shared" si="85"/>
        <v>0</v>
      </c>
      <c r="DL73" s="130">
        <f t="shared" si="86"/>
        <v>4.4999999999999998E-2</v>
      </c>
      <c r="DM73" s="128">
        <f t="shared" si="87"/>
        <v>0</v>
      </c>
      <c r="DN73" s="128">
        <f t="shared" si="88"/>
        <v>109392.63270849999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111987.5</v>
      </c>
      <c r="DT73" s="130">
        <f t="shared" si="89"/>
        <v>5.4000000000000006E-2</v>
      </c>
      <c r="DU73" s="128">
        <f t="shared" si="90"/>
        <v>115011.16249999999</v>
      </c>
      <c r="DV73" s="128" t="str">
        <f t="shared" si="91"/>
        <v>nie</v>
      </c>
      <c r="DW73" s="128">
        <f t="shared" si="92"/>
        <v>3000</v>
      </c>
      <c r="DX73" s="128">
        <f t="shared" si="93"/>
        <v>109729.041625</v>
      </c>
      <c r="DY73" s="128">
        <f t="shared" si="94"/>
        <v>0</v>
      </c>
      <c r="DZ73" s="130">
        <f t="shared" si="95"/>
        <v>4.4999999999999998E-2</v>
      </c>
      <c r="EA73" s="128">
        <f t="shared" si="96"/>
        <v>0</v>
      </c>
      <c r="EB73" s="128">
        <f t="shared" si="97"/>
        <v>109729.041625</v>
      </c>
      <c r="EE73" s="68"/>
      <c r="EF73" s="68"/>
      <c r="EG73" s="68"/>
    </row>
    <row r="74" spans="1:137">
      <c r="A74" s="224"/>
      <c r="B74" s="188">
        <f t="shared" si="98"/>
        <v>30</v>
      </c>
      <c r="C74" s="128">
        <f t="shared" si="99"/>
        <v>110674.26439379952</v>
      </c>
      <c r="D74" s="128">
        <f t="shared" si="100"/>
        <v>110279.73545441394</v>
      </c>
      <c r="E74" s="128">
        <f t="shared" si="101"/>
        <v>110053.94643043751</v>
      </c>
      <c r="F74" s="128">
        <f t="shared" si="102"/>
        <v>108496.4181776553</v>
      </c>
      <c r="G74" s="128">
        <f t="shared" si="103"/>
        <v>108843.78492999999</v>
      </c>
      <c r="H74" s="128">
        <f t="shared" si="104"/>
        <v>109392.63270849999</v>
      </c>
      <c r="I74" s="128">
        <f t="shared" si="105"/>
        <v>109729.041625</v>
      </c>
      <c r="J74" s="128">
        <f t="shared" si="106"/>
        <v>109525.46392802551</v>
      </c>
      <c r="K74" s="128">
        <f t="shared" si="107"/>
        <v>107419.41944999999</v>
      </c>
      <c r="M74" s="36"/>
      <c r="N74" s="32">
        <f t="shared" si="108"/>
        <v>30</v>
      </c>
      <c r="O74" s="25">
        <f t="shared" si="109"/>
        <v>0.10674264393799526</v>
      </c>
      <c r="P74" s="25">
        <f t="shared" si="110"/>
        <v>0.10279735454413941</v>
      </c>
      <c r="Q74" s="25">
        <f t="shared" si="111"/>
        <v>0.1005394643043751</v>
      </c>
      <c r="R74" s="25">
        <f t="shared" si="30"/>
        <v>8.4964181776552961E-2</v>
      </c>
      <c r="S74" s="25">
        <f t="shared" si="31"/>
        <v>8.8437849299999982E-2</v>
      </c>
      <c r="T74" s="25">
        <f t="shared" si="32"/>
        <v>9.3926327084999928E-2</v>
      </c>
      <c r="U74" s="25">
        <f t="shared" si="33"/>
        <v>9.72904162499999E-2</v>
      </c>
      <c r="V74" s="25">
        <f t="shared" si="34"/>
        <v>9.5254639280255127E-2</v>
      </c>
      <c r="W74" s="25">
        <f t="shared" si="112"/>
        <v>7.4194194499999977E-2</v>
      </c>
      <c r="X74" s="36"/>
      <c r="Y74" s="36"/>
      <c r="AA74" s="124">
        <f t="shared" si="113"/>
        <v>31</v>
      </c>
      <c r="AB74" s="128">
        <f t="shared" si="35"/>
        <v>107675.306025</v>
      </c>
      <c r="AC74" s="124">
        <f t="shared" si="114"/>
        <v>31</v>
      </c>
      <c r="AD74" s="130">
        <f t="shared" si="115"/>
        <v>4.7500000000000001E-2</v>
      </c>
      <c r="AE74" s="127">
        <f t="shared" si="116"/>
        <v>1090</v>
      </c>
      <c r="AF74" s="128">
        <f t="shared" si="117"/>
        <v>108895.20000000001</v>
      </c>
      <c r="AG74" s="128">
        <f t="shared" si="140"/>
        <v>109000</v>
      </c>
      <c r="AH74" s="128">
        <f t="shared" si="118"/>
        <v>109000</v>
      </c>
      <c r="AI74" s="130">
        <f t="shared" si="36"/>
        <v>4.7500000000000001E-2</v>
      </c>
      <c r="AJ74" s="128">
        <f t="shared" si="37"/>
        <v>109431.45833333333</v>
      </c>
      <c r="AK74" s="128" t="str">
        <f t="shared" si="38"/>
        <v>nie</v>
      </c>
      <c r="AL74" s="128">
        <f t="shared" si="39"/>
        <v>545</v>
      </c>
      <c r="AM74" s="128">
        <f t="shared" si="150"/>
        <v>108908.03125</v>
      </c>
      <c r="AN74" s="128">
        <f t="shared" si="41"/>
        <v>349.48124999999607</v>
      </c>
      <c r="AO74" s="130">
        <f t="shared" si="42"/>
        <v>4.4999999999999998E-2</v>
      </c>
      <c r="AP74" s="128">
        <f t="shared" si="43"/>
        <v>2471.6221262706813</v>
      </c>
      <c r="AQ74" s="128">
        <f t="shared" si="156"/>
        <v>111030.17212627069</v>
      </c>
      <c r="AS74" s="124">
        <f t="shared" si="119"/>
        <v>31</v>
      </c>
      <c r="AT74" s="130">
        <f t="shared" si="120"/>
        <v>4.7500000000000001E-2</v>
      </c>
      <c r="AU74" s="127">
        <f t="shared" si="121"/>
        <v>1087</v>
      </c>
      <c r="AV74" s="128">
        <f t="shared" si="122"/>
        <v>108599.6</v>
      </c>
      <c r="AW74" s="128">
        <f t="shared" si="151"/>
        <v>108700</v>
      </c>
      <c r="AX74" s="128">
        <f t="shared" si="123"/>
        <v>108700</v>
      </c>
      <c r="AY74" s="130">
        <f t="shared" si="45"/>
        <v>4.9000000000000002E-2</v>
      </c>
      <c r="AZ74" s="128">
        <f t="shared" si="46"/>
        <v>109143.85833333335</v>
      </c>
      <c r="BA74" s="128" t="str">
        <f t="shared" si="47"/>
        <v>nie</v>
      </c>
      <c r="BB74" s="128">
        <f t="shared" si="48"/>
        <v>760.9</v>
      </c>
      <c r="BC74" s="128">
        <f t="shared" si="158"/>
        <v>108443.19625000002</v>
      </c>
      <c r="BD74" s="128">
        <f t="shared" si="50"/>
        <v>359.52525000001498</v>
      </c>
      <c r="BE74" s="130">
        <f t="shared" si="51"/>
        <v>4.4999999999999998E-2</v>
      </c>
      <c r="BF74" s="128">
        <f t="shared" si="52"/>
        <v>2562.2602501942292</v>
      </c>
      <c r="BG74" s="128">
        <f t="shared" si="159"/>
        <v>110645.93125019423</v>
      </c>
      <c r="BI74" s="124">
        <f t="shared" si="124"/>
        <v>31</v>
      </c>
      <c r="BJ74" s="130">
        <f t="shared" si="148"/>
        <v>4.5900000000000003E-2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110565.22500000002</v>
      </c>
      <c r="BO74" s="130">
        <f t="shared" si="54"/>
        <v>5.1499999999999997E-2</v>
      </c>
      <c r="BP74" s="128">
        <f t="shared" si="55"/>
        <v>113886.78863437503</v>
      </c>
      <c r="BQ74" s="128" t="str">
        <f t="shared" si="56"/>
        <v>nie</v>
      </c>
      <c r="BR74" s="128">
        <f t="shared" si="57"/>
        <v>1000</v>
      </c>
      <c r="BS74" s="128">
        <f t="shared" si="153"/>
        <v>110438.29879384377</v>
      </c>
      <c r="BT74" s="128">
        <f t="shared" si="128"/>
        <v>0</v>
      </c>
      <c r="BU74" s="130">
        <f t="shared" si="59"/>
        <v>4.4999999999999998E-2</v>
      </c>
      <c r="BV74" s="128">
        <f t="shared" si="60"/>
        <v>0</v>
      </c>
      <c r="BW74" s="128">
        <f t="shared" si="61"/>
        <v>110438.29879384377</v>
      </c>
      <c r="BY74" s="130">
        <f t="shared" si="149"/>
        <v>2.9000000000000001E-2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4.3999999999999997E-2</v>
      </c>
      <c r="CE74" s="128">
        <f t="shared" si="63"/>
        <v>102566.66666666667</v>
      </c>
      <c r="CF74" s="128" t="str">
        <f t="shared" si="64"/>
        <v>nie</v>
      </c>
      <c r="CG74" s="128">
        <f t="shared" si="65"/>
        <v>2000</v>
      </c>
      <c r="CH74" s="128">
        <f t="shared" si="160"/>
        <v>100459</v>
      </c>
      <c r="CI74" s="128">
        <f t="shared" si="67"/>
        <v>0</v>
      </c>
      <c r="CJ74" s="130">
        <f t="shared" si="68"/>
        <v>4.4999999999999998E-2</v>
      </c>
      <c r="CK74" s="128">
        <f t="shared" si="69"/>
        <v>8359.7339728699353</v>
      </c>
      <c r="CL74" s="128">
        <f t="shared" si="70"/>
        <v>108818.73397286993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111194</v>
      </c>
      <c r="CR74" s="130">
        <f t="shared" si="71"/>
        <v>4.9000000000000002E-2</v>
      </c>
      <c r="CS74" s="128">
        <f t="shared" si="72"/>
        <v>114372.29516666668</v>
      </c>
      <c r="CT74" s="128" t="str">
        <f t="shared" si="73"/>
        <v>nie</v>
      </c>
      <c r="CU74" s="128">
        <f t="shared" si="74"/>
        <v>3000</v>
      </c>
      <c r="CV74" s="128">
        <f t="shared" si="75"/>
        <v>109211.55908500002</v>
      </c>
      <c r="CW74" s="128">
        <f t="shared" si="76"/>
        <v>0</v>
      </c>
      <c r="CX74" s="130">
        <f t="shared" si="77"/>
        <v>4.4999999999999998E-2</v>
      </c>
      <c r="CY74" s="128">
        <f t="shared" si="78"/>
        <v>0</v>
      </c>
      <c r="CZ74" s="128">
        <f t="shared" si="79"/>
        <v>109211.55908500002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110879.29999999999</v>
      </c>
      <c r="DF74" s="130">
        <f t="shared" si="80"/>
        <v>4.9000000000000002E-2</v>
      </c>
      <c r="DG74" s="128">
        <f t="shared" si="81"/>
        <v>114048.59999166666</v>
      </c>
      <c r="DH74" s="128" t="str">
        <f t="shared" si="82"/>
        <v>nie</v>
      </c>
      <c r="DI74" s="128">
        <f t="shared" si="83"/>
        <v>2000</v>
      </c>
      <c r="DJ74" s="128">
        <f t="shared" si="84"/>
        <v>109759.36599325</v>
      </c>
      <c r="DK74" s="128">
        <f t="shared" si="85"/>
        <v>0</v>
      </c>
      <c r="DL74" s="130">
        <f t="shared" si="86"/>
        <v>4.4999999999999998E-2</v>
      </c>
      <c r="DM74" s="128">
        <f t="shared" si="87"/>
        <v>0</v>
      </c>
      <c r="DN74" s="128">
        <f t="shared" si="88"/>
        <v>109759.36599325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111987.5</v>
      </c>
      <c r="DT74" s="130">
        <f t="shared" si="89"/>
        <v>5.4000000000000006E-2</v>
      </c>
      <c r="DU74" s="128">
        <f t="shared" si="90"/>
        <v>115515.10625000001</v>
      </c>
      <c r="DV74" s="128" t="str">
        <f t="shared" si="91"/>
        <v>nie</v>
      </c>
      <c r="DW74" s="128">
        <f t="shared" si="92"/>
        <v>3000</v>
      </c>
      <c r="DX74" s="128">
        <f t="shared" si="93"/>
        <v>110137.23606250001</v>
      </c>
      <c r="DY74" s="128">
        <f t="shared" si="94"/>
        <v>0</v>
      </c>
      <c r="DZ74" s="130">
        <f t="shared" si="95"/>
        <v>4.4999999999999998E-2</v>
      </c>
      <c r="EA74" s="128">
        <f t="shared" si="96"/>
        <v>0</v>
      </c>
      <c r="EB74" s="128">
        <f t="shared" si="97"/>
        <v>110137.23606250001</v>
      </c>
    </row>
    <row r="75" spans="1:137">
      <c r="A75" s="224"/>
      <c r="B75" s="188">
        <f t="shared" si="98"/>
        <v>31</v>
      </c>
      <c r="C75" s="128">
        <f t="shared" si="99"/>
        <v>111030.17212627069</v>
      </c>
      <c r="D75" s="128">
        <f t="shared" si="100"/>
        <v>110645.93125019423</v>
      </c>
      <c r="E75" s="128">
        <f t="shared" si="101"/>
        <v>110438.29879384377</v>
      </c>
      <c r="F75" s="128">
        <f t="shared" si="102"/>
        <v>108818.73397286993</v>
      </c>
      <c r="G75" s="128">
        <f t="shared" si="103"/>
        <v>109211.55908500002</v>
      </c>
      <c r="H75" s="128">
        <f t="shared" si="104"/>
        <v>109759.36599325</v>
      </c>
      <c r="I75" s="128">
        <f t="shared" si="105"/>
        <v>110137.23606250001</v>
      </c>
      <c r="J75" s="128">
        <f t="shared" si="106"/>
        <v>109858.14752470689</v>
      </c>
      <c r="K75" s="128">
        <f t="shared" si="107"/>
        <v>107675.306025</v>
      </c>
      <c r="M75" s="36"/>
      <c r="N75" s="32">
        <f t="shared" si="108"/>
        <v>31</v>
      </c>
      <c r="O75" s="25">
        <f t="shared" si="109"/>
        <v>0.11030172126270688</v>
      </c>
      <c r="P75" s="25">
        <f t="shared" si="110"/>
        <v>0.1064593125019424</v>
      </c>
      <c r="Q75" s="25">
        <f t="shared" si="111"/>
        <v>0.1043829879384377</v>
      </c>
      <c r="R75" s="25">
        <f t="shared" si="30"/>
        <v>8.8187339728699188E-2</v>
      </c>
      <c r="S75" s="25">
        <f t="shared" si="31"/>
        <v>9.2115590850000206E-2</v>
      </c>
      <c r="T75" s="25">
        <f t="shared" si="32"/>
        <v>9.7593659932500021E-2</v>
      </c>
      <c r="U75" s="25">
        <f t="shared" si="33"/>
        <v>0.1013723606250001</v>
      </c>
      <c r="V75" s="25">
        <f t="shared" si="34"/>
        <v>9.8581475247068839E-2</v>
      </c>
      <c r="W75" s="25">
        <f t="shared" si="112"/>
        <v>7.6753060249999949E-2</v>
      </c>
      <c r="X75" s="36"/>
      <c r="Y75" s="36"/>
      <c r="AA75" s="124">
        <f t="shared" si="113"/>
        <v>32</v>
      </c>
      <c r="AB75" s="128">
        <f t="shared" si="35"/>
        <v>107931.19259999999</v>
      </c>
      <c r="AC75" s="124">
        <f t="shared" si="114"/>
        <v>32</v>
      </c>
      <c r="AD75" s="130">
        <f t="shared" si="115"/>
        <v>4.7500000000000001E-2</v>
      </c>
      <c r="AE75" s="127">
        <f t="shared" si="116"/>
        <v>1090</v>
      </c>
      <c r="AF75" s="128">
        <f t="shared" si="117"/>
        <v>108895.20000000001</v>
      </c>
      <c r="AG75" s="128">
        <f t="shared" si="140"/>
        <v>109000</v>
      </c>
      <c r="AH75" s="128">
        <f t="shared" si="118"/>
        <v>109000</v>
      </c>
      <c r="AI75" s="130">
        <f t="shared" si="36"/>
        <v>4.7500000000000001E-2</v>
      </c>
      <c r="AJ75" s="128">
        <f t="shared" si="37"/>
        <v>109431.45833333333</v>
      </c>
      <c r="AK75" s="128" t="str">
        <f t="shared" si="38"/>
        <v>nie</v>
      </c>
      <c r="AL75" s="128">
        <f t="shared" si="39"/>
        <v>545</v>
      </c>
      <c r="AM75" s="128">
        <f t="shared" si="150"/>
        <v>108908.03125</v>
      </c>
      <c r="AN75" s="128">
        <f t="shared" si="41"/>
        <v>349.48124999999607</v>
      </c>
      <c r="AO75" s="130">
        <f t="shared" si="42"/>
        <v>4.4999999999999998E-2</v>
      </c>
      <c r="AP75" s="128">
        <f t="shared" si="43"/>
        <v>2828.6109284792246</v>
      </c>
      <c r="AQ75" s="128">
        <f t="shared" si="156"/>
        <v>111387.16092847922</v>
      </c>
      <c r="AS75" s="124">
        <f t="shared" si="119"/>
        <v>32</v>
      </c>
      <c r="AT75" s="130">
        <f t="shared" si="120"/>
        <v>4.7500000000000001E-2</v>
      </c>
      <c r="AU75" s="127">
        <f t="shared" si="121"/>
        <v>1087</v>
      </c>
      <c r="AV75" s="128">
        <f t="shared" si="122"/>
        <v>108599.6</v>
      </c>
      <c r="AW75" s="128">
        <f t="shared" si="151"/>
        <v>108700</v>
      </c>
      <c r="AX75" s="128">
        <f t="shared" si="123"/>
        <v>108700</v>
      </c>
      <c r="AY75" s="130">
        <f t="shared" si="45"/>
        <v>4.9000000000000002E-2</v>
      </c>
      <c r="AZ75" s="128">
        <f t="shared" si="46"/>
        <v>109143.85833333335</v>
      </c>
      <c r="BA75" s="128" t="str">
        <f t="shared" si="47"/>
        <v>nie</v>
      </c>
      <c r="BB75" s="128">
        <f t="shared" si="48"/>
        <v>760.9</v>
      </c>
      <c r="BC75" s="128">
        <f t="shared" si="158"/>
        <v>108443.19625000002</v>
      </c>
      <c r="BD75" s="128">
        <f t="shared" si="50"/>
        <v>359.52525000001498</v>
      </c>
      <c r="BE75" s="130">
        <f t="shared" si="51"/>
        <v>4.4999999999999998E-2</v>
      </c>
      <c r="BF75" s="128">
        <f t="shared" si="52"/>
        <v>2929.5683657042096</v>
      </c>
      <c r="BG75" s="128">
        <f t="shared" si="159"/>
        <v>111013.23936570421</v>
      </c>
      <c r="BI75" s="124">
        <f t="shared" si="124"/>
        <v>32</v>
      </c>
      <c r="BJ75" s="130">
        <f t="shared" si="148"/>
        <v>4.5900000000000003E-2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110565.22500000002</v>
      </c>
      <c r="BO75" s="130">
        <f t="shared" si="54"/>
        <v>5.1499999999999997E-2</v>
      </c>
      <c r="BP75" s="128">
        <f t="shared" si="55"/>
        <v>114361.29772500003</v>
      </c>
      <c r="BQ75" s="128" t="str">
        <f t="shared" si="56"/>
        <v>nie</v>
      </c>
      <c r="BR75" s="128">
        <f t="shared" si="57"/>
        <v>1000</v>
      </c>
      <c r="BS75" s="128">
        <f t="shared" si="153"/>
        <v>110822.65115725002</v>
      </c>
      <c r="BT75" s="128">
        <f t="shared" si="128"/>
        <v>0</v>
      </c>
      <c r="BU75" s="130">
        <f t="shared" si="59"/>
        <v>4.4999999999999998E-2</v>
      </c>
      <c r="BV75" s="128">
        <f t="shared" si="60"/>
        <v>0</v>
      </c>
      <c r="BW75" s="128">
        <f t="shared" si="61"/>
        <v>110822.65115725002</v>
      </c>
      <c r="BY75" s="130">
        <f t="shared" si="149"/>
        <v>2.9000000000000001E-2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4.3999999999999997E-2</v>
      </c>
      <c r="CE75" s="128">
        <f t="shared" si="63"/>
        <v>102933.33333333334</v>
      </c>
      <c r="CF75" s="128" t="str">
        <f t="shared" si="64"/>
        <v>nie</v>
      </c>
      <c r="CG75" s="128">
        <f t="shared" si="65"/>
        <v>2000</v>
      </c>
      <c r="CH75" s="128">
        <f t="shared" si="160"/>
        <v>100756.00000000001</v>
      </c>
      <c r="CI75" s="128">
        <f t="shared" si="67"/>
        <v>0</v>
      </c>
      <c r="CJ75" s="130">
        <f t="shared" si="68"/>
        <v>4.4999999999999998E-2</v>
      </c>
      <c r="CK75" s="128">
        <f t="shared" si="69"/>
        <v>8385.1266648125275</v>
      </c>
      <c r="CL75" s="128">
        <f t="shared" si="70"/>
        <v>109141.12666481255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111194</v>
      </c>
      <c r="CR75" s="130">
        <f t="shared" si="71"/>
        <v>4.9000000000000002E-2</v>
      </c>
      <c r="CS75" s="128">
        <f t="shared" si="72"/>
        <v>114826.33733333333</v>
      </c>
      <c r="CT75" s="128" t="str">
        <f t="shared" si="73"/>
        <v>nie</v>
      </c>
      <c r="CU75" s="128">
        <f t="shared" si="74"/>
        <v>3000</v>
      </c>
      <c r="CV75" s="128">
        <f t="shared" si="75"/>
        <v>109579.33323999999</v>
      </c>
      <c r="CW75" s="128">
        <f t="shared" si="76"/>
        <v>0</v>
      </c>
      <c r="CX75" s="130">
        <f t="shared" si="77"/>
        <v>4.4999999999999998E-2</v>
      </c>
      <c r="CY75" s="128">
        <f t="shared" si="78"/>
        <v>0</v>
      </c>
      <c r="CZ75" s="128">
        <f t="shared" si="79"/>
        <v>109579.33323999999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110879.29999999999</v>
      </c>
      <c r="DF75" s="130">
        <f t="shared" si="80"/>
        <v>4.9000000000000002E-2</v>
      </c>
      <c r="DG75" s="128">
        <f t="shared" si="81"/>
        <v>114501.35713333331</v>
      </c>
      <c r="DH75" s="128" t="str">
        <f t="shared" si="82"/>
        <v>nie</v>
      </c>
      <c r="DI75" s="128">
        <f t="shared" si="83"/>
        <v>2000</v>
      </c>
      <c r="DJ75" s="128">
        <f t="shared" si="84"/>
        <v>110126.09927799998</v>
      </c>
      <c r="DK75" s="128">
        <f t="shared" si="85"/>
        <v>0</v>
      </c>
      <c r="DL75" s="130">
        <f t="shared" si="86"/>
        <v>4.4999999999999998E-2</v>
      </c>
      <c r="DM75" s="128">
        <f t="shared" si="87"/>
        <v>0</v>
      </c>
      <c r="DN75" s="128">
        <f t="shared" si="88"/>
        <v>110126.09927799998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111987.5</v>
      </c>
      <c r="DT75" s="130">
        <f t="shared" si="89"/>
        <v>5.4000000000000006E-2</v>
      </c>
      <c r="DU75" s="128">
        <f t="shared" si="90"/>
        <v>116019.05</v>
      </c>
      <c r="DV75" s="128" t="str">
        <f t="shared" si="91"/>
        <v>nie</v>
      </c>
      <c r="DW75" s="128">
        <f t="shared" si="92"/>
        <v>3000</v>
      </c>
      <c r="DX75" s="128">
        <f t="shared" si="93"/>
        <v>110545.4305</v>
      </c>
      <c r="DY75" s="128">
        <f t="shared" si="94"/>
        <v>0</v>
      </c>
      <c r="DZ75" s="130">
        <f t="shared" si="95"/>
        <v>4.4999999999999998E-2</v>
      </c>
      <c r="EA75" s="128">
        <f t="shared" si="96"/>
        <v>0</v>
      </c>
      <c r="EB75" s="128">
        <f t="shared" si="97"/>
        <v>110545.4305</v>
      </c>
    </row>
    <row r="76" spans="1:137">
      <c r="A76" s="224"/>
      <c r="B76" s="188">
        <f t="shared" si="98"/>
        <v>32</v>
      </c>
      <c r="C76" s="128">
        <f t="shared" si="99"/>
        <v>111387.16092847922</v>
      </c>
      <c r="D76" s="128">
        <f t="shared" si="100"/>
        <v>111013.23936570421</v>
      </c>
      <c r="E76" s="128">
        <f t="shared" si="101"/>
        <v>110822.65115725002</v>
      </c>
      <c r="F76" s="128">
        <f t="shared" si="102"/>
        <v>109141.12666481255</v>
      </c>
      <c r="G76" s="128">
        <f t="shared" si="103"/>
        <v>109579.33323999999</v>
      </c>
      <c r="H76" s="128">
        <f t="shared" si="104"/>
        <v>110126.09927799998</v>
      </c>
      <c r="I76" s="128">
        <f t="shared" si="105"/>
        <v>110545.4305</v>
      </c>
      <c r="J76" s="128">
        <f t="shared" si="106"/>
        <v>110191.84164781318</v>
      </c>
      <c r="K76" s="128">
        <f t="shared" si="107"/>
        <v>107931.19259999999</v>
      </c>
      <c r="M76" s="36"/>
      <c r="N76" s="32">
        <f t="shared" si="108"/>
        <v>32</v>
      </c>
      <c r="O76" s="25">
        <f t="shared" si="109"/>
        <v>0.11387160928479223</v>
      </c>
      <c r="P76" s="25">
        <f t="shared" si="110"/>
        <v>0.11013239365704219</v>
      </c>
      <c r="Q76" s="25">
        <f t="shared" si="111"/>
        <v>0.10822651157250007</v>
      </c>
      <c r="R76" s="25">
        <f t="shared" ref="R76:R107" si="161">F76/zakup_domyslny_wartosc-1</f>
        <v>9.1411266648125489E-2</v>
      </c>
      <c r="S76" s="25">
        <f t="shared" ref="S76:S107" si="162">G76/zakup_domyslny_wartosc-1</f>
        <v>9.5793332399999986E-2</v>
      </c>
      <c r="T76" s="25">
        <f t="shared" ref="T76:T107" si="163">H76/zakup_domyslny_wartosc-1</f>
        <v>0.10126099277999989</v>
      </c>
      <c r="U76" s="25">
        <f t="shared" ref="U76:U107" si="164">I76/zakup_domyslny_wartosc-1</f>
        <v>0.10545430500000008</v>
      </c>
      <c r="V76" s="25">
        <f t="shared" ref="V76:V107" si="165">J76/zakup_domyslny_wartosc-1</f>
        <v>0.10191841647813193</v>
      </c>
      <c r="W76" s="25">
        <f t="shared" ref="W76:W107" si="166">K76/zakup_domyslny_wartosc-1</f>
        <v>7.9311925999999922E-2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108187.07917499998</v>
      </c>
      <c r="AC76" s="124">
        <f t="shared" si="114"/>
        <v>33</v>
      </c>
      <c r="AD76" s="130">
        <f t="shared" si="115"/>
        <v>4.7500000000000001E-2</v>
      </c>
      <c r="AE76" s="127">
        <f t="shared" si="116"/>
        <v>1090</v>
      </c>
      <c r="AF76" s="128">
        <f t="shared" si="117"/>
        <v>108895.20000000001</v>
      </c>
      <c r="AG76" s="128">
        <f t="shared" si="140"/>
        <v>109000</v>
      </c>
      <c r="AH76" s="128">
        <f t="shared" si="118"/>
        <v>109000</v>
      </c>
      <c r="AI76" s="130">
        <f t="shared" ref="AI76:AI107" si="168">IF(AND(MOD($AA76,zapadalnosc_ROR)&lt;=zmiana_oprocentowania_co_ile_mc_ROR,MOD($AA76,zapadalnosc_ROR)&lt;&gt;0),proc_I_okres_ROR,(marza_ROR+AD76))</f>
        <v>4.7500000000000001E-2</v>
      </c>
      <c r="AJ76" s="128">
        <f t="shared" ref="AJ76:AJ107" si="169">AH76*(1+AI76*IF(MOD($AA76,wyplata_odsetek_ROR)&lt;&gt;0,MOD($AA76,wyplata_odsetek_ROR),wyplata_odsetek_ROR)/12)</f>
        <v>109431.45833333333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545</v>
      </c>
      <c r="AM76" s="128">
        <f t="shared" si="150"/>
        <v>108908.03125</v>
      </c>
      <c r="AN76" s="128">
        <f t="shared" ref="AN76:AN107" si="172">IF(MOD($AA76,wyplata_odsetek_ROR)=0, (AJ76-AG76)*(1-podatek_Belki),0)
+IF(AK76="tak",ROUNDDOWN(AJ76/zamiana_ROR,0)*(100-zamiana_ROR),0)</f>
        <v>349.48124999999607</v>
      </c>
      <c r="AO76" s="130">
        <f t="shared" ref="AO76:AO107" si="173">INDEX(scenariusz_I_konto,MATCH(ROUNDUP($AA76/12,0),scenariusz_I_rok,0))</f>
        <v>4.4999999999999998E-2</v>
      </c>
      <c r="AP76" s="128">
        <f t="shared" ref="AP76:AP107" si="174">(AP75-IF(AK75="tak",ROUNDDOWN(AP75/100,0)*100,0))*
(1+AO76/12*(1-podatek_Belki))+AN76</f>
        <v>3186.6840841744765</v>
      </c>
      <c r="AQ76" s="128">
        <f t="shared" si="156"/>
        <v>111745.23408417447</v>
      </c>
      <c r="AS76" s="124">
        <f t="shared" si="119"/>
        <v>33</v>
      </c>
      <c r="AT76" s="130">
        <f t="shared" si="120"/>
        <v>4.7500000000000001E-2</v>
      </c>
      <c r="AU76" s="127">
        <f t="shared" si="121"/>
        <v>1087</v>
      </c>
      <c r="AV76" s="128">
        <f t="shared" si="122"/>
        <v>108599.6</v>
      </c>
      <c r="AW76" s="128">
        <f t="shared" si="151"/>
        <v>108700</v>
      </c>
      <c r="AX76" s="128">
        <f t="shared" si="123"/>
        <v>108700</v>
      </c>
      <c r="AY76" s="130">
        <f t="shared" ref="AY76:AY107" si="175">IF(AND(MOD($AA76,zapadalnosc_DOR)&lt;=zmiana_oprocentowania_co_ile_mc_DOR,MOD($AA76,zapadalnosc_DOR)&lt;&gt;0),proc_I_okres_DOR,(marza_DOR+AT76))</f>
        <v>4.9000000000000002E-2</v>
      </c>
      <c r="AZ76" s="128">
        <f t="shared" ref="AZ76:AZ107" si="176">AX76*(1+AY76*IF(MOD($AA76,wyplata_odsetek_DOR)&lt;&gt;0,MOD($AA76,wyplata_odsetek_DOR),wyplata_odsetek_DOR)/12)</f>
        <v>109143.85833333335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760.9</v>
      </c>
      <c r="BC76" s="128">
        <f t="shared" si="158"/>
        <v>108443.19625000002</v>
      </c>
      <c r="BD76" s="128">
        <f t="shared" ref="BD76:BD107" si="179">IF(MOD($AA76,wyplata_odsetek_DOR)=0, (AZ76-AW76)*(1-podatek_Belki),0)
+IF(BA76="tak",ROUNDDOWN(AZ76/zamiana_DOR,0)*(100-zamiana_DOR),0)</f>
        <v>359.52525000001498</v>
      </c>
      <c r="BE76" s="130">
        <f t="shared" si="51"/>
        <v>4.4999999999999998E-2</v>
      </c>
      <c r="BF76" s="128">
        <f t="shared" ref="BF76:BF107" si="180">(BF75-IF(BA75="tak",ROUNDDOWN(BF75/100,0)*100,0))*
(1+BE76/12*(1-podatek_Belki))+BD76</f>
        <v>3297.9921796150511</v>
      </c>
      <c r="BG76" s="128">
        <f t="shared" si="159"/>
        <v>111381.66317961506</v>
      </c>
      <c r="BI76" s="124">
        <f t="shared" si="124"/>
        <v>33</v>
      </c>
      <c r="BJ76" s="130">
        <f t="shared" si="148"/>
        <v>4.5900000000000003E-2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110565.22500000002</v>
      </c>
      <c r="BO76" s="130">
        <f t="shared" ref="BO76:BO107" si="181">IF(AND(MOD($AA76,zapadalnosc_TOS)&lt;=12,MOD($AA76,zapadalnosc_TOS)&lt;&gt;0),proc_I_okres_TOS,(marza_TOS+proc_I_okres_TOS))</f>
        <v>5.1499999999999997E-2</v>
      </c>
      <c r="BP76" s="128">
        <f t="shared" ref="BP76:BP107" si="182">BN76*(1+BO76*IF(MOD($AA76,12)&lt;&gt;0,MOD($AA76,12),12)/12)</f>
        <v>114835.80681562501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111207.00352065626</v>
      </c>
      <c r="BT76" s="128">
        <f t="shared" si="128"/>
        <v>0</v>
      </c>
      <c r="BU76" s="130">
        <f t="shared" ref="BU76:BU107" si="185">INDEX(scenariusz_I_konto,MATCH(ROUNDUP($AA76/12,0),scenariusz_I_rok,0))</f>
        <v>4.4999999999999998E-2</v>
      </c>
      <c r="BV76" s="128">
        <f t="shared" si="60"/>
        <v>0</v>
      </c>
      <c r="BW76" s="128">
        <f t="shared" si="61"/>
        <v>111207.00352065626</v>
      </c>
      <c r="BY76" s="130">
        <f t="shared" si="149"/>
        <v>2.9000000000000001E-2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4.3999999999999997E-2</v>
      </c>
      <c r="CE76" s="128">
        <f t="shared" ref="CE76:CE107" si="187">CC76*(1+CD76*IF(MOD($AA76,wyplata_odsetek_COI)&lt;&gt;0,MOD($AA76,wyplata_odsetek_COI),wyplata_odsetek_COI)/12)</f>
        <v>103299.99999999999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101052.99999999999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4.4999999999999998E-2</v>
      </c>
      <c r="CK76" s="128">
        <f t="shared" ref="CK76:CK107" si="191">(CK75-IF(CF75="tak",ROUNDDOWN(CK75/100,0)*100,0))*
(1+CJ76/12*(1-podatek_Belki))+CI76</f>
        <v>8410.5964870568951</v>
      </c>
      <c r="CL76" s="128">
        <f t="shared" ref="CL76:CL107" si="192">(CK75-IF(MOD($AA75,zapadalnosc_COI)=0,ROUNDDOWN(CK75/100,0)*100,0))*(1+CJ76/12*(1-podatek_Belki))+CH76</f>
        <v>109463.59648705689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111194</v>
      </c>
      <c r="CR76" s="130">
        <f t="shared" ref="CR76:CR107" si="193">IF(AND(MOD($AA76,zapadalnosc_EDO)&lt;=12,MOD($AA76,zapadalnosc_EDO)&lt;&gt;0),proc_I_okres_EDO,(marza_EDO+$BY76))</f>
        <v>4.9000000000000002E-2</v>
      </c>
      <c r="CS76" s="128">
        <f t="shared" ref="CS76:CS107" si="194">CQ76*(1+CR76*IF(MOD($AA76,12)&lt;&gt;0,MOD($AA76,12),12)/12)</f>
        <v>115280.37950000001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109947.10739500001</v>
      </c>
      <c r="CW76" s="128">
        <f t="shared" si="76"/>
        <v>0</v>
      </c>
      <c r="CX76" s="130">
        <f t="shared" ref="CX76:CX107" si="198">INDEX(scenariusz_I_konto,MATCH(ROUNDUP($AA76/12,0),scenariusz_I_rok,0))</f>
        <v>4.4999999999999998E-2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109947.10739500001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110879.29999999999</v>
      </c>
      <c r="DF76" s="130">
        <f t="shared" ref="DF76:DF107" si="201">IF(AND(MOD($AA76,zapadalnosc_ROS)&lt;=12,MOD($AA76,zapadalnosc_ROS)&lt;&gt;0),proc_I_okres_ROS,(marza_ROS+$BY76))</f>
        <v>4.9000000000000002E-2</v>
      </c>
      <c r="DG76" s="128">
        <f t="shared" ref="DG76:DG107" si="202">DE76*(1+DF76*IF(MOD($AA76,12)&lt;&gt;0,MOD($AA76,12),12)/12)</f>
        <v>114954.114275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110492.83256275</v>
      </c>
      <c r="DK76" s="128">
        <f t="shared" si="85"/>
        <v>0</v>
      </c>
      <c r="DL76" s="130">
        <f t="shared" ref="DL76:DL107" si="206">INDEX(scenariusz_I_konto,MATCH(ROUNDUP($AA76/12,0),scenariusz_I_rok,0))</f>
        <v>4.4999999999999998E-2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110492.83256275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111987.5</v>
      </c>
      <c r="DT76" s="130">
        <f t="shared" ref="DT76:DT107" si="209">IF(AND(MOD($AA76,zapadalnosc_ROD)&lt;=12,MOD($AA76,zapadalnosc_ROD)&lt;&gt;0),proc_I_okres_ROD,(marza_ROD+$BY76))</f>
        <v>5.4000000000000006E-2</v>
      </c>
      <c r="DU76" s="128">
        <f t="shared" ref="DU76:DU107" si="210">DS76*(1+DT76*IF(MOD($AA76,12)&lt;&gt;0,MOD($AA76,12),12)/12)</f>
        <v>116522.99374999999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110953.62493749999</v>
      </c>
      <c r="DY76" s="128">
        <f t="shared" si="94"/>
        <v>0</v>
      </c>
      <c r="DZ76" s="130">
        <f t="shared" ref="DZ76:DZ107" si="213">INDEX(scenariusz_I_konto,MATCH(ROUNDUP($AA76/12,0),scenariusz_I_rok,0))</f>
        <v>4.4999999999999998E-2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110953.62493749999</v>
      </c>
    </row>
    <row r="77" spans="1:137">
      <c r="A77" s="224"/>
      <c r="B77" s="188">
        <f t="shared" ref="B77:B108" si="216">AA76</f>
        <v>33</v>
      </c>
      <c r="C77" s="128">
        <f t="shared" ref="C77:C108" si="217">AQ76</f>
        <v>111745.23408417447</v>
      </c>
      <c r="D77" s="128">
        <f t="shared" ref="D77:D108" si="218">BG76</f>
        <v>111381.66317961506</v>
      </c>
      <c r="E77" s="128">
        <f t="shared" ref="E77:E108" si="219">BW76</f>
        <v>111207.00352065626</v>
      </c>
      <c r="F77" s="128">
        <f t="shared" ref="F77:F108" si="220">CL76</f>
        <v>109463.59648705689</v>
      </c>
      <c r="G77" s="128">
        <f t="shared" ref="G77:G108" si="221">CZ76</f>
        <v>109947.10739500001</v>
      </c>
      <c r="H77" s="128">
        <f t="shared" ref="H77:H108" si="222">DN76</f>
        <v>110492.83256275</v>
      </c>
      <c r="I77" s="128">
        <f t="shared" ref="I77:I108" si="223">EB76</f>
        <v>110953.62493749999</v>
      </c>
      <c r="J77" s="128">
        <f t="shared" ref="J77:J108" si="224">FV(INDEX(scenariusz_I_konto,MATCH(ROUNDUP(B77/12,0),scenariusz_I_rok,0))/12*(1-podatek_Belki),1,0,-J76,1)</f>
        <v>110526.54936681842</v>
      </c>
      <c r="K77" s="128">
        <f t="shared" ref="K77:K108" si="225">AB76</f>
        <v>108187.07917499998</v>
      </c>
      <c r="M77" s="36"/>
      <c r="N77" s="32">
        <f t="shared" ref="N77:N108" si="226">B77</f>
        <v>33</v>
      </c>
      <c r="O77" s="25">
        <f t="shared" si="109"/>
        <v>0.11745234084174472</v>
      </c>
      <c r="P77" s="25">
        <f t="shared" si="110"/>
        <v>0.11381663179615065</v>
      </c>
      <c r="Q77" s="25">
        <f t="shared" si="111"/>
        <v>0.11207003520656267</v>
      </c>
      <c r="R77" s="25">
        <f t="shared" si="161"/>
        <v>9.4635964870568801E-2</v>
      </c>
      <c r="S77" s="25">
        <f t="shared" si="162"/>
        <v>9.9471073950000211E-2</v>
      </c>
      <c r="T77" s="25">
        <f t="shared" si="163"/>
        <v>0.10492832562749999</v>
      </c>
      <c r="U77" s="25">
        <f t="shared" si="164"/>
        <v>0.10953624937499984</v>
      </c>
      <c r="V77" s="25">
        <f t="shared" si="165"/>
        <v>0.10526549366818427</v>
      </c>
      <c r="W77" s="25">
        <f t="shared" si="166"/>
        <v>8.1870791749999672E-2</v>
      </c>
      <c r="X77" s="36"/>
      <c r="Y77" s="36"/>
      <c r="AA77" s="124">
        <f t="shared" si="113"/>
        <v>34</v>
      </c>
      <c r="AB77" s="128">
        <f t="shared" si="167"/>
        <v>108442.96574999999</v>
      </c>
      <c r="AC77" s="124">
        <f t="shared" si="114"/>
        <v>34</v>
      </c>
      <c r="AD77" s="130">
        <f t="shared" ref="AD77:AD108" si="227">MAX(INDEX(scenariusz_I_stopa_NBP,MATCH(ROUNDUP(AC77/12,0),scenariusz_I_rok,0)),0)</f>
        <v>4.7500000000000001E-2</v>
      </c>
      <c r="AE77" s="127">
        <f t="shared" ref="AE77:AE108" si="228">IF(AK76="tak",
ROUNDDOWN(AM76/zamiana_ROR,0)+ROUNDDOWN(AP76/100,0),
AE76)</f>
        <v>1090</v>
      </c>
      <c r="AF77" s="128">
        <f t="shared" ref="AF77:AF108" si="229">IF(AK76="tak",
ROUNDDOWN(AM76/zamiana_ROR,0)*zamiana_ROR+ROUNDDOWN(AP76/100,0)*100,
AF76)</f>
        <v>108895.20000000001</v>
      </c>
      <c r="AG77" s="128">
        <f t="shared" si="140"/>
        <v>109000</v>
      </c>
      <c r="AH77" s="128">
        <f t="shared" si="118"/>
        <v>109000</v>
      </c>
      <c r="AI77" s="130">
        <f t="shared" si="168"/>
        <v>4.7500000000000001E-2</v>
      </c>
      <c r="AJ77" s="128">
        <f t="shared" si="169"/>
        <v>109431.45833333333</v>
      </c>
      <c r="AK77" s="128" t="str">
        <f t="shared" si="170"/>
        <v>nie</v>
      </c>
      <c r="AL77" s="128">
        <f t="shared" si="171"/>
        <v>545</v>
      </c>
      <c r="AM77" s="128">
        <f t="shared" si="150"/>
        <v>108908.03125</v>
      </c>
      <c r="AN77" s="128">
        <f t="shared" si="172"/>
        <v>349.48124999999607</v>
      </c>
      <c r="AO77" s="130">
        <f t="shared" si="173"/>
        <v>4.4999999999999998E-2</v>
      </c>
      <c r="AP77" s="128">
        <f t="shared" si="174"/>
        <v>3545.8448870801526</v>
      </c>
      <c r="AQ77" s="128">
        <f t="shared" si="156"/>
        <v>112104.39488708015</v>
      </c>
      <c r="AS77" s="124">
        <f t="shared" si="119"/>
        <v>34</v>
      </c>
      <c r="AT77" s="130">
        <f t="shared" si="120"/>
        <v>4.7500000000000001E-2</v>
      </c>
      <c r="AU77" s="127">
        <f t="shared" ref="AU77:AU108" si="230">IF(BA76="tak",
ROUNDDOWN(BC76/zamiana_DOR,0)+ROUNDDOWN(BF76/100,0),
AU76)</f>
        <v>1087</v>
      </c>
      <c r="AV77" s="128">
        <f t="shared" ref="AV77:AV108" si="231">IF(BA76="tak",
ROUNDDOWN(BC76/zamiana_DOR,0)*zamiana_DOR+ROUNDDOWN(BF76/100,0)*100,
AV76)</f>
        <v>108599.6</v>
      </c>
      <c r="AW77" s="128">
        <f t="shared" si="151"/>
        <v>108700</v>
      </c>
      <c r="AX77" s="128">
        <f t="shared" si="123"/>
        <v>108700</v>
      </c>
      <c r="AY77" s="130">
        <f t="shared" si="175"/>
        <v>4.9000000000000002E-2</v>
      </c>
      <c r="AZ77" s="128">
        <f t="shared" si="176"/>
        <v>109143.85833333335</v>
      </c>
      <c r="BA77" s="128" t="str">
        <f t="shared" si="177"/>
        <v>nie</v>
      </c>
      <c r="BB77" s="128">
        <f t="shared" si="178"/>
        <v>760.9</v>
      </c>
      <c r="BC77" s="128">
        <f t="shared" si="158"/>
        <v>108443.19625000002</v>
      </c>
      <c r="BD77" s="128">
        <f t="shared" si="179"/>
        <v>359.52525000001498</v>
      </c>
      <c r="BE77" s="130">
        <f t="shared" si="51"/>
        <v>4.4999999999999998E-2</v>
      </c>
      <c r="BF77" s="128">
        <f t="shared" si="180"/>
        <v>3667.5350808606472</v>
      </c>
      <c r="BG77" s="128">
        <f t="shared" si="159"/>
        <v>111751.20608086066</v>
      </c>
      <c r="BI77" s="124">
        <f t="shared" si="124"/>
        <v>34</v>
      </c>
      <c r="BJ77" s="130">
        <f t="shared" si="148"/>
        <v>4.5900000000000003E-2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110565.22500000002</v>
      </c>
      <c r="BO77" s="130">
        <f t="shared" si="181"/>
        <v>5.1499999999999997E-2</v>
      </c>
      <c r="BP77" s="128">
        <f t="shared" si="182"/>
        <v>115310.31590625002</v>
      </c>
      <c r="BQ77" s="128" t="str">
        <f t="shared" si="183"/>
        <v>nie</v>
      </c>
      <c r="BR77" s="128">
        <f t="shared" si="184"/>
        <v>1000</v>
      </c>
      <c r="BS77" s="128">
        <f t="shared" si="153"/>
        <v>111591.35588406252</v>
      </c>
      <c r="BT77" s="128">
        <f t="shared" si="128"/>
        <v>0</v>
      </c>
      <c r="BU77" s="130">
        <f t="shared" si="185"/>
        <v>4.4999999999999998E-2</v>
      </c>
      <c r="BV77" s="128">
        <f t="shared" si="60"/>
        <v>0</v>
      </c>
      <c r="BW77" s="128">
        <f t="shared" si="61"/>
        <v>111591.35588406252</v>
      </c>
      <c r="BY77" s="130">
        <f t="shared" si="149"/>
        <v>2.9000000000000001E-2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4.3999999999999997E-2</v>
      </c>
      <c r="CE77" s="128">
        <f t="shared" si="187"/>
        <v>103666.66666666666</v>
      </c>
      <c r="CF77" s="128" t="str">
        <f t="shared" si="188"/>
        <v>nie</v>
      </c>
      <c r="CG77" s="128">
        <f t="shared" si="189"/>
        <v>2000</v>
      </c>
      <c r="CH77" s="128">
        <f t="shared" si="160"/>
        <v>101349.99999999999</v>
      </c>
      <c r="CI77" s="128">
        <f t="shared" si="190"/>
        <v>0</v>
      </c>
      <c r="CJ77" s="130">
        <f t="shared" si="68"/>
        <v>4.4999999999999998E-2</v>
      </c>
      <c r="CK77" s="128">
        <f t="shared" si="191"/>
        <v>8436.1436738863304</v>
      </c>
      <c r="CL77" s="128">
        <f t="shared" si="192"/>
        <v>109786.14367388631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111194</v>
      </c>
      <c r="CR77" s="130">
        <f t="shared" si="193"/>
        <v>4.9000000000000002E-2</v>
      </c>
      <c r="CS77" s="128">
        <f t="shared" si="194"/>
        <v>115734.42166666666</v>
      </c>
      <c r="CT77" s="128" t="str">
        <f t="shared" si="195"/>
        <v>nie</v>
      </c>
      <c r="CU77" s="128">
        <f t="shared" si="196"/>
        <v>3000</v>
      </c>
      <c r="CV77" s="128">
        <f t="shared" si="197"/>
        <v>110314.88154999999</v>
      </c>
      <c r="CW77" s="128">
        <f t="shared" si="76"/>
        <v>0</v>
      </c>
      <c r="CX77" s="130">
        <f t="shared" si="198"/>
        <v>4.4999999999999998E-2</v>
      </c>
      <c r="CY77" s="128">
        <f t="shared" si="199"/>
        <v>0</v>
      </c>
      <c r="CZ77" s="128">
        <f t="shared" si="200"/>
        <v>110314.88154999999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110879.29999999999</v>
      </c>
      <c r="DF77" s="130">
        <f t="shared" si="201"/>
        <v>4.9000000000000002E-2</v>
      </c>
      <c r="DG77" s="128">
        <f t="shared" si="202"/>
        <v>115406.87141666665</v>
      </c>
      <c r="DH77" s="128" t="str">
        <f t="shared" si="203"/>
        <v>nie</v>
      </c>
      <c r="DI77" s="128">
        <f t="shared" si="204"/>
        <v>2000</v>
      </c>
      <c r="DJ77" s="128">
        <f t="shared" si="205"/>
        <v>110859.56584749998</v>
      </c>
      <c r="DK77" s="128">
        <f t="shared" si="85"/>
        <v>0</v>
      </c>
      <c r="DL77" s="130">
        <f t="shared" si="206"/>
        <v>4.4999999999999998E-2</v>
      </c>
      <c r="DM77" s="128">
        <f t="shared" si="207"/>
        <v>0</v>
      </c>
      <c r="DN77" s="128">
        <f t="shared" si="208"/>
        <v>110859.56584749998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111987.5</v>
      </c>
      <c r="DT77" s="130">
        <f t="shared" si="209"/>
        <v>5.4000000000000006E-2</v>
      </c>
      <c r="DU77" s="128">
        <f t="shared" si="210"/>
        <v>117026.93749999999</v>
      </c>
      <c r="DV77" s="128" t="str">
        <f t="shared" si="211"/>
        <v>nie</v>
      </c>
      <c r="DW77" s="128">
        <f t="shared" si="212"/>
        <v>3000</v>
      </c>
      <c r="DX77" s="128">
        <f t="shared" si="93"/>
        <v>111361.81937499999</v>
      </c>
      <c r="DY77" s="128">
        <f t="shared" si="94"/>
        <v>0</v>
      </c>
      <c r="DZ77" s="130">
        <f t="shared" si="213"/>
        <v>4.4999999999999998E-2</v>
      </c>
      <c r="EA77" s="128">
        <f t="shared" si="214"/>
        <v>0</v>
      </c>
      <c r="EB77" s="128">
        <f t="shared" si="215"/>
        <v>111361.81937499999</v>
      </c>
    </row>
    <row r="78" spans="1:137">
      <c r="A78" s="224"/>
      <c r="B78" s="188">
        <f t="shared" si="216"/>
        <v>34</v>
      </c>
      <c r="C78" s="128">
        <f t="shared" si="217"/>
        <v>112104.39488708015</v>
      </c>
      <c r="D78" s="128">
        <f t="shared" si="218"/>
        <v>111751.20608086066</v>
      </c>
      <c r="E78" s="128">
        <f t="shared" si="219"/>
        <v>111591.35588406252</v>
      </c>
      <c r="F78" s="128">
        <f t="shared" si="220"/>
        <v>109786.14367388631</v>
      </c>
      <c r="G78" s="128">
        <f t="shared" si="221"/>
        <v>110314.88154999999</v>
      </c>
      <c r="H78" s="128">
        <f t="shared" si="222"/>
        <v>110859.56584749998</v>
      </c>
      <c r="I78" s="128">
        <f t="shared" si="223"/>
        <v>111361.81937499999</v>
      </c>
      <c r="J78" s="128">
        <f t="shared" si="224"/>
        <v>110862.27376052014</v>
      </c>
      <c r="K78" s="128">
        <f t="shared" si="225"/>
        <v>108442.96574999999</v>
      </c>
      <c r="M78" s="36"/>
      <c r="N78" s="32">
        <f t="shared" si="226"/>
        <v>34</v>
      </c>
      <c r="O78" s="25">
        <f t="shared" si="109"/>
        <v>0.1210439488708015</v>
      </c>
      <c r="P78" s="25">
        <f t="shared" si="110"/>
        <v>0.11751206080860666</v>
      </c>
      <c r="Q78" s="25">
        <f t="shared" si="111"/>
        <v>0.11591355884062526</v>
      </c>
      <c r="R78" s="25">
        <f t="shared" si="161"/>
        <v>9.786143673886305E-2</v>
      </c>
      <c r="S78" s="25">
        <f t="shared" si="162"/>
        <v>0.10314881549999999</v>
      </c>
      <c r="T78" s="25">
        <f t="shared" si="163"/>
        <v>0.10859565847499986</v>
      </c>
      <c r="U78" s="25">
        <f t="shared" si="164"/>
        <v>0.11361819374999982</v>
      </c>
      <c r="V78" s="25">
        <f t="shared" si="165"/>
        <v>0.10862273760520136</v>
      </c>
      <c r="W78" s="25">
        <f t="shared" si="166"/>
        <v>8.4429657499999866E-2</v>
      </c>
      <c r="X78" s="36"/>
      <c r="Y78" s="36"/>
      <c r="AA78" s="124">
        <f t="shared" si="113"/>
        <v>35</v>
      </c>
      <c r="AB78" s="128">
        <f t="shared" si="167"/>
        <v>108698.852325</v>
      </c>
      <c r="AC78" s="124">
        <f t="shared" si="114"/>
        <v>35</v>
      </c>
      <c r="AD78" s="130">
        <f t="shared" si="227"/>
        <v>4.7500000000000001E-2</v>
      </c>
      <c r="AE78" s="127">
        <f t="shared" si="228"/>
        <v>1090</v>
      </c>
      <c r="AF78" s="128">
        <f t="shared" si="229"/>
        <v>108895.20000000001</v>
      </c>
      <c r="AG78" s="128">
        <f t="shared" si="140"/>
        <v>109000</v>
      </c>
      <c r="AH78" s="128">
        <f t="shared" si="118"/>
        <v>109000</v>
      </c>
      <c r="AI78" s="130">
        <f t="shared" si="168"/>
        <v>4.7500000000000001E-2</v>
      </c>
      <c r="AJ78" s="128">
        <f t="shared" si="169"/>
        <v>109431.45833333333</v>
      </c>
      <c r="AK78" s="128" t="str">
        <f t="shared" si="170"/>
        <v>nie</v>
      </c>
      <c r="AL78" s="128">
        <f t="shared" si="171"/>
        <v>545</v>
      </c>
      <c r="AM78" s="128">
        <f t="shared" si="150"/>
        <v>108908.03125</v>
      </c>
      <c r="AN78" s="128">
        <f t="shared" si="172"/>
        <v>349.48124999999607</v>
      </c>
      <c r="AO78" s="130">
        <f t="shared" si="173"/>
        <v>4.4999999999999998E-2</v>
      </c>
      <c r="AP78" s="128">
        <f t="shared" si="174"/>
        <v>3906.0966409246548</v>
      </c>
      <c r="AQ78" s="128">
        <f t="shared" si="156"/>
        <v>112464.64664092466</v>
      </c>
      <c r="AS78" s="124">
        <f t="shared" si="119"/>
        <v>35</v>
      </c>
      <c r="AT78" s="130">
        <f t="shared" si="120"/>
        <v>4.7500000000000001E-2</v>
      </c>
      <c r="AU78" s="127">
        <f t="shared" si="230"/>
        <v>1087</v>
      </c>
      <c r="AV78" s="128">
        <f t="shared" si="231"/>
        <v>108599.6</v>
      </c>
      <c r="AW78" s="128">
        <f t="shared" si="151"/>
        <v>108700</v>
      </c>
      <c r="AX78" s="128">
        <f t="shared" si="123"/>
        <v>108700</v>
      </c>
      <c r="AY78" s="130">
        <f t="shared" si="175"/>
        <v>4.9000000000000002E-2</v>
      </c>
      <c r="AZ78" s="128">
        <f t="shared" si="176"/>
        <v>109143.85833333335</v>
      </c>
      <c r="BA78" s="128" t="str">
        <f t="shared" si="177"/>
        <v>nie</v>
      </c>
      <c r="BB78" s="128">
        <f t="shared" si="178"/>
        <v>760.9</v>
      </c>
      <c r="BC78" s="128">
        <f t="shared" si="158"/>
        <v>108443.19625000002</v>
      </c>
      <c r="BD78" s="128">
        <f t="shared" si="179"/>
        <v>359.52525000001498</v>
      </c>
      <c r="BE78" s="130">
        <f t="shared" si="51"/>
        <v>4.4999999999999998E-2</v>
      </c>
      <c r="BF78" s="128">
        <f t="shared" si="180"/>
        <v>4038.2004686687765</v>
      </c>
      <c r="BG78" s="128">
        <f t="shared" si="159"/>
        <v>112121.87146866879</v>
      </c>
      <c r="BI78" s="124">
        <f t="shared" si="124"/>
        <v>35</v>
      </c>
      <c r="BJ78" s="130">
        <f t="shared" si="148"/>
        <v>4.5900000000000003E-2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110565.22500000002</v>
      </c>
      <c r="BO78" s="130">
        <f t="shared" si="181"/>
        <v>5.1499999999999997E-2</v>
      </c>
      <c r="BP78" s="128">
        <f t="shared" si="182"/>
        <v>115784.82499687502</v>
      </c>
      <c r="BQ78" s="128" t="str">
        <f t="shared" si="183"/>
        <v>nie</v>
      </c>
      <c r="BR78" s="128">
        <f t="shared" si="184"/>
        <v>1000</v>
      </c>
      <c r="BS78" s="128">
        <f t="shared" si="153"/>
        <v>111975.70824746876</v>
      </c>
      <c r="BT78" s="128">
        <f t="shared" si="128"/>
        <v>0</v>
      </c>
      <c r="BU78" s="130">
        <f t="shared" si="185"/>
        <v>4.4999999999999998E-2</v>
      </c>
      <c r="BV78" s="128">
        <f t="shared" si="60"/>
        <v>0</v>
      </c>
      <c r="BW78" s="128">
        <f t="shared" si="61"/>
        <v>111975.70824746876</v>
      </c>
      <c r="BY78" s="130">
        <f t="shared" si="149"/>
        <v>2.9000000000000001E-2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4.3999999999999997E-2</v>
      </c>
      <c r="CE78" s="128">
        <f t="shared" si="187"/>
        <v>104033.33333333333</v>
      </c>
      <c r="CF78" s="128" t="str">
        <f t="shared" si="188"/>
        <v>nie</v>
      </c>
      <c r="CG78" s="128">
        <f t="shared" si="189"/>
        <v>2000</v>
      </c>
      <c r="CH78" s="128">
        <f t="shared" si="160"/>
        <v>101647</v>
      </c>
      <c r="CI78" s="128">
        <f t="shared" si="190"/>
        <v>0</v>
      </c>
      <c r="CJ78" s="130">
        <f t="shared" si="68"/>
        <v>4.4999999999999998E-2</v>
      </c>
      <c r="CK78" s="128">
        <f t="shared" si="191"/>
        <v>8461.7684602957597</v>
      </c>
      <c r="CL78" s="128">
        <f t="shared" si="192"/>
        <v>110108.76846029576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111194</v>
      </c>
      <c r="CR78" s="130">
        <f t="shared" si="193"/>
        <v>4.9000000000000002E-2</v>
      </c>
      <c r="CS78" s="128">
        <f t="shared" si="194"/>
        <v>116188.46383333334</v>
      </c>
      <c r="CT78" s="128" t="str">
        <f t="shared" si="195"/>
        <v>nie</v>
      </c>
      <c r="CU78" s="128">
        <f t="shared" si="196"/>
        <v>3000</v>
      </c>
      <c r="CV78" s="128">
        <f t="shared" si="197"/>
        <v>110682.65570500001</v>
      </c>
      <c r="CW78" s="128">
        <f t="shared" si="76"/>
        <v>0</v>
      </c>
      <c r="CX78" s="130">
        <f t="shared" si="198"/>
        <v>4.4999999999999998E-2</v>
      </c>
      <c r="CY78" s="128">
        <f t="shared" si="199"/>
        <v>0</v>
      </c>
      <c r="CZ78" s="128">
        <f t="shared" si="200"/>
        <v>110682.65570500001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110879.29999999999</v>
      </c>
      <c r="DF78" s="130">
        <f t="shared" si="201"/>
        <v>4.9000000000000002E-2</v>
      </c>
      <c r="DG78" s="128">
        <f t="shared" si="202"/>
        <v>115859.62855833332</v>
      </c>
      <c r="DH78" s="128" t="str">
        <f t="shared" si="203"/>
        <v>nie</v>
      </c>
      <c r="DI78" s="128">
        <f t="shared" si="204"/>
        <v>2000</v>
      </c>
      <c r="DJ78" s="128">
        <f t="shared" si="205"/>
        <v>111226.29913224999</v>
      </c>
      <c r="DK78" s="128">
        <f t="shared" si="85"/>
        <v>0</v>
      </c>
      <c r="DL78" s="130">
        <f t="shared" si="206"/>
        <v>4.4999999999999998E-2</v>
      </c>
      <c r="DM78" s="128">
        <f t="shared" si="207"/>
        <v>0</v>
      </c>
      <c r="DN78" s="128">
        <f t="shared" si="208"/>
        <v>111226.29913224999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111987.5</v>
      </c>
      <c r="DT78" s="130">
        <f t="shared" si="209"/>
        <v>5.4000000000000006E-2</v>
      </c>
      <c r="DU78" s="128">
        <f t="shared" si="210"/>
        <v>117530.88125000001</v>
      </c>
      <c r="DV78" s="128" t="str">
        <f t="shared" si="211"/>
        <v>nie</v>
      </c>
      <c r="DW78" s="128">
        <f t="shared" si="212"/>
        <v>3000</v>
      </c>
      <c r="DX78" s="128">
        <f t="shared" si="93"/>
        <v>111770.01381250001</v>
      </c>
      <c r="DY78" s="128">
        <f t="shared" si="94"/>
        <v>0</v>
      </c>
      <c r="DZ78" s="130">
        <f t="shared" si="213"/>
        <v>4.4999999999999998E-2</v>
      </c>
      <c r="EA78" s="128">
        <f t="shared" si="214"/>
        <v>0</v>
      </c>
      <c r="EB78" s="128">
        <f t="shared" si="215"/>
        <v>111770.01381250001</v>
      </c>
    </row>
    <row r="79" spans="1:137" ht="14.25" customHeight="1">
      <c r="A79" s="224"/>
      <c r="B79" s="188">
        <f t="shared" si="216"/>
        <v>35</v>
      </c>
      <c r="C79" s="128">
        <f t="shared" si="217"/>
        <v>112464.64664092466</v>
      </c>
      <c r="D79" s="128">
        <f t="shared" si="218"/>
        <v>112121.87146866879</v>
      </c>
      <c r="E79" s="128">
        <f t="shared" si="219"/>
        <v>111975.70824746876</v>
      </c>
      <c r="F79" s="128">
        <f t="shared" si="220"/>
        <v>110108.76846029576</v>
      </c>
      <c r="G79" s="128">
        <f t="shared" si="221"/>
        <v>110682.65570500001</v>
      </c>
      <c r="H79" s="128">
        <f t="shared" si="222"/>
        <v>111226.29913224999</v>
      </c>
      <c r="I79" s="128">
        <f t="shared" si="223"/>
        <v>111770.01381250001</v>
      </c>
      <c r="J79" s="128">
        <f t="shared" si="224"/>
        <v>111199.01791706773</v>
      </c>
      <c r="K79" s="128">
        <f t="shared" si="225"/>
        <v>108698.852325</v>
      </c>
      <c r="M79" s="36"/>
      <c r="N79" s="32">
        <f t="shared" si="226"/>
        <v>35</v>
      </c>
      <c r="O79" s="25">
        <f t="shared" si="109"/>
        <v>0.12464646640924659</v>
      </c>
      <c r="P79" s="25">
        <f t="shared" si="110"/>
        <v>0.12121871468668788</v>
      </c>
      <c r="Q79" s="25">
        <f t="shared" si="111"/>
        <v>0.11975708247468764</v>
      </c>
      <c r="R79" s="25">
        <f t="shared" si="161"/>
        <v>0.10108768460295758</v>
      </c>
      <c r="S79" s="25">
        <f t="shared" si="162"/>
        <v>0.10682655705000021</v>
      </c>
      <c r="T79" s="25">
        <f t="shared" si="163"/>
        <v>0.11226299132249995</v>
      </c>
      <c r="U79" s="25">
        <f t="shared" si="164"/>
        <v>0.11770013812500002</v>
      </c>
      <c r="V79" s="25">
        <f t="shared" si="165"/>
        <v>0.11199017917067722</v>
      </c>
      <c r="W79" s="25">
        <f t="shared" si="166"/>
        <v>8.698852325000006E-2</v>
      </c>
      <c r="X79" s="36"/>
      <c r="Y79" s="36"/>
      <c r="AA79" s="124">
        <f t="shared" si="113"/>
        <v>36</v>
      </c>
      <c r="AB79" s="128">
        <f t="shared" si="167"/>
        <v>108954.73889999998</v>
      </c>
      <c r="AC79" s="124">
        <f t="shared" si="114"/>
        <v>36</v>
      </c>
      <c r="AD79" s="130">
        <f t="shared" si="227"/>
        <v>4.7500000000000001E-2</v>
      </c>
      <c r="AE79" s="127">
        <f t="shared" si="228"/>
        <v>1090</v>
      </c>
      <c r="AF79" s="128">
        <f t="shared" si="229"/>
        <v>108895.20000000001</v>
      </c>
      <c r="AG79" s="128">
        <f t="shared" si="140"/>
        <v>109000</v>
      </c>
      <c r="AH79" s="128">
        <f t="shared" si="118"/>
        <v>109000</v>
      </c>
      <c r="AI79" s="130">
        <f t="shared" si="168"/>
        <v>4.7500000000000001E-2</v>
      </c>
      <c r="AJ79" s="128">
        <f t="shared" si="169"/>
        <v>109431.45833333333</v>
      </c>
      <c r="AK79" s="128" t="str">
        <f t="shared" si="170"/>
        <v>tak</v>
      </c>
      <c r="AL79" s="128">
        <f t="shared" si="171"/>
        <v>0</v>
      </c>
      <c r="AM79" s="128">
        <f t="shared" si="150"/>
        <v>109349.48125</v>
      </c>
      <c r="AN79" s="128">
        <f t="shared" si="172"/>
        <v>458.98124999998981</v>
      </c>
      <c r="AO79" s="130">
        <f t="shared" si="173"/>
        <v>4.4999999999999998E-2</v>
      </c>
      <c r="AP79" s="128">
        <f t="shared" si="174"/>
        <v>4376.9426594714532</v>
      </c>
      <c r="AQ79" s="128">
        <f t="shared" si="156"/>
        <v>113267.44265947146</v>
      </c>
      <c r="AS79" s="124">
        <f t="shared" si="119"/>
        <v>36</v>
      </c>
      <c r="AT79" s="130">
        <f t="shared" si="120"/>
        <v>4.7500000000000001E-2</v>
      </c>
      <c r="AU79" s="127">
        <f t="shared" si="230"/>
        <v>1087</v>
      </c>
      <c r="AV79" s="128">
        <f t="shared" si="231"/>
        <v>108599.6</v>
      </c>
      <c r="AW79" s="128">
        <f t="shared" si="151"/>
        <v>108700</v>
      </c>
      <c r="AX79" s="128">
        <f t="shared" si="123"/>
        <v>108700</v>
      </c>
      <c r="AY79" s="130">
        <f t="shared" si="175"/>
        <v>4.9000000000000002E-2</v>
      </c>
      <c r="AZ79" s="128">
        <f t="shared" si="176"/>
        <v>109143.85833333335</v>
      </c>
      <c r="BA79" s="128" t="str">
        <f t="shared" si="177"/>
        <v>nie</v>
      </c>
      <c r="BB79" s="128">
        <f t="shared" si="178"/>
        <v>760.9</v>
      </c>
      <c r="BC79" s="128">
        <f t="shared" si="158"/>
        <v>108443.19625000002</v>
      </c>
      <c r="BD79" s="128">
        <f t="shared" si="179"/>
        <v>359.52525000001498</v>
      </c>
      <c r="BE79" s="130">
        <f t="shared" si="51"/>
        <v>4.4999999999999998E-2</v>
      </c>
      <c r="BF79" s="128">
        <f t="shared" si="180"/>
        <v>4409.9917525923729</v>
      </c>
      <c r="BG79" s="128">
        <f t="shared" si="159"/>
        <v>112493.66275259238</v>
      </c>
      <c r="BI79" s="124">
        <f t="shared" si="124"/>
        <v>36</v>
      </c>
      <c r="BJ79" s="130">
        <f t="shared" si="148"/>
        <v>4.5900000000000003E-2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110565.22500000002</v>
      </c>
      <c r="BO79" s="130">
        <f t="shared" si="181"/>
        <v>5.1499999999999997E-2</v>
      </c>
      <c r="BP79" s="128">
        <f t="shared" si="182"/>
        <v>116259.33408750003</v>
      </c>
      <c r="BQ79" s="128" t="str">
        <f t="shared" si="183"/>
        <v>tak</v>
      </c>
      <c r="BR79" s="128">
        <f t="shared" si="184"/>
        <v>0</v>
      </c>
      <c r="BS79" s="128">
        <f t="shared" si="153"/>
        <v>113170.06061087502</v>
      </c>
      <c r="BT79" s="128">
        <f t="shared" si="128"/>
        <v>83.260610875018756</v>
      </c>
      <c r="BU79" s="130">
        <f t="shared" si="185"/>
        <v>4.4999999999999998E-2</v>
      </c>
      <c r="BV79" s="128">
        <f t="shared" si="60"/>
        <v>83.260610875018756</v>
      </c>
      <c r="BW79" s="128">
        <f t="shared" si="61"/>
        <v>113170.06061087502</v>
      </c>
      <c r="BY79" s="130">
        <f t="shared" si="149"/>
        <v>2.9000000000000001E-2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4.3999999999999997E-2</v>
      </c>
      <c r="CE79" s="128">
        <f t="shared" si="187"/>
        <v>104400</v>
      </c>
      <c r="CF79" s="128" t="str">
        <f t="shared" si="188"/>
        <v>nie</v>
      </c>
      <c r="CG79" s="128">
        <f t="shared" si="189"/>
        <v>2000</v>
      </c>
      <c r="CH79" s="128">
        <f t="shared" si="160"/>
        <v>101944</v>
      </c>
      <c r="CI79" s="128">
        <f t="shared" si="190"/>
        <v>3564.0000000000005</v>
      </c>
      <c r="CJ79" s="130">
        <f t="shared" si="68"/>
        <v>4.4999999999999998E-2</v>
      </c>
      <c r="CK79" s="128">
        <f t="shared" si="191"/>
        <v>12051.471081993908</v>
      </c>
      <c r="CL79" s="128">
        <f t="shared" si="192"/>
        <v>110431.47108199391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111194</v>
      </c>
      <c r="CR79" s="130">
        <f t="shared" si="193"/>
        <v>4.9000000000000002E-2</v>
      </c>
      <c r="CS79" s="128">
        <f t="shared" si="194"/>
        <v>116642.50599999999</v>
      </c>
      <c r="CT79" s="128" t="str">
        <f t="shared" si="195"/>
        <v>nie</v>
      </c>
      <c r="CU79" s="128">
        <f t="shared" si="196"/>
        <v>3000</v>
      </c>
      <c r="CV79" s="128">
        <f t="shared" si="197"/>
        <v>111050.42985999999</v>
      </c>
      <c r="CW79" s="128">
        <f t="shared" si="76"/>
        <v>0</v>
      </c>
      <c r="CX79" s="130">
        <f t="shared" si="198"/>
        <v>4.4999999999999998E-2</v>
      </c>
      <c r="CY79" s="128">
        <f t="shared" si="199"/>
        <v>0</v>
      </c>
      <c r="CZ79" s="128">
        <f t="shared" si="200"/>
        <v>111050.42985999999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110879.29999999999</v>
      </c>
      <c r="DF79" s="130">
        <f t="shared" si="201"/>
        <v>4.9000000000000002E-2</v>
      </c>
      <c r="DG79" s="128">
        <f t="shared" si="202"/>
        <v>116312.38569999998</v>
      </c>
      <c r="DH79" s="128" t="str">
        <f t="shared" si="203"/>
        <v>nie</v>
      </c>
      <c r="DI79" s="128">
        <f t="shared" si="204"/>
        <v>2000</v>
      </c>
      <c r="DJ79" s="128">
        <f t="shared" si="205"/>
        <v>111593.03241699998</v>
      </c>
      <c r="DK79" s="128">
        <f t="shared" si="85"/>
        <v>0</v>
      </c>
      <c r="DL79" s="130">
        <f t="shared" si="206"/>
        <v>4.4999999999999998E-2</v>
      </c>
      <c r="DM79" s="128">
        <f t="shared" si="207"/>
        <v>0</v>
      </c>
      <c r="DN79" s="128">
        <f t="shared" si="208"/>
        <v>111593.03241699998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111987.5</v>
      </c>
      <c r="DT79" s="130">
        <f t="shared" si="209"/>
        <v>5.4000000000000006E-2</v>
      </c>
      <c r="DU79" s="128">
        <f t="shared" si="210"/>
        <v>118034.82500000001</v>
      </c>
      <c r="DV79" s="128" t="str">
        <f t="shared" si="211"/>
        <v>nie</v>
      </c>
      <c r="DW79" s="128">
        <f t="shared" si="212"/>
        <v>3000</v>
      </c>
      <c r="DX79" s="128">
        <f t="shared" si="93"/>
        <v>112178.20825000001</v>
      </c>
      <c r="DY79" s="128">
        <f t="shared" si="94"/>
        <v>0</v>
      </c>
      <c r="DZ79" s="130">
        <f t="shared" si="213"/>
        <v>4.4999999999999998E-2</v>
      </c>
      <c r="EA79" s="128">
        <f t="shared" si="214"/>
        <v>0</v>
      </c>
      <c r="EB79" s="128">
        <f t="shared" si="215"/>
        <v>112178.20825000001</v>
      </c>
    </row>
    <row r="80" spans="1:137">
      <c r="A80" s="224"/>
      <c r="B80" s="188">
        <f t="shared" si="216"/>
        <v>36</v>
      </c>
      <c r="C80" s="128">
        <f t="shared" si="217"/>
        <v>113267.44265947146</v>
      </c>
      <c r="D80" s="128">
        <f t="shared" si="218"/>
        <v>112493.66275259238</v>
      </c>
      <c r="E80" s="128">
        <f t="shared" si="219"/>
        <v>113170.06061087502</v>
      </c>
      <c r="F80" s="128">
        <f t="shared" si="220"/>
        <v>110431.47108199391</v>
      </c>
      <c r="G80" s="128">
        <f t="shared" si="221"/>
        <v>111050.42985999999</v>
      </c>
      <c r="H80" s="128">
        <f t="shared" si="222"/>
        <v>111593.03241699998</v>
      </c>
      <c r="I80" s="128">
        <f t="shared" si="223"/>
        <v>112178.20825000001</v>
      </c>
      <c r="J80" s="128">
        <f t="shared" si="224"/>
        <v>111536.78493399083</v>
      </c>
      <c r="K80" s="128">
        <f t="shared" si="225"/>
        <v>108954.73889999998</v>
      </c>
      <c r="M80" s="36"/>
      <c r="N80" s="32">
        <f t="shared" si="226"/>
        <v>36</v>
      </c>
      <c r="O80" s="25">
        <f t="shared" si="109"/>
        <v>0.13267442659471462</v>
      </c>
      <c r="P80" s="25">
        <f t="shared" si="110"/>
        <v>0.12493662752592383</v>
      </c>
      <c r="Q80" s="25">
        <f t="shared" si="111"/>
        <v>0.13170060610875023</v>
      </c>
      <c r="R80" s="25">
        <f t="shared" si="161"/>
        <v>0.10431471081993915</v>
      </c>
      <c r="S80" s="25">
        <f t="shared" si="162"/>
        <v>0.11050429859999999</v>
      </c>
      <c r="T80" s="25">
        <f t="shared" si="163"/>
        <v>0.11593032416999982</v>
      </c>
      <c r="U80" s="25">
        <f t="shared" si="164"/>
        <v>0.1217820825</v>
      </c>
      <c r="V80" s="25">
        <f t="shared" si="165"/>
        <v>0.11536784933990818</v>
      </c>
      <c r="W80" s="25">
        <f t="shared" si="166"/>
        <v>8.9547388999999811E-2</v>
      </c>
      <c r="X80" s="36"/>
      <c r="Y80" s="36"/>
      <c r="AA80" s="124">
        <f t="shared" si="113"/>
        <v>37</v>
      </c>
      <c r="AB80" s="128">
        <f t="shared" si="167"/>
        <v>109218.04618567499</v>
      </c>
      <c r="AC80" s="124">
        <f t="shared" si="114"/>
        <v>37</v>
      </c>
      <c r="AD80" s="130">
        <f t="shared" si="227"/>
        <v>4.7500000000000001E-2</v>
      </c>
      <c r="AE80" s="127">
        <f t="shared" si="228"/>
        <v>1137</v>
      </c>
      <c r="AF80" s="128">
        <f t="shared" si="229"/>
        <v>113590.6</v>
      </c>
      <c r="AG80" s="128">
        <f t="shared" si="140"/>
        <v>113700</v>
      </c>
      <c r="AH80" s="128">
        <f t="shared" si="118"/>
        <v>113700</v>
      </c>
      <c r="AI80" s="130">
        <f t="shared" si="168"/>
        <v>4.7500000000000001E-2</v>
      </c>
      <c r="AJ80" s="128">
        <f t="shared" si="169"/>
        <v>114150.0625</v>
      </c>
      <c r="AK80" s="128" t="str">
        <f t="shared" si="170"/>
        <v>nie</v>
      </c>
      <c r="AL80" s="128">
        <f t="shared" si="171"/>
        <v>450.0625</v>
      </c>
      <c r="AM80" s="128">
        <f t="shared" si="150"/>
        <v>113700</v>
      </c>
      <c r="AN80" s="128">
        <f t="shared" si="172"/>
        <v>364.55062500000003</v>
      </c>
      <c r="AO80" s="130">
        <f t="shared" si="173"/>
        <v>4.4999999999999998E-2</v>
      </c>
      <c r="AP80" s="128">
        <f t="shared" si="174"/>
        <v>441.72699779959783</v>
      </c>
      <c r="AQ80" s="128">
        <f t="shared" si="156"/>
        <v>118090.2376227996</v>
      </c>
      <c r="AS80" s="124">
        <f t="shared" si="119"/>
        <v>37</v>
      </c>
      <c r="AT80" s="130">
        <f t="shared" si="120"/>
        <v>4.7500000000000001E-2</v>
      </c>
      <c r="AU80" s="127">
        <f t="shared" si="230"/>
        <v>1087</v>
      </c>
      <c r="AV80" s="128">
        <f t="shared" si="231"/>
        <v>108599.6</v>
      </c>
      <c r="AW80" s="128">
        <f t="shared" si="151"/>
        <v>108700</v>
      </c>
      <c r="AX80" s="128">
        <f t="shared" si="123"/>
        <v>108700</v>
      </c>
      <c r="AY80" s="130">
        <f t="shared" si="175"/>
        <v>4.9000000000000002E-2</v>
      </c>
      <c r="AZ80" s="128">
        <f t="shared" si="176"/>
        <v>109143.85833333335</v>
      </c>
      <c r="BA80" s="128" t="str">
        <f t="shared" si="177"/>
        <v>nie</v>
      </c>
      <c r="BB80" s="128">
        <f t="shared" si="178"/>
        <v>760.9</v>
      </c>
      <c r="BC80" s="128">
        <f t="shared" si="158"/>
        <v>108443.19625000002</v>
      </c>
      <c r="BD80" s="128">
        <f t="shared" si="179"/>
        <v>359.52525000001498</v>
      </c>
      <c r="BE80" s="130">
        <f t="shared" si="51"/>
        <v>4.4999999999999998E-2</v>
      </c>
      <c r="BF80" s="128">
        <f t="shared" si="180"/>
        <v>4782.9123525408877</v>
      </c>
      <c r="BG80" s="128">
        <f t="shared" si="159"/>
        <v>112866.5833525409</v>
      </c>
      <c r="BI80" s="124">
        <f t="shared" si="124"/>
        <v>37</v>
      </c>
      <c r="BJ80" s="130">
        <f t="shared" si="148"/>
        <v>4.5900000000000003E-2</v>
      </c>
      <c r="BK80" s="127">
        <f t="shared" si="232"/>
        <v>1132</v>
      </c>
      <c r="BL80" s="128">
        <f t="shared" si="233"/>
        <v>113086.8</v>
      </c>
      <c r="BM80" s="128">
        <f t="shared" si="142"/>
        <v>113200</v>
      </c>
      <c r="BN80" s="128">
        <f t="shared" si="234"/>
        <v>113200</v>
      </c>
      <c r="BO80" s="130">
        <f t="shared" si="181"/>
        <v>5.1499999999999997E-2</v>
      </c>
      <c r="BP80" s="128">
        <f t="shared" si="182"/>
        <v>113685.81666666665</v>
      </c>
      <c r="BQ80" s="128" t="str">
        <f t="shared" si="183"/>
        <v>nie</v>
      </c>
      <c r="BR80" s="128">
        <f t="shared" si="184"/>
        <v>485.81666666665114</v>
      </c>
      <c r="BS80" s="128">
        <f t="shared" si="153"/>
        <v>113200</v>
      </c>
      <c r="BT80" s="128">
        <f t="shared" si="128"/>
        <v>0</v>
      </c>
      <c r="BU80" s="130">
        <f t="shared" si="185"/>
        <v>4.4999999999999998E-2</v>
      </c>
      <c r="BV80" s="128">
        <f t="shared" si="60"/>
        <v>83.513514980551633</v>
      </c>
      <c r="BW80" s="128">
        <f t="shared" si="61"/>
        <v>113283.51351498056</v>
      </c>
      <c r="BY80" s="130">
        <f t="shared" si="149"/>
        <v>2.9000000000000001E-2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4.3999999999999997E-2</v>
      </c>
      <c r="CE80" s="128">
        <f t="shared" si="187"/>
        <v>100366.66666666667</v>
      </c>
      <c r="CF80" s="128" t="str">
        <f t="shared" si="188"/>
        <v>nie</v>
      </c>
      <c r="CG80" s="128">
        <f t="shared" si="189"/>
        <v>2000</v>
      </c>
      <c r="CH80" s="128">
        <f t="shared" si="160"/>
        <v>98677</v>
      </c>
      <c r="CI80" s="128">
        <f t="shared" si="190"/>
        <v>0</v>
      </c>
      <c r="CJ80" s="130">
        <f t="shared" si="68"/>
        <v>4.4999999999999998E-2</v>
      </c>
      <c r="CK80" s="128">
        <f t="shared" si="191"/>
        <v>12088.077425405465</v>
      </c>
      <c r="CL80" s="128">
        <f t="shared" si="192"/>
        <v>110765.07742540547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116642.50599999999</v>
      </c>
      <c r="CR80" s="130">
        <f t="shared" si="193"/>
        <v>4.9000000000000002E-2</v>
      </c>
      <c r="CS80" s="128">
        <f t="shared" si="194"/>
        <v>117118.79623283334</v>
      </c>
      <c r="CT80" s="128" t="str">
        <f t="shared" si="195"/>
        <v>nie</v>
      </c>
      <c r="CU80" s="128">
        <f t="shared" si="196"/>
        <v>3000</v>
      </c>
      <c r="CV80" s="128">
        <f t="shared" si="197"/>
        <v>111436.224948595</v>
      </c>
      <c r="CW80" s="128">
        <f t="shared" si="76"/>
        <v>0</v>
      </c>
      <c r="CX80" s="130">
        <f t="shared" si="198"/>
        <v>4.4999999999999998E-2</v>
      </c>
      <c r="CY80" s="128">
        <f t="shared" si="199"/>
        <v>0</v>
      </c>
      <c r="CZ80" s="128">
        <f t="shared" si="200"/>
        <v>111436.224948595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116312.38569999998</v>
      </c>
      <c r="DF80" s="130">
        <f t="shared" si="201"/>
        <v>4.9000000000000002E-2</v>
      </c>
      <c r="DG80" s="128">
        <f t="shared" si="202"/>
        <v>116787.32794160832</v>
      </c>
      <c r="DH80" s="128" t="str">
        <f t="shared" si="203"/>
        <v>nie</v>
      </c>
      <c r="DI80" s="128">
        <f t="shared" si="204"/>
        <v>2000</v>
      </c>
      <c r="DJ80" s="128">
        <f t="shared" si="205"/>
        <v>111977.73563270274</v>
      </c>
      <c r="DK80" s="128">
        <f t="shared" si="85"/>
        <v>0</v>
      </c>
      <c r="DL80" s="130">
        <f t="shared" si="206"/>
        <v>4.4999999999999998E-2</v>
      </c>
      <c r="DM80" s="128">
        <f t="shared" si="207"/>
        <v>0</v>
      </c>
      <c r="DN80" s="128">
        <f t="shared" si="208"/>
        <v>111977.73563270274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118034.82500000001</v>
      </c>
      <c r="DT80" s="130">
        <f t="shared" si="209"/>
        <v>5.4000000000000006E-2</v>
      </c>
      <c r="DU80" s="128">
        <f t="shared" si="210"/>
        <v>118565.98171250001</v>
      </c>
      <c r="DV80" s="128" t="str">
        <f t="shared" si="211"/>
        <v>nie</v>
      </c>
      <c r="DW80" s="128">
        <f t="shared" si="212"/>
        <v>3000</v>
      </c>
      <c r="DX80" s="128">
        <f t="shared" si="93"/>
        <v>112608.44518712501</v>
      </c>
      <c r="DY80" s="128">
        <f t="shared" si="94"/>
        <v>0</v>
      </c>
      <c r="DZ80" s="130">
        <f t="shared" si="213"/>
        <v>4.4999999999999998E-2</v>
      </c>
      <c r="EA80" s="128">
        <f t="shared" si="214"/>
        <v>0</v>
      </c>
      <c r="EB80" s="128">
        <f t="shared" si="215"/>
        <v>112608.44518712501</v>
      </c>
    </row>
    <row r="81" spans="1:134">
      <c r="A81" s="224">
        <f>ROUNDUP(B92/12,0)</f>
        <v>4</v>
      </c>
      <c r="B81" s="188">
        <f t="shared" si="216"/>
        <v>37</v>
      </c>
      <c r="C81" s="128">
        <f t="shared" si="217"/>
        <v>118090.2376227996</v>
      </c>
      <c r="D81" s="128">
        <f t="shared" si="218"/>
        <v>112866.5833525409</v>
      </c>
      <c r="E81" s="128">
        <f t="shared" si="219"/>
        <v>113283.51351498056</v>
      </c>
      <c r="F81" s="128">
        <f t="shared" si="220"/>
        <v>110765.07742540547</v>
      </c>
      <c r="G81" s="128">
        <f t="shared" si="221"/>
        <v>111436.224948595</v>
      </c>
      <c r="H81" s="128">
        <f t="shared" si="222"/>
        <v>111977.73563270274</v>
      </c>
      <c r="I81" s="128">
        <f t="shared" si="223"/>
        <v>112608.44518712501</v>
      </c>
      <c r="J81" s="128">
        <f t="shared" si="224"/>
        <v>111875.57791822783</v>
      </c>
      <c r="K81" s="128">
        <f t="shared" si="225"/>
        <v>109218.04618567499</v>
      </c>
      <c r="M81" s="36"/>
      <c r="N81" s="32">
        <f t="shared" si="226"/>
        <v>37</v>
      </c>
      <c r="O81" s="25">
        <f t="shared" si="109"/>
        <v>0.18090237622799599</v>
      </c>
      <c r="P81" s="25">
        <f t="shared" si="110"/>
        <v>0.12866583352540895</v>
      </c>
      <c r="Q81" s="25">
        <f t="shared" si="111"/>
        <v>0.13283513514980561</v>
      </c>
      <c r="R81" s="25">
        <f t="shared" si="161"/>
        <v>0.10765077425405467</v>
      </c>
      <c r="S81" s="25">
        <f t="shared" si="162"/>
        <v>0.11436224948594997</v>
      </c>
      <c r="T81" s="25">
        <f t="shared" si="163"/>
        <v>0.11977735632702746</v>
      </c>
      <c r="U81" s="25">
        <f t="shared" si="164"/>
        <v>0.12608445187125006</v>
      </c>
      <c r="V81" s="25">
        <f t="shared" si="165"/>
        <v>0.11875577918227842</v>
      </c>
      <c r="W81" s="25">
        <f t="shared" si="166"/>
        <v>9.2180461856749885E-2</v>
      </c>
      <c r="X81" s="36"/>
      <c r="Y81" s="36"/>
      <c r="AA81" s="124">
        <f t="shared" si="113"/>
        <v>38</v>
      </c>
      <c r="AB81" s="128">
        <f t="shared" si="167"/>
        <v>109481.35347134997</v>
      </c>
      <c r="AC81" s="124">
        <f t="shared" si="114"/>
        <v>38</v>
      </c>
      <c r="AD81" s="130">
        <f t="shared" si="227"/>
        <v>4.7500000000000001E-2</v>
      </c>
      <c r="AE81" s="127">
        <f t="shared" si="228"/>
        <v>1137</v>
      </c>
      <c r="AF81" s="128">
        <f t="shared" si="229"/>
        <v>113590.6</v>
      </c>
      <c r="AG81" s="128">
        <f t="shared" si="140"/>
        <v>113700</v>
      </c>
      <c r="AH81" s="128">
        <f t="shared" si="118"/>
        <v>113700</v>
      </c>
      <c r="AI81" s="130">
        <f t="shared" si="168"/>
        <v>4.7500000000000001E-2</v>
      </c>
      <c r="AJ81" s="128">
        <f t="shared" si="169"/>
        <v>114150.0625</v>
      </c>
      <c r="AK81" s="128" t="str">
        <f t="shared" si="170"/>
        <v>nie</v>
      </c>
      <c r="AL81" s="128">
        <f t="shared" si="171"/>
        <v>568.5</v>
      </c>
      <c r="AM81" s="128">
        <f t="shared" si="150"/>
        <v>113604.065625</v>
      </c>
      <c r="AN81" s="128">
        <f t="shared" si="172"/>
        <v>364.55062500000003</v>
      </c>
      <c r="AO81" s="130">
        <f t="shared" si="173"/>
        <v>4.4999999999999998E-2</v>
      </c>
      <c r="AP81" s="128">
        <f t="shared" si="174"/>
        <v>807.61936855541421</v>
      </c>
      <c r="AQ81" s="128">
        <f t="shared" si="156"/>
        <v>114047.13436855542</v>
      </c>
      <c r="AS81" s="124">
        <f t="shared" si="119"/>
        <v>38</v>
      </c>
      <c r="AT81" s="130">
        <f t="shared" si="120"/>
        <v>4.7500000000000001E-2</v>
      </c>
      <c r="AU81" s="127">
        <f t="shared" si="230"/>
        <v>1087</v>
      </c>
      <c r="AV81" s="128">
        <f t="shared" si="231"/>
        <v>108599.6</v>
      </c>
      <c r="AW81" s="128">
        <f t="shared" si="151"/>
        <v>108700</v>
      </c>
      <c r="AX81" s="128">
        <f t="shared" si="123"/>
        <v>108700</v>
      </c>
      <c r="AY81" s="130">
        <f t="shared" si="175"/>
        <v>4.9000000000000002E-2</v>
      </c>
      <c r="AZ81" s="128">
        <f t="shared" si="176"/>
        <v>109143.85833333335</v>
      </c>
      <c r="BA81" s="128" t="str">
        <f t="shared" si="177"/>
        <v>nie</v>
      </c>
      <c r="BB81" s="128">
        <f t="shared" si="178"/>
        <v>760.9</v>
      </c>
      <c r="BC81" s="128">
        <f t="shared" si="158"/>
        <v>108443.19625000002</v>
      </c>
      <c r="BD81" s="128">
        <f t="shared" si="179"/>
        <v>359.52525000001498</v>
      </c>
      <c r="BE81" s="130">
        <f t="shared" si="51"/>
        <v>4.4999999999999998E-2</v>
      </c>
      <c r="BF81" s="128">
        <f t="shared" si="180"/>
        <v>5156.9656988117458</v>
      </c>
      <c r="BG81" s="128">
        <f t="shared" si="159"/>
        <v>113240.63669881175</v>
      </c>
      <c r="BI81" s="124">
        <f t="shared" si="124"/>
        <v>38</v>
      </c>
      <c r="BJ81" s="130">
        <f t="shared" si="148"/>
        <v>4.5900000000000003E-2</v>
      </c>
      <c r="BK81" s="127">
        <f t="shared" si="232"/>
        <v>1132</v>
      </c>
      <c r="BL81" s="128">
        <f t="shared" si="233"/>
        <v>113086.8</v>
      </c>
      <c r="BM81" s="128">
        <f t="shared" si="142"/>
        <v>113200</v>
      </c>
      <c r="BN81" s="128">
        <f t="shared" si="234"/>
        <v>113200</v>
      </c>
      <c r="BO81" s="130">
        <f t="shared" si="181"/>
        <v>5.1499999999999997E-2</v>
      </c>
      <c r="BP81" s="128">
        <f t="shared" si="182"/>
        <v>114171.63333333335</v>
      </c>
      <c r="BQ81" s="128" t="str">
        <f t="shared" si="183"/>
        <v>nie</v>
      </c>
      <c r="BR81" s="128">
        <f t="shared" si="184"/>
        <v>971.63333333334594</v>
      </c>
      <c r="BS81" s="128">
        <f t="shared" si="153"/>
        <v>113200</v>
      </c>
      <c r="BT81" s="128">
        <f t="shared" si="128"/>
        <v>0</v>
      </c>
      <c r="BU81" s="130">
        <f t="shared" si="185"/>
        <v>4.4999999999999998E-2</v>
      </c>
      <c r="BV81" s="128">
        <f t="shared" si="60"/>
        <v>83.767187282305059</v>
      </c>
      <c r="BW81" s="128">
        <f t="shared" si="61"/>
        <v>113283.76718728231</v>
      </c>
      <c r="BY81" s="130">
        <f t="shared" si="149"/>
        <v>2.9000000000000001E-2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4.3999999999999997E-2</v>
      </c>
      <c r="CE81" s="128">
        <f t="shared" si="187"/>
        <v>100733.33333333334</v>
      </c>
      <c r="CF81" s="128" t="str">
        <f t="shared" si="188"/>
        <v>nie</v>
      </c>
      <c r="CG81" s="128">
        <f t="shared" si="189"/>
        <v>2000</v>
      </c>
      <c r="CH81" s="128">
        <f t="shared" si="160"/>
        <v>98974.000000000015</v>
      </c>
      <c r="CI81" s="128">
        <f t="shared" si="190"/>
        <v>0</v>
      </c>
      <c r="CJ81" s="130">
        <f t="shared" si="68"/>
        <v>4.4999999999999998E-2</v>
      </c>
      <c r="CK81" s="128">
        <f t="shared" si="191"/>
        <v>12124.794960585134</v>
      </c>
      <c r="CL81" s="128">
        <f t="shared" si="192"/>
        <v>111098.79496058515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116642.50599999999</v>
      </c>
      <c r="CR81" s="130">
        <f t="shared" si="193"/>
        <v>4.9000000000000002E-2</v>
      </c>
      <c r="CS81" s="128">
        <f t="shared" si="194"/>
        <v>117595.08646566665</v>
      </c>
      <c r="CT81" s="128" t="str">
        <f t="shared" si="195"/>
        <v>nie</v>
      </c>
      <c r="CU81" s="128">
        <f t="shared" si="196"/>
        <v>3000</v>
      </c>
      <c r="CV81" s="128">
        <f t="shared" si="197"/>
        <v>111822.02003718998</v>
      </c>
      <c r="CW81" s="128">
        <f t="shared" si="76"/>
        <v>0</v>
      </c>
      <c r="CX81" s="130">
        <f t="shared" si="198"/>
        <v>4.4999999999999998E-2</v>
      </c>
      <c r="CY81" s="128">
        <f t="shared" si="199"/>
        <v>0</v>
      </c>
      <c r="CZ81" s="128">
        <f t="shared" si="200"/>
        <v>111822.02003718998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116312.38569999998</v>
      </c>
      <c r="DF81" s="130">
        <f t="shared" si="201"/>
        <v>4.9000000000000002E-2</v>
      </c>
      <c r="DG81" s="128">
        <f t="shared" si="202"/>
        <v>117262.27018321665</v>
      </c>
      <c r="DH81" s="128" t="str">
        <f t="shared" si="203"/>
        <v>nie</v>
      </c>
      <c r="DI81" s="128">
        <f t="shared" si="204"/>
        <v>2000</v>
      </c>
      <c r="DJ81" s="128">
        <f t="shared" si="205"/>
        <v>112362.43884840548</v>
      </c>
      <c r="DK81" s="128">
        <f t="shared" si="85"/>
        <v>0</v>
      </c>
      <c r="DL81" s="130">
        <f t="shared" si="206"/>
        <v>4.4999999999999998E-2</v>
      </c>
      <c r="DM81" s="128">
        <f t="shared" si="207"/>
        <v>0</v>
      </c>
      <c r="DN81" s="128">
        <f t="shared" si="208"/>
        <v>112362.43884840548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118034.82500000001</v>
      </c>
      <c r="DT81" s="130">
        <f t="shared" si="209"/>
        <v>5.4000000000000006E-2</v>
      </c>
      <c r="DU81" s="128">
        <f t="shared" si="210"/>
        <v>119097.138425</v>
      </c>
      <c r="DV81" s="128" t="str">
        <f t="shared" si="211"/>
        <v>nie</v>
      </c>
      <c r="DW81" s="128">
        <f t="shared" si="212"/>
        <v>3000</v>
      </c>
      <c r="DX81" s="128">
        <f t="shared" si="93"/>
        <v>113038.68212425</v>
      </c>
      <c r="DY81" s="128">
        <f t="shared" si="94"/>
        <v>0</v>
      </c>
      <c r="DZ81" s="130">
        <f t="shared" si="213"/>
        <v>4.4999999999999998E-2</v>
      </c>
      <c r="EA81" s="128">
        <f t="shared" si="214"/>
        <v>0</v>
      </c>
      <c r="EB81" s="128">
        <f t="shared" si="215"/>
        <v>113038.68212425</v>
      </c>
    </row>
    <row r="82" spans="1:134">
      <c r="A82" s="224"/>
      <c r="B82" s="188">
        <f t="shared" si="216"/>
        <v>38</v>
      </c>
      <c r="C82" s="128">
        <f t="shared" si="217"/>
        <v>114047.13436855542</v>
      </c>
      <c r="D82" s="128">
        <f t="shared" si="218"/>
        <v>113240.63669881175</v>
      </c>
      <c r="E82" s="128">
        <f t="shared" si="219"/>
        <v>113283.76718728231</v>
      </c>
      <c r="F82" s="128">
        <f t="shared" si="220"/>
        <v>111098.79496058515</v>
      </c>
      <c r="G82" s="128">
        <f t="shared" si="221"/>
        <v>111822.02003718998</v>
      </c>
      <c r="H82" s="128">
        <f t="shared" si="222"/>
        <v>112362.43884840548</v>
      </c>
      <c r="I82" s="128">
        <f t="shared" si="223"/>
        <v>113038.68212425</v>
      </c>
      <c r="J82" s="128">
        <f t="shared" si="224"/>
        <v>112215.39998615446</v>
      </c>
      <c r="K82" s="128">
        <f t="shared" si="225"/>
        <v>109481.35347134997</v>
      </c>
      <c r="M82" s="36"/>
      <c r="N82" s="32">
        <f t="shared" si="226"/>
        <v>38</v>
      </c>
      <c r="O82" s="25">
        <f t="shared" si="109"/>
        <v>0.14047134368555425</v>
      </c>
      <c r="P82" s="25">
        <f t="shared" si="110"/>
        <v>0.13240636698811747</v>
      </c>
      <c r="Q82" s="25">
        <f t="shared" si="111"/>
        <v>0.13283767187282303</v>
      </c>
      <c r="R82" s="25">
        <f t="shared" si="161"/>
        <v>0.11098794960585145</v>
      </c>
      <c r="S82" s="25">
        <f t="shared" si="162"/>
        <v>0.11822020037189995</v>
      </c>
      <c r="T82" s="25">
        <f t="shared" si="163"/>
        <v>0.12362438848405488</v>
      </c>
      <c r="U82" s="25">
        <f t="shared" si="164"/>
        <v>0.13038682124250012</v>
      </c>
      <c r="V82" s="25">
        <f t="shared" si="165"/>
        <v>0.12215399986154463</v>
      </c>
      <c r="W82" s="25">
        <f t="shared" si="166"/>
        <v>9.4813534713499736E-2</v>
      </c>
      <c r="X82" s="36"/>
      <c r="Y82" s="36"/>
      <c r="AA82" s="124">
        <f t="shared" si="113"/>
        <v>39</v>
      </c>
      <c r="AB82" s="128">
        <f t="shared" si="167"/>
        <v>109744.66075702498</v>
      </c>
      <c r="AC82" s="124">
        <f t="shared" si="114"/>
        <v>39</v>
      </c>
      <c r="AD82" s="130">
        <f t="shared" si="227"/>
        <v>4.7500000000000001E-2</v>
      </c>
      <c r="AE82" s="127">
        <f t="shared" si="228"/>
        <v>1137</v>
      </c>
      <c r="AF82" s="128">
        <f t="shared" si="229"/>
        <v>113590.6</v>
      </c>
      <c r="AG82" s="128">
        <f t="shared" si="140"/>
        <v>113700</v>
      </c>
      <c r="AH82" s="128">
        <f t="shared" si="118"/>
        <v>113700</v>
      </c>
      <c r="AI82" s="130">
        <f t="shared" si="168"/>
        <v>4.7500000000000001E-2</v>
      </c>
      <c r="AJ82" s="128">
        <f t="shared" si="169"/>
        <v>114150.0625</v>
      </c>
      <c r="AK82" s="128" t="str">
        <f t="shared" si="170"/>
        <v>nie</v>
      </c>
      <c r="AL82" s="128">
        <f t="shared" si="171"/>
        <v>568.5</v>
      </c>
      <c r="AM82" s="128">
        <f t="shared" si="150"/>
        <v>113604.065625</v>
      </c>
      <c r="AN82" s="128">
        <f t="shared" si="172"/>
        <v>364.55062500000003</v>
      </c>
      <c r="AO82" s="130">
        <f t="shared" si="173"/>
        <v>4.4999999999999998E-2</v>
      </c>
      <c r="AP82" s="128">
        <f t="shared" si="174"/>
        <v>1174.6231373874014</v>
      </c>
      <c r="AQ82" s="128">
        <f t="shared" si="156"/>
        <v>114414.1381373874</v>
      </c>
      <c r="AS82" s="124">
        <f t="shared" si="119"/>
        <v>39</v>
      </c>
      <c r="AT82" s="130">
        <f t="shared" si="120"/>
        <v>4.7500000000000001E-2</v>
      </c>
      <c r="AU82" s="127">
        <f t="shared" si="230"/>
        <v>1087</v>
      </c>
      <c r="AV82" s="128">
        <f t="shared" si="231"/>
        <v>108599.6</v>
      </c>
      <c r="AW82" s="128">
        <f t="shared" si="151"/>
        <v>108700</v>
      </c>
      <c r="AX82" s="128">
        <f t="shared" si="123"/>
        <v>108700</v>
      </c>
      <c r="AY82" s="130">
        <f t="shared" si="175"/>
        <v>4.9000000000000002E-2</v>
      </c>
      <c r="AZ82" s="128">
        <f t="shared" si="176"/>
        <v>109143.85833333335</v>
      </c>
      <c r="BA82" s="128" t="str">
        <f t="shared" si="177"/>
        <v>nie</v>
      </c>
      <c r="BB82" s="128">
        <f t="shared" si="178"/>
        <v>760.9</v>
      </c>
      <c r="BC82" s="128">
        <f t="shared" si="158"/>
        <v>108443.19625000002</v>
      </c>
      <c r="BD82" s="128">
        <f t="shared" si="179"/>
        <v>359.52525000001498</v>
      </c>
      <c r="BE82" s="130">
        <f t="shared" si="51"/>
        <v>4.4999999999999998E-2</v>
      </c>
      <c r="BF82" s="128">
        <f t="shared" si="180"/>
        <v>5532.1552321219015</v>
      </c>
      <c r="BG82" s="128">
        <f t="shared" si="159"/>
        <v>113615.82623212191</v>
      </c>
      <c r="BI82" s="124">
        <f t="shared" si="124"/>
        <v>39</v>
      </c>
      <c r="BJ82" s="130">
        <f t="shared" ref="BJ82:BJ113" si="242">MAX(INDEX(scenariusz_I_WIBOR6M,MATCH(ROUNDUP(BI82/12,0),scenariusz_I_rok,0)),0)</f>
        <v>4.5900000000000003E-2</v>
      </c>
      <c r="BK82" s="127">
        <f t="shared" si="232"/>
        <v>1132</v>
      </c>
      <c r="BL82" s="128">
        <f t="shared" si="233"/>
        <v>113086.8</v>
      </c>
      <c r="BM82" s="128">
        <f t="shared" si="142"/>
        <v>113200</v>
      </c>
      <c r="BN82" s="128">
        <f t="shared" si="234"/>
        <v>113200</v>
      </c>
      <c r="BO82" s="130">
        <f t="shared" si="181"/>
        <v>5.1499999999999997E-2</v>
      </c>
      <c r="BP82" s="128">
        <f t="shared" si="182"/>
        <v>114657.45</v>
      </c>
      <c r="BQ82" s="128" t="str">
        <f t="shared" si="183"/>
        <v>nie</v>
      </c>
      <c r="BR82" s="128">
        <f t="shared" si="184"/>
        <v>1132</v>
      </c>
      <c r="BS82" s="128">
        <f t="shared" si="153"/>
        <v>113463.6145</v>
      </c>
      <c r="BT82" s="128">
        <f t="shared" si="128"/>
        <v>0</v>
      </c>
      <c r="BU82" s="130">
        <f t="shared" si="185"/>
        <v>4.4999999999999998E-2</v>
      </c>
      <c r="BV82" s="128">
        <f t="shared" si="60"/>
        <v>84.021630113675059</v>
      </c>
      <c r="BW82" s="128">
        <f t="shared" si="61"/>
        <v>113547.63613011366</v>
      </c>
      <c r="BY82" s="130">
        <f t="shared" si="149"/>
        <v>2.9000000000000001E-2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4.3999999999999997E-2</v>
      </c>
      <c r="CE82" s="128">
        <f t="shared" si="187"/>
        <v>101099.99999999999</v>
      </c>
      <c r="CF82" s="128" t="str">
        <f t="shared" si="188"/>
        <v>nie</v>
      </c>
      <c r="CG82" s="128">
        <f t="shared" si="189"/>
        <v>2000</v>
      </c>
      <c r="CH82" s="128">
        <f t="shared" si="160"/>
        <v>99270.999999999985</v>
      </c>
      <c r="CI82" s="128">
        <f t="shared" si="190"/>
        <v>0</v>
      </c>
      <c r="CJ82" s="130">
        <f t="shared" si="68"/>
        <v>4.4999999999999998E-2</v>
      </c>
      <c r="CK82" s="128">
        <f t="shared" si="191"/>
        <v>12161.624025277912</v>
      </c>
      <c r="CL82" s="128">
        <f t="shared" si="192"/>
        <v>111432.6240252779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116642.50599999999</v>
      </c>
      <c r="CR82" s="130">
        <f t="shared" si="193"/>
        <v>4.9000000000000002E-2</v>
      </c>
      <c r="CS82" s="128">
        <f t="shared" si="194"/>
        <v>118071.37669850001</v>
      </c>
      <c r="CT82" s="128" t="str">
        <f t="shared" si="195"/>
        <v>nie</v>
      </c>
      <c r="CU82" s="128">
        <f t="shared" si="196"/>
        <v>3000</v>
      </c>
      <c r="CV82" s="128">
        <f t="shared" si="197"/>
        <v>112207.81512578501</v>
      </c>
      <c r="CW82" s="128">
        <f t="shared" si="76"/>
        <v>0</v>
      </c>
      <c r="CX82" s="130">
        <f t="shared" si="198"/>
        <v>4.4999999999999998E-2</v>
      </c>
      <c r="CY82" s="128">
        <f t="shared" si="199"/>
        <v>0</v>
      </c>
      <c r="CZ82" s="128">
        <f t="shared" si="200"/>
        <v>112207.81512578501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116312.38569999998</v>
      </c>
      <c r="DF82" s="130">
        <f t="shared" si="201"/>
        <v>4.9000000000000002E-2</v>
      </c>
      <c r="DG82" s="128">
        <f t="shared" si="202"/>
        <v>117737.21242482499</v>
      </c>
      <c r="DH82" s="128" t="str">
        <f t="shared" si="203"/>
        <v>nie</v>
      </c>
      <c r="DI82" s="128">
        <f t="shared" si="204"/>
        <v>2000</v>
      </c>
      <c r="DJ82" s="128">
        <f t="shared" si="205"/>
        <v>112747.14206410824</v>
      </c>
      <c r="DK82" s="128">
        <f t="shared" si="85"/>
        <v>0</v>
      </c>
      <c r="DL82" s="130">
        <f t="shared" si="206"/>
        <v>4.4999999999999998E-2</v>
      </c>
      <c r="DM82" s="128">
        <f t="shared" si="207"/>
        <v>0</v>
      </c>
      <c r="DN82" s="128">
        <f t="shared" si="208"/>
        <v>112747.14206410824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118034.82500000001</v>
      </c>
      <c r="DT82" s="130">
        <f t="shared" si="209"/>
        <v>5.4000000000000006E-2</v>
      </c>
      <c r="DU82" s="128">
        <f t="shared" si="210"/>
        <v>119628.29513750003</v>
      </c>
      <c r="DV82" s="128" t="str">
        <f t="shared" si="211"/>
        <v>nie</v>
      </c>
      <c r="DW82" s="128">
        <f t="shared" si="212"/>
        <v>3000</v>
      </c>
      <c r="DX82" s="128">
        <f t="shared" si="93"/>
        <v>113468.91906137503</v>
      </c>
      <c r="DY82" s="128">
        <f t="shared" si="94"/>
        <v>0</v>
      </c>
      <c r="DZ82" s="130">
        <f t="shared" si="213"/>
        <v>4.4999999999999998E-2</v>
      </c>
      <c r="EA82" s="128">
        <f t="shared" si="214"/>
        <v>0</v>
      </c>
      <c r="EB82" s="128">
        <f t="shared" si="215"/>
        <v>113468.91906137503</v>
      </c>
    </row>
    <row r="83" spans="1:134">
      <c r="A83" s="224"/>
      <c r="B83" s="188">
        <f t="shared" si="216"/>
        <v>39</v>
      </c>
      <c r="C83" s="128">
        <f t="shared" si="217"/>
        <v>114414.1381373874</v>
      </c>
      <c r="D83" s="128">
        <f t="shared" si="218"/>
        <v>113615.82623212191</v>
      </c>
      <c r="E83" s="128">
        <f t="shared" si="219"/>
        <v>113547.63613011366</v>
      </c>
      <c r="F83" s="128">
        <f t="shared" si="220"/>
        <v>111432.6240252779</v>
      </c>
      <c r="G83" s="128">
        <f t="shared" si="221"/>
        <v>112207.81512578501</v>
      </c>
      <c r="H83" s="128">
        <f t="shared" si="222"/>
        <v>112747.14206410824</v>
      </c>
      <c r="I83" s="128">
        <f t="shared" si="223"/>
        <v>113468.91906137503</v>
      </c>
      <c r="J83" s="128">
        <f t="shared" si="224"/>
        <v>112556.2542636124</v>
      </c>
      <c r="K83" s="128">
        <f t="shared" si="225"/>
        <v>109744.66075702498</v>
      </c>
      <c r="M83" s="36"/>
      <c r="N83" s="32">
        <f t="shared" si="226"/>
        <v>39</v>
      </c>
      <c r="O83" s="25">
        <f t="shared" si="109"/>
        <v>0.14414138137387411</v>
      </c>
      <c r="P83" s="25">
        <f t="shared" si="110"/>
        <v>0.13615826232121897</v>
      </c>
      <c r="Q83" s="25">
        <f t="shared" si="111"/>
        <v>0.13547636130113672</v>
      </c>
      <c r="R83" s="25">
        <f t="shared" si="161"/>
        <v>0.11432624025277893</v>
      </c>
      <c r="S83" s="25">
        <f t="shared" si="162"/>
        <v>0.12207815125785015</v>
      </c>
      <c r="T83" s="25">
        <f t="shared" si="163"/>
        <v>0.1274714206410823</v>
      </c>
      <c r="U83" s="25">
        <f t="shared" si="164"/>
        <v>0.13468919061375018</v>
      </c>
      <c r="V83" s="25">
        <f t="shared" si="165"/>
        <v>0.12556254263612399</v>
      </c>
      <c r="W83" s="25">
        <f t="shared" si="166"/>
        <v>9.744660757024981E-2</v>
      </c>
      <c r="X83" s="36"/>
      <c r="Y83" s="36"/>
      <c r="AA83" s="124">
        <f t="shared" si="113"/>
        <v>40</v>
      </c>
      <c r="AB83" s="128">
        <f t="shared" si="167"/>
        <v>110007.96804269998</v>
      </c>
      <c r="AC83" s="124">
        <f t="shared" si="114"/>
        <v>40</v>
      </c>
      <c r="AD83" s="130">
        <f t="shared" si="227"/>
        <v>4.7500000000000001E-2</v>
      </c>
      <c r="AE83" s="127">
        <f t="shared" si="228"/>
        <v>1137</v>
      </c>
      <c r="AF83" s="128">
        <f t="shared" si="229"/>
        <v>113590.6</v>
      </c>
      <c r="AG83" s="128">
        <f t="shared" si="140"/>
        <v>113700</v>
      </c>
      <c r="AH83" s="128">
        <f t="shared" si="118"/>
        <v>113700</v>
      </c>
      <c r="AI83" s="130">
        <f t="shared" si="168"/>
        <v>4.7500000000000001E-2</v>
      </c>
      <c r="AJ83" s="128">
        <f t="shared" si="169"/>
        <v>114150.0625</v>
      </c>
      <c r="AK83" s="128" t="str">
        <f t="shared" si="170"/>
        <v>nie</v>
      </c>
      <c r="AL83" s="128">
        <f t="shared" si="171"/>
        <v>568.5</v>
      </c>
      <c r="AM83" s="128">
        <f t="shared" si="150"/>
        <v>113604.065625</v>
      </c>
      <c r="AN83" s="128">
        <f t="shared" si="172"/>
        <v>364.55062500000003</v>
      </c>
      <c r="AO83" s="130">
        <f t="shared" si="173"/>
        <v>4.4999999999999998E-2</v>
      </c>
      <c r="AP83" s="128">
        <f t="shared" si="174"/>
        <v>1542.7416801672157</v>
      </c>
      <c r="AQ83" s="128">
        <f t="shared" si="156"/>
        <v>114782.25668016722</v>
      </c>
      <c r="AS83" s="124">
        <f t="shared" si="119"/>
        <v>40</v>
      </c>
      <c r="AT83" s="130">
        <f t="shared" si="120"/>
        <v>4.7500000000000001E-2</v>
      </c>
      <c r="AU83" s="127">
        <f t="shared" si="230"/>
        <v>1087</v>
      </c>
      <c r="AV83" s="128">
        <f t="shared" si="231"/>
        <v>108599.6</v>
      </c>
      <c r="AW83" s="128">
        <f t="shared" si="151"/>
        <v>108700</v>
      </c>
      <c r="AX83" s="128">
        <f t="shared" si="123"/>
        <v>108700</v>
      </c>
      <c r="AY83" s="130">
        <f t="shared" si="175"/>
        <v>4.9000000000000002E-2</v>
      </c>
      <c r="AZ83" s="128">
        <f t="shared" si="176"/>
        <v>109143.85833333335</v>
      </c>
      <c r="BA83" s="128" t="str">
        <f t="shared" si="177"/>
        <v>nie</v>
      </c>
      <c r="BB83" s="128">
        <f t="shared" si="178"/>
        <v>760.9</v>
      </c>
      <c r="BC83" s="128">
        <f t="shared" si="158"/>
        <v>108443.19625000002</v>
      </c>
      <c r="BD83" s="128">
        <f t="shared" si="179"/>
        <v>359.52525000001498</v>
      </c>
      <c r="BE83" s="130">
        <f t="shared" si="51"/>
        <v>4.4999999999999998E-2</v>
      </c>
      <c r="BF83" s="128">
        <f t="shared" si="180"/>
        <v>5908.484403639487</v>
      </c>
      <c r="BG83" s="128">
        <f t="shared" si="159"/>
        <v>113992.1554036395</v>
      </c>
      <c r="BI83" s="124">
        <f t="shared" si="124"/>
        <v>40</v>
      </c>
      <c r="BJ83" s="130">
        <f t="shared" si="242"/>
        <v>4.5900000000000003E-2</v>
      </c>
      <c r="BK83" s="127">
        <f t="shared" si="232"/>
        <v>1132</v>
      </c>
      <c r="BL83" s="128">
        <f t="shared" si="233"/>
        <v>113086.8</v>
      </c>
      <c r="BM83" s="128">
        <f t="shared" si="142"/>
        <v>113200</v>
      </c>
      <c r="BN83" s="128">
        <f t="shared" si="234"/>
        <v>113200</v>
      </c>
      <c r="BO83" s="130">
        <f t="shared" si="181"/>
        <v>5.1499999999999997E-2</v>
      </c>
      <c r="BP83" s="128">
        <f t="shared" si="182"/>
        <v>115143.26666666668</v>
      </c>
      <c r="BQ83" s="128" t="str">
        <f t="shared" si="183"/>
        <v>nie</v>
      </c>
      <c r="BR83" s="128">
        <f t="shared" si="184"/>
        <v>1132</v>
      </c>
      <c r="BS83" s="128">
        <f t="shared" si="153"/>
        <v>113857.126</v>
      </c>
      <c r="BT83" s="128">
        <f t="shared" si="128"/>
        <v>0</v>
      </c>
      <c r="BU83" s="130">
        <f t="shared" si="185"/>
        <v>4.4999999999999998E-2</v>
      </c>
      <c r="BV83" s="128">
        <f t="shared" si="60"/>
        <v>84.27684581514535</v>
      </c>
      <c r="BW83" s="128">
        <f t="shared" si="61"/>
        <v>113941.40284581514</v>
      </c>
      <c r="BY83" s="130">
        <f t="shared" si="149"/>
        <v>2.9000000000000001E-2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4.3999999999999997E-2</v>
      </c>
      <c r="CE83" s="128">
        <f t="shared" si="187"/>
        <v>101466.66666666666</v>
      </c>
      <c r="CF83" s="128" t="str">
        <f t="shared" si="188"/>
        <v>nie</v>
      </c>
      <c r="CG83" s="128">
        <f t="shared" si="189"/>
        <v>2000</v>
      </c>
      <c r="CH83" s="128">
        <f t="shared" si="160"/>
        <v>99567.999999999985</v>
      </c>
      <c r="CI83" s="128">
        <f t="shared" si="190"/>
        <v>0</v>
      </c>
      <c r="CJ83" s="130">
        <f t="shared" si="68"/>
        <v>4.4999999999999998E-2</v>
      </c>
      <c r="CK83" s="128">
        <f t="shared" si="191"/>
        <v>12198.564958254694</v>
      </c>
      <c r="CL83" s="128">
        <f t="shared" si="192"/>
        <v>111766.56495825468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116642.50599999999</v>
      </c>
      <c r="CR83" s="130">
        <f t="shared" si="193"/>
        <v>4.9000000000000002E-2</v>
      </c>
      <c r="CS83" s="128">
        <f t="shared" si="194"/>
        <v>118547.66693133333</v>
      </c>
      <c r="CT83" s="128" t="str">
        <f t="shared" si="195"/>
        <v>nie</v>
      </c>
      <c r="CU83" s="128">
        <f t="shared" si="196"/>
        <v>3000</v>
      </c>
      <c r="CV83" s="128">
        <f t="shared" si="197"/>
        <v>112593.61021437999</v>
      </c>
      <c r="CW83" s="128">
        <f t="shared" si="76"/>
        <v>0</v>
      </c>
      <c r="CX83" s="130">
        <f t="shared" si="198"/>
        <v>4.4999999999999998E-2</v>
      </c>
      <c r="CY83" s="128">
        <f t="shared" si="199"/>
        <v>0</v>
      </c>
      <c r="CZ83" s="128">
        <f t="shared" si="200"/>
        <v>112593.61021437999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116312.38569999998</v>
      </c>
      <c r="DF83" s="130">
        <f t="shared" si="201"/>
        <v>4.9000000000000002E-2</v>
      </c>
      <c r="DG83" s="128">
        <f t="shared" si="202"/>
        <v>118212.15466643331</v>
      </c>
      <c r="DH83" s="128" t="str">
        <f t="shared" si="203"/>
        <v>nie</v>
      </c>
      <c r="DI83" s="128">
        <f t="shared" si="204"/>
        <v>2000</v>
      </c>
      <c r="DJ83" s="128">
        <f t="shared" si="205"/>
        <v>113131.84527981098</v>
      </c>
      <c r="DK83" s="128">
        <f t="shared" si="85"/>
        <v>0</v>
      </c>
      <c r="DL83" s="130">
        <f t="shared" si="206"/>
        <v>4.4999999999999998E-2</v>
      </c>
      <c r="DM83" s="128">
        <f t="shared" si="207"/>
        <v>0</v>
      </c>
      <c r="DN83" s="128">
        <f t="shared" si="208"/>
        <v>113131.84527981098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118034.82500000001</v>
      </c>
      <c r="DT83" s="130">
        <f t="shared" si="209"/>
        <v>5.4000000000000006E-2</v>
      </c>
      <c r="DU83" s="128">
        <f t="shared" si="210"/>
        <v>120159.45185000001</v>
      </c>
      <c r="DV83" s="128" t="str">
        <f t="shared" si="211"/>
        <v>nie</v>
      </c>
      <c r="DW83" s="128">
        <f t="shared" si="212"/>
        <v>3000</v>
      </c>
      <c r="DX83" s="128">
        <f t="shared" si="93"/>
        <v>113899.15599850001</v>
      </c>
      <c r="DY83" s="128">
        <f t="shared" si="94"/>
        <v>0</v>
      </c>
      <c r="DZ83" s="130">
        <f t="shared" si="213"/>
        <v>4.4999999999999998E-2</v>
      </c>
      <c r="EA83" s="128">
        <f t="shared" si="214"/>
        <v>0</v>
      </c>
      <c r="EB83" s="128">
        <f t="shared" si="215"/>
        <v>113899.15599850001</v>
      </c>
    </row>
    <row r="84" spans="1:134">
      <c r="A84" s="224"/>
      <c r="B84" s="188">
        <f t="shared" si="216"/>
        <v>40</v>
      </c>
      <c r="C84" s="128">
        <f t="shared" si="217"/>
        <v>114782.25668016722</v>
      </c>
      <c r="D84" s="128">
        <f t="shared" si="218"/>
        <v>113992.1554036395</v>
      </c>
      <c r="E84" s="128">
        <f t="shared" si="219"/>
        <v>113941.40284581514</v>
      </c>
      <c r="F84" s="128">
        <f t="shared" si="220"/>
        <v>111766.56495825468</v>
      </c>
      <c r="G84" s="128">
        <f t="shared" si="221"/>
        <v>112593.61021437999</v>
      </c>
      <c r="H84" s="128">
        <f t="shared" si="222"/>
        <v>113131.84527981098</v>
      </c>
      <c r="I84" s="128">
        <f t="shared" si="223"/>
        <v>113899.15599850001</v>
      </c>
      <c r="J84" s="128">
        <f t="shared" si="224"/>
        <v>112898.14388593813</v>
      </c>
      <c r="K84" s="128">
        <f t="shared" si="225"/>
        <v>110007.96804269998</v>
      </c>
      <c r="M84" s="36"/>
      <c r="N84" s="32">
        <f t="shared" si="226"/>
        <v>40</v>
      </c>
      <c r="O84" s="25">
        <f t="shared" si="109"/>
        <v>0.14782256680167216</v>
      </c>
      <c r="P84" s="25">
        <f t="shared" si="110"/>
        <v>0.13992155403639495</v>
      </c>
      <c r="Q84" s="25">
        <f t="shared" si="111"/>
        <v>0.13941402845815154</v>
      </c>
      <c r="R84" s="25">
        <f t="shared" si="161"/>
        <v>0.11766564958254677</v>
      </c>
      <c r="S84" s="25">
        <f t="shared" si="162"/>
        <v>0.12593610214379991</v>
      </c>
      <c r="T84" s="25">
        <f t="shared" si="163"/>
        <v>0.13131845279810972</v>
      </c>
      <c r="U84" s="25">
        <f t="shared" si="164"/>
        <v>0.13899155998500001</v>
      </c>
      <c r="V84" s="25">
        <f t="shared" si="165"/>
        <v>0.12898143885938129</v>
      </c>
      <c r="W84" s="25">
        <f t="shared" si="166"/>
        <v>0.10007968042699988</v>
      </c>
      <c r="X84" s="36"/>
      <c r="Y84" s="36"/>
      <c r="AA84" s="124">
        <f t="shared" si="113"/>
        <v>41</v>
      </c>
      <c r="AB84" s="128">
        <f t="shared" si="167"/>
        <v>110271.27532837499</v>
      </c>
      <c r="AC84" s="124">
        <f t="shared" si="114"/>
        <v>41</v>
      </c>
      <c r="AD84" s="130">
        <f t="shared" si="227"/>
        <v>4.7500000000000001E-2</v>
      </c>
      <c r="AE84" s="127">
        <f t="shared" si="228"/>
        <v>1137</v>
      </c>
      <c r="AF84" s="128">
        <f t="shared" si="229"/>
        <v>113590.6</v>
      </c>
      <c r="AG84" s="128">
        <f t="shared" si="140"/>
        <v>113700</v>
      </c>
      <c r="AH84" s="128">
        <f t="shared" si="118"/>
        <v>113700</v>
      </c>
      <c r="AI84" s="130">
        <f t="shared" si="168"/>
        <v>4.7500000000000001E-2</v>
      </c>
      <c r="AJ84" s="128">
        <f t="shared" si="169"/>
        <v>114150.0625</v>
      </c>
      <c r="AK84" s="128" t="str">
        <f t="shared" si="170"/>
        <v>nie</v>
      </c>
      <c r="AL84" s="128">
        <f t="shared" si="171"/>
        <v>568.5</v>
      </c>
      <c r="AM84" s="128">
        <f t="shared" si="150"/>
        <v>113604.065625</v>
      </c>
      <c r="AN84" s="128">
        <f t="shared" si="172"/>
        <v>364.55062500000003</v>
      </c>
      <c r="AO84" s="130">
        <f t="shared" si="173"/>
        <v>4.4999999999999998E-2</v>
      </c>
      <c r="AP84" s="128">
        <f t="shared" si="174"/>
        <v>1911.9783830207236</v>
      </c>
      <c r="AQ84" s="128">
        <f t="shared" si="156"/>
        <v>115151.49338302073</v>
      </c>
      <c r="AS84" s="124">
        <f t="shared" si="119"/>
        <v>41</v>
      </c>
      <c r="AT84" s="130">
        <f t="shared" si="120"/>
        <v>4.7500000000000001E-2</v>
      </c>
      <c r="AU84" s="127">
        <f t="shared" si="230"/>
        <v>1087</v>
      </c>
      <c r="AV84" s="128">
        <f t="shared" si="231"/>
        <v>108599.6</v>
      </c>
      <c r="AW84" s="128">
        <f t="shared" si="151"/>
        <v>108700</v>
      </c>
      <c r="AX84" s="128">
        <f t="shared" si="123"/>
        <v>108700</v>
      </c>
      <c r="AY84" s="130">
        <f t="shared" si="175"/>
        <v>4.9000000000000002E-2</v>
      </c>
      <c r="AZ84" s="128">
        <f t="shared" si="176"/>
        <v>109143.85833333335</v>
      </c>
      <c r="BA84" s="128" t="str">
        <f t="shared" si="177"/>
        <v>nie</v>
      </c>
      <c r="BB84" s="128">
        <f t="shared" si="178"/>
        <v>760.9</v>
      </c>
      <c r="BC84" s="128">
        <f t="shared" si="158"/>
        <v>108443.19625000002</v>
      </c>
      <c r="BD84" s="128">
        <f t="shared" si="179"/>
        <v>359.52525000001498</v>
      </c>
      <c r="BE84" s="130">
        <f t="shared" si="51"/>
        <v>4.4999999999999998E-2</v>
      </c>
      <c r="BF84" s="128">
        <f t="shared" si="180"/>
        <v>6285.9566750155573</v>
      </c>
      <c r="BG84" s="128">
        <f t="shared" si="159"/>
        <v>114369.62767501557</v>
      </c>
      <c r="BI84" s="124">
        <f t="shared" si="124"/>
        <v>41</v>
      </c>
      <c r="BJ84" s="130">
        <f t="shared" si="242"/>
        <v>4.5900000000000003E-2</v>
      </c>
      <c r="BK84" s="127">
        <f t="shared" si="232"/>
        <v>1132</v>
      </c>
      <c r="BL84" s="128">
        <f t="shared" si="233"/>
        <v>113086.8</v>
      </c>
      <c r="BM84" s="128">
        <f t="shared" si="142"/>
        <v>113200</v>
      </c>
      <c r="BN84" s="128">
        <f t="shared" si="234"/>
        <v>113200</v>
      </c>
      <c r="BO84" s="130">
        <f t="shared" si="181"/>
        <v>5.1499999999999997E-2</v>
      </c>
      <c r="BP84" s="128">
        <f t="shared" si="182"/>
        <v>115629.08333333334</v>
      </c>
      <c r="BQ84" s="128" t="str">
        <f t="shared" si="183"/>
        <v>nie</v>
      </c>
      <c r="BR84" s="128">
        <f t="shared" si="184"/>
        <v>1132</v>
      </c>
      <c r="BS84" s="128">
        <f t="shared" si="153"/>
        <v>114250.63750000001</v>
      </c>
      <c r="BT84" s="128">
        <f t="shared" si="128"/>
        <v>0</v>
      </c>
      <c r="BU84" s="130">
        <f t="shared" si="185"/>
        <v>4.4999999999999998E-2</v>
      </c>
      <c r="BV84" s="128">
        <f t="shared" si="60"/>
        <v>84.532836734308859</v>
      </c>
      <c r="BW84" s="128">
        <f t="shared" si="61"/>
        <v>114335.17033673431</v>
      </c>
      <c r="BY84" s="130">
        <f t="shared" si="149"/>
        <v>2.9000000000000001E-2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4.3999999999999997E-2</v>
      </c>
      <c r="CE84" s="128">
        <f t="shared" si="187"/>
        <v>101833.33333333333</v>
      </c>
      <c r="CF84" s="128" t="str">
        <f t="shared" si="188"/>
        <v>nie</v>
      </c>
      <c r="CG84" s="128">
        <f t="shared" si="189"/>
        <v>2000</v>
      </c>
      <c r="CH84" s="128">
        <f t="shared" si="160"/>
        <v>99865</v>
      </c>
      <c r="CI84" s="128">
        <f t="shared" si="190"/>
        <v>0</v>
      </c>
      <c r="CJ84" s="130">
        <f t="shared" si="68"/>
        <v>4.4999999999999998E-2</v>
      </c>
      <c r="CK84" s="128">
        <f t="shared" si="191"/>
        <v>12235.618099315392</v>
      </c>
      <c r="CL84" s="128">
        <f t="shared" si="192"/>
        <v>112100.6180993154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116642.50599999999</v>
      </c>
      <c r="CR84" s="130">
        <f t="shared" si="193"/>
        <v>4.9000000000000002E-2</v>
      </c>
      <c r="CS84" s="128">
        <f t="shared" si="194"/>
        <v>119023.95716416667</v>
      </c>
      <c r="CT84" s="128" t="str">
        <f t="shared" si="195"/>
        <v>nie</v>
      </c>
      <c r="CU84" s="128">
        <f t="shared" si="196"/>
        <v>3000</v>
      </c>
      <c r="CV84" s="128">
        <f t="shared" si="197"/>
        <v>112979.40530297501</v>
      </c>
      <c r="CW84" s="128">
        <f t="shared" si="76"/>
        <v>0</v>
      </c>
      <c r="CX84" s="130">
        <f t="shared" si="198"/>
        <v>4.4999999999999998E-2</v>
      </c>
      <c r="CY84" s="128">
        <f t="shared" si="199"/>
        <v>0</v>
      </c>
      <c r="CZ84" s="128">
        <f t="shared" si="200"/>
        <v>112979.40530297501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116312.38569999998</v>
      </c>
      <c r="DF84" s="130">
        <f t="shared" si="201"/>
        <v>4.9000000000000002E-2</v>
      </c>
      <c r="DG84" s="128">
        <f t="shared" si="202"/>
        <v>118687.09690804165</v>
      </c>
      <c r="DH84" s="128" t="str">
        <f t="shared" si="203"/>
        <v>nie</v>
      </c>
      <c r="DI84" s="128">
        <f t="shared" si="204"/>
        <v>2000</v>
      </c>
      <c r="DJ84" s="128">
        <f t="shared" si="205"/>
        <v>113516.54849551374</v>
      </c>
      <c r="DK84" s="128">
        <f t="shared" si="85"/>
        <v>0</v>
      </c>
      <c r="DL84" s="130">
        <f t="shared" si="206"/>
        <v>4.4999999999999998E-2</v>
      </c>
      <c r="DM84" s="128">
        <f t="shared" si="207"/>
        <v>0</v>
      </c>
      <c r="DN84" s="128">
        <f t="shared" si="208"/>
        <v>113516.54849551374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118034.82500000001</v>
      </c>
      <c r="DT84" s="130">
        <f t="shared" si="209"/>
        <v>5.4000000000000006E-2</v>
      </c>
      <c r="DU84" s="128">
        <f t="shared" si="210"/>
        <v>120690.60856250001</v>
      </c>
      <c r="DV84" s="128" t="str">
        <f t="shared" si="211"/>
        <v>nie</v>
      </c>
      <c r="DW84" s="128">
        <f t="shared" si="212"/>
        <v>3000</v>
      </c>
      <c r="DX84" s="128">
        <f t="shared" si="93"/>
        <v>114329.39293562502</v>
      </c>
      <c r="DY84" s="128">
        <f t="shared" si="94"/>
        <v>0</v>
      </c>
      <c r="DZ84" s="130">
        <f t="shared" si="213"/>
        <v>4.4999999999999998E-2</v>
      </c>
      <c r="EA84" s="128">
        <f t="shared" si="214"/>
        <v>0</v>
      </c>
      <c r="EB84" s="128">
        <f t="shared" si="215"/>
        <v>114329.39293562502</v>
      </c>
    </row>
    <row r="85" spans="1:134">
      <c r="A85" s="224"/>
      <c r="B85" s="188">
        <f t="shared" si="216"/>
        <v>41</v>
      </c>
      <c r="C85" s="128">
        <f t="shared" si="217"/>
        <v>115151.49338302073</v>
      </c>
      <c r="D85" s="128">
        <f t="shared" si="218"/>
        <v>114369.62767501557</v>
      </c>
      <c r="E85" s="128">
        <f t="shared" si="219"/>
        <v>114335.17033673431</v>
      </c>
      <c r="F85" s="128">
        <f t="shared" si="220"/>
        <v>112100.6180993154</v>
      </c>
      <c r="G85" s="128">
        <f t="shared" si="221"/>
        <v>112979.40530297501</v>
      </c>
      <c r="H85" s="128">
        <f t="shared" si="222"/>
        <v>113516.54849551374</v>
      </c>
      <c r="I85" s="128">
        <f t="shared" si="223"/>
        <v>114329.39293562502</v>
      </c>
      <c r="J85" s="128">
        <f t="shared" si="224"/>
        <v>113241.07199799168</v>
      </c>
      <c r="K85" s="128">
        <f t="shared" si="225"/>
        <v>110271.27532837499</v>
      </c>
      <c r="M85" s="36"/>
      <c r="N85" s="32">
        <f t="shared" si="226"/>
        <v>41</v>
      </c>
      <c r="O85" s="25">
        <f t="shared" si="109"/>
        <v>0.15151493383020731</v>
      </c>
      <c r="P85" s="25">
        <f t="shared" si="110"/>
        <v>0.14369627675015573</v>
      </c>
      <c r="Q85" s="25">
        <f t="shared" si="111"/>
        <v>0.14335170336734304</v>
      </c>
      <c r="R85" s="25">
        <f t="shared" si="161"/>
        <v>0.12100618099315397</v>
      </c>
      <c r="S85" s="25">
        <f t="shared" si="162"/>
        <v>0.12979405302975011</v>
      </c>
      <c r="T85" s="25">
        <f t="shared" si="163"/>
        <v>0.13516548495513736</v>
      </c>
      <c r="U85" s="25">
        <f t="shared" si="164"/>
        <v>0.14329392935625007</v>
      </c>
      <c r="V85" s="25">
        <f t="shared" si="165"/>
        <v>0.13241071997991671</v>
      </c>
      <c r="W85" s="25">
        <f t="shared" si="166"/>
        <v>0.10271275328374996</v>
      </c>
      <c r="X85" s="36"/>
      <c r="Y85" s="36"/>
      <c r="AA85" s="124">
        <f t="shared" si="113"/>
        <v>42</v>
      </c>
      <c r="AB85" s="128">
        <f t="shared" si="167"/>
        <v>110534.58261404997</v>
      </c>
      <c r="AC85" s="124">
        <f t="shared" si="114"/>
        <v>42</v>
      </c>
      <c r="AD85" s="130">
        <f t="shared" si="227"/>
        <v>4.7500000000000001E-2</v>
      </c>
      <c r="AE85" s="127">
        <f t="shared" si="228"/>
        <v>1137</v>
      </c>
      <c r="AF85" s="128">
        <f t="shared" si="229"/>
        <v>113590.6</v>
      </c>
      <c r="AG85" s="128">
        <f t="shared" si="140"/>
        <v>113700</v>
      </c>
      <c r="AH85" s="128">
        <f t="shared" si="118"/>
        <v>113700</v>
      </c>
      <c r="AI85" s="130">
        <f t="shared" si="168"/>
        <v>4.7500000000000001E-2</v>
      </c>
      <c r="AJ85" s="128">
        <f t="shared" si="169"/>
        <v>114150.0625</v>
      </c>
      <c r="AK85" s="128" t="str">
        <f t="shared" si="170"/>
        <v>nie</v>
      </c>
      <c r="AL85" s="128">
        <f t="shared" si="171"/>
        <v>568.5</v>
      </c>
      <c r="AM85" s="128">
        <f t="shared" si="150"/>
        <v>113604.065625</v>
      </c>
      <c r="AN85" s="128">
        <f t="shared" si="172"/>
        <v>364.55062500000003</v>
      </c>
      <c r="AO85" s="130">
        <f t="shared" si="173"/>
        <v>4.4999999999999998E-2</v>
      </c>
      <c r="AP85" s="128">
        <f t="shared" si="174"/>
        <v>2282.3366423591492</v>
      </c>
      <c r="AQ85" s="128">
        <f t="shared" si="156"/>
        <v>115521.85164235915</v>
      </c>
      <c r="AS85" s="124">
        <f t="shared" si="119"/>
        <v>42</v>
      </c>
      <c r="AT85" s="130">
        <f t="shared" si="120"/>
        <v>4.7500000000000001E-2</v>
      </c>
      <c r="AU85" s="127">
        <f t="shared" si="230"/>
        <v>1087</v>
      </c>
      <c r="AV85" s="128">
        <f t="shared" si="231"/>
        <v>108599.6</v>
      </c>
      <c r="AW85" s="128">
        <f t="shared" si="151"/>
        <v>108700</v>
      </c>
      <c r="AX85" s="128">
        <f t="shared" si="123"/>
        <v>108700</v>
      </c>
      <c r="AY85" s="130">
        <f t="shared" si="175"/>
        <v>4.9000000000000002E-2</v>
      </c>
      <c r="AZ85" s="128">
        <f t="shared" si="176"/>
        <v>109143.85833333335</v>
      </c>
      <c r="BA85" s="128" t="str">
        <f t="shared" si="177"/>
        <v>nie</v>
      </c>
      <c r="BB85" s="128">
        <f t="shared" si="178"/>
        <v>760.9</v>
      </c>
      <c r="BC85" s="128">
        <f t="shared" si="158"/>
        <v>108443.19625000002</v>
      </c>
      <c r="BD85" s="128">
        <f t="shared" si="179"/>
        <v>359.52525000001498</v>
      </c>
      <c r="BE85" s="130">
        <f t="shared" si="51"/>
        <v>4.4999999999999998E-2</v>
      </c>
      <c r="BF85" s="128">
        <f t="shared" si="180"/>
        <v>6664.5755184159325</v>
      </c>
      <c r="BG85" s="128">
        <f t="shared" si="159"/>
        <v>114748.24651841594</v>
      </c>
      <c r="BI85" s="124">
        <f t="shared" si="124"/>
        <v>42</v>
      </c>
      <c r="BJ85" s="130">
        <f t="shared" si="242"/>
        <v>4.5900000000000003E-2</v>
      </c>
      <c r="BK85" s="127">
        <f t="shared" si="232"/>
        <v>1132</v>
      </c>
      <c r="BL85" s="128">
        <f t="shared" si="233"/>
        <v>113086.8</v>
      </c>
      <c r="BM85" s="128">
        <f t="shared" si="142"/>
        <v>113200</v>
      </c>
      <c r="BN85" s="128">
        <f t="shared" si="234"/>
        <v>113200</v>
      </c>
      <c r="BO85" s="130">
        <f t="shared" si="181"/>
        <v>5.1499999999999997E-2</v>
      </c>
      <c r="BP85" s="128">
        <f t="shared" si="182"/>
        <v>116114.9</v>
      </c>
      <c r="BQ85" s="128" t="str">
        <f t="shared" si="183"/>
        <v>nie</v>
      </c>
      <c r="BR85" s="128">
        <f t="shared" si="184"/>
        <v>1132</v>
      </c>
      <c r="BS85" s="128">
        <f t="shared" si="153"/>
        <v>114644.14899999999</v>
      </c>
      <c r="BT85" s="128">
        <f t="shared" si="128"/>
        <v>0</v>
      </c>
      <c r="BU85" s="130">
        <f t="shared" si="185"/>
        <v>4.4999999999999998E-2</v>
      </c>
      <c r="BV85" s="128">
        <f t="shared" si="60"/>
        <v>84.789605225889318</v>
      </c>
      <c r="BW85" s="128">
        <f t="shared" si="61"/>
        <v>114728.93860522588</v>
      </c>
      <c r="BY85" s="130">
        <f t="shared" si="149"/>
        <v>2.9000000000000001E-2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4.3999999999999997E-2</v>
      </c>
      <c r="CE85" s="128">
        <f t="shared" si="187"/>
        <v>102200</v>
      </c>
      <c r="CF85" s="128" t="str">
        <f t="shared" si="188"/>
        <v>nie</v>
      </c>
      <c r="CG85" s="128">
        <f t="shared" si="189"/>
        <v>2000</v>
      </c>
      <c r="CH85" s="128">
        <f t="shared" si="160"/>
        <v>100162</v>
      </c>
      <c r="CI85" s="128">
        <f t="shared" si="190"/>
        <v>0</v>
      </c>
      <c r="CJ85" s="130">
        <f t="shared" si="68"/>
        <v>4.4999999999999998E-2</v>
      </c>
      <c r="CK85" s="128">
        <f t="shared" si="191"/>
        <v>12272.783789292063</v>
      </c>
      <c r="CL85" s="128">
        <f t="shared" si="192"/>
        <v>112434.78378929207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116642.50599999999</v>
      </c>
      <c r="CR85" s="130">
        <f t="shared" si="193"/>
        <v>4.9000000000000002E-2</v>
      </c>
      <c r="CS85" s="128">
        <f t="shared" si="194"/>
        <v>119500.24739699998</v>
      </c>
      <c r="CT85" s="128" t="str">
        <f t="shared" si="195"/>
        <v>nie</v>
      </c>
      <c r="CU85" s="128">
        <f t="shared" si="196"/>
        <v>3000</v>
      </c>
      <c r="CV85" s="128">
        <f t="shared" si="197"/>
        <v>113365.20039156999</v>
      </c>
      <c r="CW85" s="128">
        <f t="shared" si="76"/>
        <v>0</v>
      </c>
      <c r="CX85" s="130">
        <f t="shared" si="198"/>
        <v>4.4999999999999998E-2</v>
      </c>
      <c r="CY85" s="128">
        <f t="shared" si="199"/>
        <v>0</v>
      </c>
      <c r="CZ85" s="128">
        <f t="shared" si="200"/>
        <v>113365.20039156999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116312.38569999998</v>
      </c>
      <c r="DF85" s="130">
        <f t="shared" si="201"/>
        <v>4.9000000000000002E-2</v>
      </c>
      <c r="DG85" s="128">
        <f t="shared" si="202"/>
        <v>119162.03914964998</v>
      </c>
      <c r="DH85" s="128" t="str">
        <f t="shared" si="203"/>
        <v>nie</v>
      </c>
      <c r="DI85" s="128">
        <f t="shared" si="204"/>
        <v>2000</v>
      </c>
      <c r="DJ85" s="128">
        <f t="shared" si="205"/>
        <v>113901.25171121648</v>
      </c>
      <c r="DK85" s="128">
        <f t="shared" si="85"/>
        <v>0</v>
      </c>
      <c r="DL85" s="130">
        <f t="shared" si="206"/>
        <v>4.4999999999999998E-2</v>
      </c>
      <c r="DM85" s="128">
        <f t="shared" si="207"/>
        <v>0</v>
      </c>
      <c r="DN85" s="128">
        <f t="shared" si="208"/>
        <v>113901.25171121648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118034.82500000001</v>
      </c>
      <c r="DT85" s="130">
        <f t="shared" si="209"/>
        <v>5.4000000000000006E-2</v>
      </c>
      <c r="DU85" s="128">
        <f t="shared" si="210"/>
        <v>121221.765275</v>
      </c>
      <c r="DV85" s="128" t="str">
        <f t="shared" si="211"/>
        <v>nie</v>
      </c>
      <c r="DW85" s="128">
        <f t="shared" si="212"/>
        <v>3000</v>
      </c>
      <c r="DX85" s="128">
        <f t="shared" si="93"/>
        <v>114759.62987275</v>
      </c>
      <c r="DY85" s="128">
        <f t="shared" si="94"/>
        <v>0</v>
      </c>
      <c r="DZ85" s="130">
        <f t="shared" si="213"/>
        <v>4.4999999999999998E-2</v>
      </c>
      <c r="EA85" s="128">
        <f t="shared" si="214"/>
        <v>0</v>
      </c>
      <c r="EB85" s="128">
        <f t="shared" si="215"/>
        <v>114759.62987275</v>
      </c>
    </row>
    <row r="86" spans="1:134">
      <c r="A86" s="224"/>
      <c r="B86" s="188">
        <f t="shared" si="216"/>
        <v>42</v>
      </c>
      <c r="C86" s="128">
        <f t="shared" si="217"/>
        <v>115521.85164235915</v>
      </c>
      <c r="D86" s="128">
        <f t="shared" si="218"/>
        <v>114748.24651841594</v>
      </c>
      <c r="E86" s="128">
        <f t="shared" si="219"/>
        <v>114728.93860522588</v>
      </c>
      <c r="F86" s="128">
        <f t="shared" si="220"/>
        <v>112434.78378929207</v>
      </c>
      <c r="G86" s="128">
        <f t="shared" si="221"/>
        <v>113365.20039156999</v>
      </c>
      <c r="H86" s="128">
        <f t="shared" si="222"/>
        <v>113901.25171121648</v>
      </c>
      <c r="I86" s="128">
        <f t="shared" si="223"/>
        <v>114759.62987275</v>
      </c>
      <c r="J86" s="128">
        <f t="shared" si="224"/>
        <v>113585.04175418557</v>
      </c>
      <c r="K86" s="128">
        <f t="shared" si="225"/>
        <v>110534.58261404997</v>
      </c>
      <c r="M86" s="36"/>
      <c r="N86" s="32">
        <f t="shared" si="226"/>
        <v>42</v>
      </c>
      <c r="O86" s="25">
        <f t="shared" si="109"/>
        <v>0.15521851642359152</v>
      </c>
      <c r="P86" s="25">
        <f t="shared" si="110"/>
        <v>0.14748246518415931</v>
      </c>
      <c r="Q86" s="25">
        <f t="shared" si="111"/>
        <v>0.14728938605225883</v>
      </c>
      <c r="R86" s="25">
        <f t="shared" si="161"/>
        <v>0.12434783789292059</v>
      </c>
      <c r="S86" s="25">
        <f t="shared" si="162"/>
        <v>0.13365200391569987</v>
      </c>
      <c r="T86" s="25">
        <f t="shared" si="163"/>
        <v>0.13901251711216478</v>
      </c>
      <c r="U86" s="25">
        <f t="shared" si="164"/>
        <v>0.14759629872749991</v>
      </c>
      <c r="V86" s="25">
        <f t="shared" si="165"/>
        <v>0.13585041754185578</v>
      </c>
      <c r="W86" s="25">
        <f t="shared" si="166"/>
        <v>0.10534582614049981</v>
      </c>
      <c r="X86" s="36"/>
      <c r="Y86" s="36"/>
      <c r="AA86" s="124">
        <f t="shared" si="113"/>
        <v>43</v>
      </c>
      <c r="AB86" s="128">
        <f t="shared" si="167"/>
        <v>110797.88989972498</v>
      </c>
      <c r="AC86" s="124">
        <f t="shared" si="114"/>
        <v>43</v>
      </c>
      <c r="AD86" s="130">
        <f t="shared" si="227"/>
        <v>4.7500000000000001E-2</v>
      </c>
      <c r="AE86" s="127">
        <f t="shared" si="228"/>
        <v>1137</v>
      </c>
      <c r="AF86" s="128">
        <f t="shared" si="229"/>
        <v>113590.6</v>
      </c>
      <c r="AG86" s="128">
        <f t="shared" si="140"/>
        <v>113700</v>
      </c>
      <c r="AH86" s="128">
        <f t="shared" si="118"/>
        <v>113700</v>
      </c>
      <c r="AI86" s="130">
        <f t="shared" si="168"/>
        <v>4.7500000000000001E-2</v>
      </c>
      <c r="AJ86" s="128">
        <f t="shared" si="169"/>
        <v>114150.0625</v>
      </c>
      <c r="AK86" s="128" t="str">
        <f t="shared" si="170"/>
        <v>nie</v>
      </c>
      <c r="AL86" s="128">
        <f t="shared" si="171"/>
        <v>568.5</v>
      </c>
      <c r="AM86" s="128">
        <f t="shared" si="150"/>
        <v>113604.065625</v>
      </c>
      <c r="AN86" s="128">
        <f t="shared" si="172"/>
        <v>364.55062500000003</v>
      </c>
      <c r="AO86" s="130">
        <f t="shared" si="173"/>
        <v>4.4999999999999998E-2</v>
      </c>
      <c r="AP86" s="128">
        <f t="shared" si="174"/>
        <v>2653.8198649103151</v>
      </c>
      <c r="AQ86" s="128">
        <f t="shared" si="156"/>
        <v>115893.33486491031</v>
      </c>
      <c r="AS86" s="124">
        <f t="shared" si="119"/>
        <v>43</v>
      </c>
      <c r="AT86" s="130">
        <f t="shared" si="120"/>
        <v>4.7500000000000001E-2</v>
      </c>
      <c r="AU86" s="127">
        <f t="shared" si="230"/>
        <v>1087</v>
      </c>
      <c r="AV86" s="128">
        <f t="shared" si="231"/>
        <v>108599.6</v>
      </c>
      <c r="AW86" s="128">
        <f t="shared" si="151"/>
        <v>108700</v>
      </c>
      <c r="AX86" s="128">
        <f t="shared" si="123"/>
        <v>108700</v>
      </c>
      <c r="AY86" s="130">
        <f t="shared" si="175"/>
        <v>4.9000000000000002E-2</v>
      </c>
      <c r="AZ86" s="128">
        <f t="shared" si="176"/>
        <v>109143.85833333335</v>
      </c>
      <c r="BA86" s="128" t="str">
        <f t="shared" si="177"/>
        <v>nie</v>
      </c>
      <c r="BB86" s="128">
        <f t="shared" si="178"/>
        <v>760.9</v>
      </c>
      <c r="BC86" s="128">
        <f t="shared" si="158"/>
        <v>108443.19625000002</v>
      </c>
      <c r="BD86" s="128">
        <f t="shared" si="179"/>
        <v>359.52525000001498</v>
      </c>
      <c r="BE86" s="130">
        <f t="shared" si="51"/>
        <v>4.4999999999999998E-2</v>
      </c>
      <c r="BF86" s="128">
        <f t="shared" si="180"/>
        <v>7044.3444165531364</v>
      </c>
      <c r="BG86" s="128">
        <f t="shared" si="159"/>
        <v>115128.01541655314</v>
      </c>
      <c r="BI86" s="124">
        <f t="shared" si="124"/>
        <v>43</v>
      </c>
      <c r="BJ86" s="130">
        <f t="shared" si="242"/>
        <v>4.5900000000000003E-2</v>
      </c>
      <c r="BK86" s="127">
        <f t="shared" si="232"/>
        <v>1132</v>
      </c>
      <c r="BL86" s="128">
        <f t="shared" si="233"/>
        <v>113086.8</v>
      </c>
      <c r="BM86" s="128">
        <f t="shared" si="142"/>
        <v>113200</v>
      </c>
      <c r="BN86" s="128">
        <f t="shared" si="234"/>
        <v>113200</v>
      </c>
      <c r="BO86" s="130">
        <f t="shared" si="181"/>
        <v>5.1499999999999997E-2</v>
      </c>
      <c r="BP86" s="128">
        <f t="shared" si="182"/>
        <v>116600.71666666667</v>
      </c>
      <c r="BQ86" s="128" t="str">
        <f t="shared" si="183"/>
        <v>nie</v>
      </c>
      <c r="BR86" s="128">
        <f t="shared" si="184"/>
        <v>1132</v>
      </c>
      <c r="BS86" s="128">
        <f t="shared" si="153"/>
        <v>115037.66050000001</v>
      </c>
      <c r="BT86" s="128">
        <f t="shared" si="128"/>
        <v>0</v>
      </c>
      <c r="BU86" s="130">
        <f t="shared" si="185"/>
        <v>4.4999999999999998E-2</v>
      </c>
      <c r="BV86" s="128">
        <f t="shared" si="60"/>
        <v>85.047153651762954</v>
      </c>
      <c r="BW86" s="128">
        <f t="shared" si="61"/>
        <v>115122.70765365177</v>
      </c>
      <c r="BY86" s="130">
        <f t="shared" si="149"/>
        <v>2.9000000000000001E-2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4.3999999999999997E-2</v>
      </c>
      <c r="CE86" s="128">
        <f t="shared" si="187"/>
        <v>102566.66666666667</v>
      </c>
      <c r="CF86" s="128" t="str">
        <f t="shared" si="188"/>
        <v>nie</v>
      </c>
      <c r="CG86" s="128">
        <f t="shared" si="189"/>
        <v>2000</v>
      </c>
      <c r="CH86" s="128">
        <f t="shared" si="160"/>
        <v>100459</v>
      </c>
      <c r="CI86" s="128">
        <f t="shared" si="190"/>
        <v>0</v>
      </c>
      <c r="CJ86" s="130">
        <f t="shared" si="68"/>
        <v>4.4999999999999998E-2</v>
      </c>
      <c r="CK86" s="128">
        <f t="shared" si="191"/>
        <v>12310.062370052039</v>
      </c>
      <c r="CL86" s="128">
        <f t="shared" si="192"/>
        <v>112769.06237005204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116642.50599999999</v>
      </c>
      <c r="CR86" s="130">
        <f t="shared" si="193"/>
        <v>4.9000000000000002E-2</v>
      </c>
      <c r="CS86" s="128">
        <f t="shared" si="194"/>
        <v>119976.53762983333</v>
      </c>
      <c r="CT86" s="128" t="str">
        <f t="shared" si="195"/>
        <v>nie</v>
      </c>
      <c r="CU86" s="128">
        <f t="shared" si="196"/>
        <v>3000</v>
      </c>
      <c r="CV86" s="128">
        <f t="shared" si="197"/>
        <v>113750.995480165</v>
      </c>
      <c r="CW86" s="128">
        <f t="shared" si="76"/>
        <v>0</v>
      </c>
      <c r="CX86" s="130">
        <f t="shared" si="198"/>
        <v>4.4999999999999998E-2</v>
      </c>
      <c r="CY86" s="128">
        <f t="shared" si="199"/>
        <v>0</v>
      </c>
      <c r="CZ86" s="128">
        <f t="shared" si="200"/>
        <v>113750.995480165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116312.38569999998</v>
      </c>
      <c r="DF86" s="130">
        <f t="shared" si="201"/>
        <v>4.9000000000000002E-2</v>
      </c>
      <c r="DG86" s="128">
        <f t="shared" si="202"/>
        <v>119636.98139125832</v>
      </c>
      <c r="DH86" s="128" t="str">
        <f t="shared" si="203"/>
        <v>nie</v>
      </c>
      <c r="DI86" s="128">
        <f t="shared" si="204"/>
        <v>2000</v>
      </c>
      <c r="DJ86" s="128">
        <f t="shared" si="205"/>
        <v>114285.95492691924</v>
      </c>
      <c r="DK86" s="128">
        <f t="shared" si="85"/>
        <v>0</v>
      </c>
      <c r="DL86" s="130">
        <f t="shared" si="206"/>
        <v>4.4999999999999998E-2</v>
      </c>
      <c r="DM86" s="128">
        <f t="shared" si="207"/>
        <v>0</v>
      </c>
      <c r="DN86" s="128">
        <f t="shared" si="208"/>
        <v>114285.95492691924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118034.82500000001</v>
      </c>
      <c r="DT86" s="130">
        <f t="shared" si="209"/>
        <v>5.4000000000000006E-2</v>
      </c>
      <c r="DU86" s="128">
        <f t="shared" si="210"/>
        <v>121752.92198750003</v>
      </c>
      <c r="DV86" s="128" t="str">
        <f t="shared" si="211"/>
        <v>nie</v>
      </c>
      <c r="DW86" s="128">
        <f t="shared" si="212"/>
        <v>3000</v>
      </c>
      <c r="DX86" s="128">
        <f t="shared" si="93"/>
        <v>115189.86680987502</v>
      </c>
      <c r="DY86" s="128">
        <f t="shared" si="94"/>
        <v>0</v>
      </c>
      <c r="DZ86" s="130">
        <f t="shared" si="213"/>
        <v>4.4999999999999998E-2</v>
      </c>
      <c r="EA86" s="128">
        <f t="shared" si="214"/>
        <v>0</v>
      </c>
      <c r="EB86" s="128">
        <f t="shared" si="215"/>
        <v>115189.86680987502</v>
      </c>
    </row>
    <row r="87" spans="1:134">
      <c r="A87" s="224"/>
      <c r="B87" s="188">
        <f t="shared" si="216"/>
        <v>43</v>
      </c>
      <c r="C87" s="128">
        <f t="shared" si="217"/>
        <v>115893.33486491031</v>
      </c>
      <c r="D87" s="128">
        <f t="shared" si="218"/>
        <v>115128.01541655314</v>
      </c>
      <c r="E87" s="128">
        <f t="shared" si="219"/>
        <v>115122.70765365177</v>
      </c>
      <c r="F87" s="128">
        <f t="shared" si="220"/>
        <v>112769.06237005204</v>
      </c>
      <c r="G87" s="128">
        <f t="shared" si="221"/>
        <v>113750.995480165</v>
      </c>
      <c r="H87" s="128">
        <f t="shared" si="222"/>
        <v>114285.95492691924</v>
      </c>
      <c r="I87" s="128">
        <f t="shared" si="223"/>
        <v>115189.86680987502</v>
      </c>
      <c r="J87" s="128">
        <f t="shared" si="224"/>
        <v>113930.05631851392</v>
      </c>
      <c r="K87" s="128">
        <f t="shared" si="225"/>
        <v>110797.88989972498</v>
      </c>
      <c r="M87" s="36"/>
      <c r="N87" s="32">
        <f t="shared" si="226"/>
        <v>43</v>
      </c>
      <c r="O87" s="25">
        <f t="shared" si="109"/>
        <v>0.15893334864910313</v>
      </c>
      <c r="P87" s="25">
        <f t="shared" si="110"/>
        <v>0.15128015416553131</v>
      </c>
      <c r="Q87" s="25">
        <f t="shared" si="111"/>
        <v>0.15122707653651779</v>
      </c>
      <c r="R87" s="25">
        <f t="shared" si="161"/>
        <v>0.12769062370052042</v>
      </c>
      <c r="S87" s="25">
        <f t="shared" si="162"/>
        <v>0.13750995480165007</v>
      </c>
      <c r="T87" s="25">
        <f t="shared" si="163"/>
        <v>0.14285954926919242</v>
      </c>
      <c r="U87" s="25">
        <f t="shared" si="164"/>
        <v>0.15189866809875019</v>
      </c>
      <c r="V87" s="25">
        <f t="shared" si="165"/>
        <v>0.13930056318513917</v>
      </c>
      <c r="W87" s="25">
        <f t="shared" si="166"/>
        <v>0.10797889899724988</v>
      </c>
      <c r="X87" s="36"/>
      <c r="Y87" s="36"/>
      <c r="AA87" s="124">
        <f t="shared" si="113"/>
        <v>44</v>
      </c>
      <c r="AB87" s="128">
        <f t="shared" si="167"/>
        <v>111061.19718539999</v>
      </c>
      <c r="AC87" s="124">
        <f t="shared" si="114"/>
        <v>44</v>
      </c>
      <c r="AD87" s="130">
        <f t="shared" si="227"/>
        <v>4.7500000000000001E-2</v>
      </c>
      <c r="AE87" s="127">
        <f t="shared" si="228"/>
        <v>1137</v>
      </c>
      <c r="AF87" s="128">
        <f t="shared" si="229"/>
        <v>113590.6</v>
      </c>
      <c r="AG87" s="128">
        <f t="shared" si="140"/>
        <v>113700</v>
      </c>
      <c r="AH87" s="128">
        <f t="shared" si="118"/>
        <v>113700</v>
      </c>
      <c r="AI87" s="130">
        <f t="shared" si="168"/>
        <v>4.7500000000000001E-2</v>
      </c>
      <c r="AJ87" s="128">
        <f t="shared" si="169"/>
        <v>114150.0625</v>
      </c>
      <c r="AK87" s="128" t="str">
        <f t="shared" si="170"/>
        <v>nie</v>
      </c>
      <c r="AL87" s="128">
        <f t="shared" si="171"/>
        <v>568.5</v>
      </c>
      <c r="AM87" s="128">
        <f t="shared" si="150"/>
        <v>113604.065625</v>
      </c>
      <c r="AN87" s="128">
        <f t="shared" si="172"/>
        <v>364.55062500000003</v>
      </c>
      <c r="AO87" s="130">
        <f t="shared" si="173"/>
        <v>4.4999999999999998E-2</v>
      </c>
      <c r="AP87" s="128">
        <f t="shared" si="174"/>
        <v>3026.4314677499801</v>
      </c>
      <c r="AQ87" s="128">
        <f t="shared" si="156"/>
        <v>116265.94646774998</v>
      </c>
      <c r="AS87" s="124">
        <f t="shared" si="119"/>
        <v>44</v>
      </c>
      <c r="AT87" s="130">
        <f t="shared" si="120"/>
        <v>4.7500000000000001E-2</v>
      </c>
      <c r="AU87" s="127">
        <f t="shared" si="230"/>
        <v>1087</v>
      </c>
      <c r="AV87" s="128">
        <f t="shared" si="231"/>
        <v>108599.6</v>
      </c>
      <c r="AW87" s="128">
        <f t="shared" si="151"/>
        <v>108700</v>
      </c>
      <c r="AX87" s="128">
        <f t="shared" si="123"/>
        <v>108700</v>
      </c>
      <c r="AY87" s="130">
        <f t="shared" si="175"/>
        <v>4.9000000000000002E-2</v>
      </c>
      <c r="AZ87" s="128">
        <f t="shared" si="176"/>
        <v>109143.85833333335</v>
      </c>
      <c r="BA87" s="128" t="str">
        <f t="shared" si="177"/>
        <v>nie</v>
      </c>
      <c r="BB87" s="128">
        <f t="shared" si="178"/>
        <v>760.9</v>
      </c>
      <c r="BC87" s="128">
        <f t="shared" si="158"/>
        <v>108443.19625000002</v>
      </c>
      <c r="BD87" s="128">
        <f t="shared" si="179"/>
        <v>359.52525000001498</v>
      </c>
      <c r="BE87" s="130">
        <f t="shared" si="51"/>
        <v>4.4999999999999998E-2</v>
      </c>
      <c r="BF87" s="128">
        <f t="shared" si="180"/>
        <v>7425.2668627184321</v>
      </c>
      <c r="BG87" s="128">
        <f t="shared" si="159"/>
        <v>115508.93786271843</v>
      </c>
      <c r="BI87" s="124">
        <f t="shared" si="124"/>
        <v>44</v>
      </c>
      <c r="BJ87" s="130">
        <f t="shared" si="242"/>
        <v>4.5900000000000003E-2</v>
      </c>
      <c r="BK87" s="127">
        <f t="shared" si="232"/>
        <v>1132</v>
      </c>
      <c r="BL87" s="128">
        <f t="shared" si="233"/>
        <v>113086.8</v>
      </c>
      <c r="BM87" s="128">
        <f t="shared" si="142"/>
        <v>113200</v>
      </c>
      <c r="BN87" s="128">
        <f t="shared" si="234"/>
        <v>113200</v>
      </c>
      <c r="BO87" s="130">
        <f t="shared" si="181"/>
        <v>5.1499999999999997E-2</v>
      </c>
      <c r="BP87" s="128">
        <f t="shared" si="182"/>
        <v>117086.53333333333</v>
      </c>
      <c r="BQ87" s="128" t="str">
        <f t="shared" si="183"/>
        <v>nie</v>
      </c>
      <c r="BR87" s="128">
        <f t="shared" si="184"/>
        <v>1132</v>
      </c>
      <c r="BS87" s="128">
        <f t="shared" si="153"/>
        <v>115431.17199999999</v>
      </c>
      <c r="BT87" s="128">
        <f t="shared" si="128"/>
        <v>0</v>
      </c>
      <c r="BU87" s="130">
        <f t="shared" si="185"/>
        <v>4.4999999999999998E-2</v>
      </c>
      <c r="BV87" s="128">
        <f t="shared" si="60"/>
        <v>85.305484380980189</v>
      </c>
      <c r="BW87" s="128">
        <f t="shared" si="61"/>
        <v>115516.47748438097</v>
      </c>
      <c r="BY87" s="130">
        <f t="shared" si="149"/>
        <v>2.9000000000000001E-2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4.3999999999999997E-2</v>
      </c>
      <c r="CE87" s="128">
        <f t="shared" si="187"/>
        <v>102933.33333333334</v>
      </c>
      <c r="CF87" s="128" t="str">
        <f t="shared" si="188"/>
        <v>nie</v>
      </c>
      <c r="CG87" s="128">
        <f t="shared" si="189"/>
        <v>2000</v>
      </c>
      <c r="CH87" s="128">
        <f t="shared" si="160"/>
        <v>100756.00000000001</v>
      </c>
      <c r="CI87" s="128">
        <f t="shared" si="190"/>
        <v>0</v>
      </c>
      <c r="CJ87" s="130">
        <f t="shared" si="68"/>
        <v>4.4999999999999998E-2</v>
      </c>
      <c r="CK87" s="128">
        <f t="shared" si="191"/>
        <v>12347.454184501072</v>
      </c>
      <c r="CL87" s="128">
        <f t="shared" si="192"/>
        <v>113103.45418450108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116642.50599999999</v>
      </c>
      <c r="CR87" s="130">
        <f t="shared" si="193"/>
        <v>4.9000000000000002E-2</v>
      </c>
      <c r="CS87" s="128">
        <f t="shared" si="194"/>
        <v>120452.82786266666</v>
      </c>
      <c r="CT87" s="128" t="str">
        <f t="shared" si="195"/>
        <v>nie</v>
      </c>
      <c r="CU87" s="128">
        <f t="shared" si="196"/>
        <v>3000</v>
      </c>
      <c r="CV87" s="128">
        <f t="shared" si="197"/>
        <v>114136.79056876</v>
      </c>
      <c r="CW87" s="128">
        <f t="shared" si="76"/>
        <v>0</v>
      </c>
      <c r="CX87" s="130">
        <f t="shared" si="198"/>
        <v>4.4999999999999998E-2</v>
      </c>
      <c r="CY87" s="128">
        <f t="shared" si="199"/>
        <v>0</v>
      </c>
      <c r="CZ87" s="128">
        <f t="shared" si="200"/>
        <v>114136.79056876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116312.38569999998</v>
      </c>
      <c r="DF87" s="130">
        <f t="shared" si="201"/>
        <v>4.9000000000000002E-2</v>
      </c>
      <c r="DG87" s="128">
        <f t="shared" si="202"/>
        <v>120111.92363286664</v>
      </c>
      <c r="DH87" s="128" t="str">
        <f t="shared" si="203"/>
        <v>nie</v>
      </c>
      <c r="DI87" s="128">
        <f t="shared" si="204"/>
        <v>2000</v>
      </c>
      <c r="DJ87" s="128">
        <f t="shared" si="205"/>
        <v>114670.65814262198</v>
      </c>
      <c r="DK87" s="128">
        <f t="shared" si="85"/>
        <v>0</v>
      </c>
      <c r="DL87" s="130">
        <f t="shared" si="206"/>
        <v>4.4999999999999998E-2</v>
      </c>
      <c r="DM87" s="128">
        <f t="shared" si="207"/>
        <v>0</v>
      </c>
      <c r="DN87" s="128">
        <f t="shared" si="208"/>
        <v>114670.65814262198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118034.82500000001</v>
      </c>
      <c r="DT87" s="130">
        <f t="shared" si="209"/>
        <v>5.4000000000000006E-2</v>
      </c>
      <c r="DU87" s="128">
        <f t="shared" si="210"/>
        <v>122284.07870000001</v>
      </c>
      <c r="DV87" s="128" t="str">
        <f t="shared" si="211"/>
        <v>nie</v>
      </c>
      <c r="DW87" s="128">
        <f t="shared" si="212"/>
        <v>3000</v>
      </c>
      <c r="DX87" s="128">
        <f t="shared" si="93"/>
        <v>115620.10374700002</v>
      </c>
      <c r="DY87" s="128">
        <f t="shared" si="94"/>
        <v>0</v>
      </c>
      <c r="DZ87" s="130">
        <f t="shared" si="213"/>
        <v>4.4999999999999998E-2</v>
      </c>
      <c r="EA87" s="128">
        <f t="shared" si="214"/>
        <v>0</v>
      </c>
      <c r="EB87" s="128">
        <f t="shared" si="215"/>
        <v>115620.10374700002</v>
      </c>
    </row>
    <row r="88" spans="1:134">
      <c r="A88" s="224"/>
      <c r="B88" s="188">
        <f t="shared" si="216"/>
        <v>44</v>
      </c>
      <c r="C88" s="128">
        <f t="shared" si="217"/>
        <v>116265.94646774998</v>
      </c>
      <c r="D88" s="128">
        <f t="shared" si="218"/>
        <v>115508.93786271843</v>
      </c>
      <c r="E88" s="128">
        <f t="shared" si="219"/>
        <v>115516.47748438097</v>
      </c>
      <c r="F88" s="128">
        <f t="shared" si="220"/>
        <v>113103.45418450108</v>
      </c>
      <c r="G88" s="128">
        <f t="shared" si="221"/>
        <v>114136.79056876</v>
      </c>
      <c r="H88" s="128">
        <f t="shared" si="222"/>
        <v>114670.65814262198</v>
      </c>
      <c r="I88" s="128">
        <f t="shared" si="223"/>
        <v>115620.10374700002</v>
      </c>
      <c r="J88" s="128">
        <f t="shared" si="224"/>
        <v>114276.11886458141</v>
      </c>
      <c r="K88" s="128">
        <f t="shared" si="225"/>
        <v>111061.19718539999</v>
      </c>
      <c r="M88" s="36"/>
      <c r="N88" s="32">
        <f t="shared" si="226"/>
        <v>44</v>
      </c>
      <c r="O88" s="25">
        <f t="shared" si="109"/>
        <v>0.1626594646774997</v>
      </c>
      <c r="P88" s="25">
        <f t="shared" si="110"/>
        <v>0.1550893786271843</v>
      </c>
      <c r="Q88" s="25">
        <f t="shared" si="111"/>
        <v>0.15516477484380964</v>
      </c>
      <c r="R88" s="25">
        <f t="shared" si="161"/>
        <v>0.13103454184501073</v>
      </c>
      <c r="S88" s="25">
        <f t="shared" si="162"/>
        <v>0.14136790568760005</v>
      </c>
      <c r="T88" s="25">
        <f t="shared" si="163"/>
        <v>0.14670658142621984</v>
      </c>
      <c r="U88" s="25">
        <f t="shared" si="164"/>
        <v>0.15620103747000025</v>
      </c>
      <c r="V88" s="25">
        <f t="shared" si="165"/>
        <v>0.14276118864581422</v>
      </c>
      <c r="W88" s="25">
        <f t="shared" si="166"/>
        <v>0.11061197185399996</v>
      </c>
      <c r="X88" s="36"/>
      <c r="Y88" s="36"/>
      <c r="AA88" s="124">
        <f t="shared" si="113"/>
        <v>45</v>
      </c>
      <c r="AB88" s="128">
        <f t="shared" si="167"/>
        <v>111324.50447107498</v>
      </c>
      <c r="AC88" s="124">
        <f t="shared" si="114"/>
        <v>45</v>
      </c>
      <c r="AD88" s="130">
        <f t="shared" si="227"/>
        <v>4.7500000000000001E-2</v>
      </c>
      <c r="AE88" s="127">
        <f t="shared" si="228"/>
        <v>1137</v>
      </c>
      <c r="AF88" s="128">
        <f t="shared" si="229"/>
        <v>113590.6</v>
      </c>
      <c r="AG88" s="128">
        <f t="shared" si="140"/>
        <v>113700</v>
      </c>
      <c r="AH88" s="128">
        <f t="shared" si="118"/>
        <v>113700</v>
      </c>
      <c r="AI88" s="130">
        <f t="shared" si="168"/>
        <v>4.7500000000000001E-2</v>
      </c>
      <c r="AJ88" s="128">
        <f t="shared" si="169"/>
        <v>114150.0625</v>
      </c>
      <c r="AK88" s="128" t="str">
        <f t="shared" si="170"/>
        <v>nie</v>
      </c>
      <c r="AL88" s="128">
        <f t="shared" si="171"/>
        <v>568.5</v>
      </c>
      <c r="AM88" s="128">
        <f t="shared" si="150"/>
        <v>113604.065625</v>
      </c>
      <c r="AN88" s="128">
        <f t="shared" si="172"/>
        <v>364.55062500000003</v>
      </c>
      <c r="AO88" s="130">
        <f t="shared" si="173"/>
        <v>4.4999999999999998E-2</v>
      </c>
      <c r="AP88" s="128">
        <f t="shared" si="174"/>
        <v>3400.1748783332705</v>
      </c>
      <c r="AQ88" s="128">
        <f t="shared" si="156"/>
        <v>116639.68987833327</v>
      </c>
      <c r="AS88" s="124">
        <f t="shared" si="119"/>
        <v>45</v>
      </c>
      <c r="AT88" s="130">
        <f t="shared" si="120"/>
        <v>4.7500000000000001E-2</v>
      </c>
      <c r="AU88" s="127">
        <f t="shared" si="230"/>
        <v>1087</v>
      </c>
      <c r="AV88" s="128">
        <f t="shared" si="231"/>
        <v>108599.6</v>
      </c>
      <c r="AW88" s="128">
        <f t="shared" si="151"/>
        <v>108700</v>
      </c>
      <c r="AX88" s="128">
        <f t="shared" si="123"/>
        <v>108700</v>
      </c>
      <c r="AY88" s="130">
        <f t="shared" si="175"/>
        <v>4.9000000000000002E-2</v>
      </c>
      <c r="AZ88" s="128">
        <f t="shared" si="176"/>
        <v>109143.85833333335</v>
      </c>
      <c r="BA88" s="128" t="str">
        <f t="shared" si="177"/>
        <v>nie</v>
      </c>
      <c r="BB88" s="128">
        <f t="shared" si="178"/>
        <v>760.9</v>
      </c>
      <c r="BC88" s="128">
        <f t="shared" si="158"/>
        <v>108443.19625000002</v>
      </c>
      <c r="BD88" s="128">
        <f t="shared" si="179"/>
        <v>359.52525000001498</v>
      </c>
      <c r="BE88" s="130">
        <f t="shared" si="51"/>
        <v>4.4999999999999998E-2</v>
      </c>
      <c r="BF88" s="128">
        <f t="shared" si="180"/>
        <v>7807.3463608139546</v>
      </c>
      <c r="BG88" s="128">
        <f t="shared" si="159"/>
        <v>115891.01736081396</v>
      </c>
      <c r="BI88" s="124">
        <f t="shared" si="124"/>
        <v>45</v>
      </c>
      <c r="BJ88" s="130">
        <f t="shared" si="242"/>
        <v>4.5900000000000003E-2</v>
      </c>
      <c r="BK88" s="127">
        <f t="shared" si="232"/>
        <v>1132</v>
      </c>
      <c r="BL88" s="128">
        <f t="shared" si="233"/>
        <v>113086.8</v>
      </c>
      <c r="BM88" s="128">
        <f t="shared" si="142"/>
        <v>113200</v>
      </c>
      <c r="BN88" s="128">
        <f t="shared" si="234"/>
        <v>113200</v>
      </c>
      <c r="BO88" s="130">
        <f t="shared" si="181"/>
        <v>5.1499999999999997E-2</v>
      </c>
      <c r="BP88" s="128">
        <f t="shared" si="182"/>
        <v>117572.34999999999</v>
      </c>
      <c r="BQ88" s="128" t="str">
        <f t="shared" si="183"/>
        <v>nie</v>
      </c>
      <c r="BR88" s="128">
        <f t="shared" si="184"/>
        <v>1132</v>
      </c>
      <c r="BS88" s="128">
        <f t="shared" si="153"/>
        <v>115824.6835</v>
      </c>
      <c r="BT88" s="128">
        <f t="shared" si="128"/>
        <v>0</v>
      </c>
      <c r="BU88" s="130">
        <f t="shared" si="185"/>
        <v>4.4999999999999998E-2</v>
      </c>
      <c r="BV88" s="128">
        <f t="shared" si="60"/>
        <v>85.564599789787422</v>
      </c>
      <c r="BW88" s="128">
        <f t="shared" ref="BW88:BW120" si="243">BV87*(1+BU88/12*(1-podatek_Belki))+BS88</f>
        <v>115910.24809978978</v>
      </c>
      <c r="BY88" s="130">
        <f t="shared" ref="BY88:BY119" si="244">MAX(INDEX(scenariusz_I_inflacja,MATCH(ROUNDUP(AA88/12,0)-1,scenariusz_I_rok,0)),0)</f>
        <v>2.9000000000000001E-2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4.3999999999999997E-2</v>
      </c>
      <c r="CE88" s="128">
        <f t="shared" si="187"/>
        <v>103299.99999999999</v>
      </c>
      <c r="CF88" s="128" t="str">
        <f t="shared" si="188"/>
        <v>nie</v>
      </c>
      <c r="CG88" s="128">
        <f t="shared" si="189"/>
        <v>2000</v>
      </c>
      <c r="CH88" s="128">
        <f t="shared" si="160"/>
        <v>101052.99999999999</v>
      </c>
      <c r="CI88" s="128">
        <f t="shared" si="190"/>
        <v>0</v>
      </c>
      <c r="CJ88" s="130">
        <f t="shared" si="68"/>
        <v>4.4999999999999998E-2</v>
      </c>
      <c r="CK88" s="128">
        <f t="shared" si="191"/>
        <v>12384.959576586494</v>
      </c>
      <c r="CL88" s="128">
        <f t="shared" si="192"/>
        <v>113437.95957658648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116642.50599999999</v>
      </c>
      <c r="CR88" s="130">
        <f t="shared" si="193"/>
        <v>4.9000000000000002E-2</v>
      </c>
      <c r="CS88" s="128">
        <f t="shared" si="194"/>
        <v>120929.1180955</v>
      </c>
      <c r="CT88" s="128" t="str">
        <f t="shared" si="195"/>
        <v>nie</v>
      </c>
      <c r="CU88" s="128">
        <f t="shared" si="196"/>
        <v>3000</v>
      </c>
      <c r="CV88" s="128">
        <f t="shared" si="197"/>
        <v>114522.585657355</v>
      </c>
      <c r="CW88" s="128">
        <f t="shared" si="76"/>
        <v>0</v>
      </c>
      <c r="CX88" s="130">
        <f t="shared" si="198"/>
        <v>4.4999999999999998E-2</v>
      </c>
      <c r="CY88" s="128">
        <f t="shared" si="199"/>
        <v>0</v>
      </c>
      <c r="CZ88" s="128">
        <f t="shared" si="200"/>
        <v>114522.585657355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116312.38569999998</v>
      </c>
      <c r="DF88" s="130">
        <f t="shared" si="201"/>
        <v>4.9000000000000002E-2</v>
      </c>
      <c r="DG88" s="128">
        <f t="shared" si="202"/>
        <v>120586.86587447498</v>
      </c>
      <c r="DH88" s="128" t="str">
        <f t="shared" si="203"/>
        <v>nie</v>
      </c>
      <c r="DI88" s="128">
        <f t="shared" si="204"/>
        <v>2000</v>
      </c>
      <c r="DJ88" s="128">
        <f t="shared" si="205"/>
        <v>115055.36135832474</v>
      </c>
      <c r="DK88" s="128">
        <f t="shared" si="85"/>
        <v>0</v>
      </c>
      <c r="DL88" s="130">
        <f t="shared" si="206"/>
        <v>4.4999999999999998E-2</v>
      </c>
      <c r="DM88" s="128">
        <f t="shared" si="207"/>
        <v>0</v>
      </c>
      <c r="DN88" s="128">
        <f t="shared" si="208"/>
        <v>115055.36135832474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118034.82500000001</v>
      </c>
      <c r="DT88" s="130">
        <f t="shared" si="209"/>
        <v>5.4000000000000006E-2</v>
      </c>
      <c r="DU88" s="128">
        <f t="shared" si="210"/>
        <v>122815.23541250001</v>
      </c>
      <c r="DV88" s="128" t="str">
        <f t="shared" si="211"/>
        <v>nie</v>
      </c>
      <c r="DW88" s="128">
        <f t="shared" si="212"/>
        <v>3000</v>
      </c>
      <c r="DX88" s="128">
        <f t="shared" si="93"/>
        <v>116050.34068412501</v>
      </c>
      <c r="DY88" s="128">
        <f t="shared" si="94"/>
        <v>0</v>
      </c>
      <c r="DZ88" s="130">
        <f t="shared" si="213"/>
        <v>4.4999999999999998E-2</v>
      </c>
      <c r="EA88" s="128">
        <f t="shared" si="214"/>
        <v>0</v>
      </c>
      <c r="EB88" s="128">
        <f t="shared" si="215"/>
        <v>116050.34068412501</v>
      </c>
      <c r="EC88" s="19" t="s">
        <v>24</v>
      </c>
      <c r="ED88" s="68"/>
    </row>
    <row r="89" spans="1:134">
      <c r="A89" s="224"/>
      <c r="B89" s="188">
        <f t="shared" si="216"/>
        <v>45</v>
      </c>
      <c r="C89" s="128">
        <f t="shared" si="217"/>
        <v>116639.68987833327</v>
      </c>
      <c r="D89" s="128">
        <f t="shared" si="218"/>
        <v>115891.01736081396</v>
      </c>
      <c r="E89" s="128">
        <f t="shared" si="219"/>
        <v>115910.24809978978</v>
      </c>
      <c r="F89" s="128">
        <f t="shared" si="220"/>
        <v>113437.95957658648</v>
      </c>
      <c r="G89" s="128">
        <f t="shared" si="221"/>
        <v>114522.585657355</v>
      </c>
      <c r="H89" s="128">
        <f t="shared" si="222"/>
        <v>115055.36135832474</v>
      </c>
      <c r="I89" s="128">
        <f t="shared" si="223"/>
        <v>116050.34068412501</v>
      </c>
      <c r="J89" s="128">
        <f t="shared" si="224"/>
        <v>114623.23257563257</v>
      </c>
      <c r="K89" s="128">
        <f t="shared" si="225"/>
        <v>111324.50447107498</v>
      </c>
      <c r="M89" s="36"/>
      <c r="N89" s="32">
        <f t="shared" si="226"/>
        <v>45</v>
      </c>
      <c r="O89" s="25">
        <f t="shared" si="109"/>
        <v>0.16639689878333264</v>
      </c>
      <c r="P89" s="25">
        <f t="shared" si="110"/>
        <v>0.15891017360813953</v>
      </c>
      <c r="Q89" s="25">
        <f t="shared" si="111"/>
        <v>0.15910248099789781</v>
      </c>
      <c r="R89" s="25">
        <f t="shared" si="161"/>
        <v>0.13437959576586489</v>
      </c>
      <c r="S89" s="25">
        <f t="shared" si="162"/>
        <v>0.14522585657355003</v>
      </c>
      <c r="T89" s="25">
        <f t="shared" si="163"/>
        <v>0.15055361358324726</v>
      </c>
      <c r="U89" s="25">
        <f t="shared" si="164"/>
        <v>0.16050340684125008</v>
      </c>
      <c r="V89" s="25">
        <f t="shared" si="165"/>
        <v>0.14623232575632583</v>
      </c>
      <c r="W89" s="25">
        <f t="shared" si="166"/>
        <v>0.11324504471074981</v>
      </c>
      <c r="X89" s="36"/>
      <c r="Y89" s="36"/>
      <c r="AA89" s="124">
        <f t="shared" si="113"/>
        <v>46</v>
      </c>
      <c r="AB89" s="128">
        <f t="shared" si="167"/>
        <v>111587.81175674999</v>
      </c>
      <c r="AC89" s="124">
        <f t="shared" si="114"/>
        <v>46</v>
      </c>
      <c r="AD89" s="130">
        <f t="shared" si="227"/>
        <v>4.7500000000000001E-2</v>
      </c>
      <c r="AE89" s="127">
        <f t="shared" si="228"/>
        <v>1137</v>
      </c>
      <c r="AF89" s="128">
        <f t="shared" si="229"/>
        <v>113590.6</v>
      </c>
      <c r="AG89" s="128">
        <f t="shared" si="140"/>
        <v>113700</v>
      </c>
      <c r="AH89" s="128">
        <f t="shared" si="118"/>
        <v>113700</v>
      </c>
      <c r="AI89" s="130">
        <f t="shared" si="168"/>
        <v>4.7500000000000001E-2</v>
      </c>
      <c r="AJ89" s="128">
        <f t="shared" si="169"/>
        <v>114150.0625</v>
      </c>
      <c r="AK89" s="128" t="str">
        <f t="shared" si="170"/>
        <v>nie</v>
      </c>
      <c r="AL89" s="128">
        <f t="shared" si="171"/>
        <v>568.5</v>
      </c>
      <c r="AM89" s="128">
        <f t="shared" si="150"/>
        <v>113604.065625</v>
      </c>
      <c r="AN89" s="128">
        <f t="shared" si="172"/>
        <v>364.55062500000003</v>
      </c>
      <c r="AO89" s="130">
        <f t="shared" si="173"/>
        <v>4.4999999999999998E-2</v>
      </c>
      <c r="AP89" s="128">
        <f t="shared" si="174"/>
        <v>3775.0535345262078</v>
      </c>
      <c r="AQ89" s="128">
        <f t="shared" si="156"/>
        <v>117014.56853452622</v>
      </c>
      <c r="AS89" s="124">
        <f t="shared" si="119"/>
        <v>46</v>
      </c>
      <c r="AT89" s="130">
        <f t="shared" si="120"/>
        <v>4.7500000000000001E-2</v>
      </c>
      <c r="AU89" s="127">
        <f t="shared" si="230"/>
        <v>1087</v>
      </c>
      <c r="AV89" s="128">
        <f t="shared" si="231"/>
        <v>108599.6</v>
      </c>
      <c r="AW89" s="128">
        <f t="shared" si="151"/>
        <v>108700</v>
      </c>
      <c r="AX89" s="128">
        <f t="shared" si="123"/>
        <v>108700</v>
      </c>
      <c r="AY89" s="130">
        <f t="shared" si="175"/>
        <v>4.9000000000000002E-2</v>
      </c>
      <c r="AZ89" s="128">
        <f t="shared" si="176"/>
        <v>109143.85833333335</v>
      </c>
      <c r="BA89" s="128" t="str">
        <f t="shared" si="177"/>
        <v>nie</v>
      </c>
      <c r="BB89" s="128">
        <f t="shared" si="178"/>
        <v>760.9</v>
      </c>
      <c r="BC89" s="128">
        <f t="shared" si="158"/>
        <v>108443.19625000002</v>
      </c>
      <c r="BD89" s="128">
        <f t="shared" si="179"/>
        <v>359.52525000001498</v>
      </c>
      <c r="BE89" s="130">
        <f t="shared" si="51"/>
        <v>4.4999999999999998E-2</v>
      </c>
      <c r="BF89" s="128">
        <f t="shared" si="180"/>
        <v>8190.5864253849422</v>
      </c>
      <c r="BG89" s="128">
        <f t="shared" si="159"/>
        <v>116274.25742538495</v>
      </c>
      <c r="BI89" s="124">
        <f t="shared" si="124"/>
        <v>46</v>
      </c>
      <c r="BJ89" s="130">
        <f t="shared" si="242"/>
        <v>4.5900000000000003E-2</v>
      </c>
      <c r="BK89" s="127">
        <f t="shared" si="232"/>
        <v>1132</v>
      </c>
      <c r="BL89" s="128">
        <f t="shared" si="233"/>
        <v>113086.8</v>
      </c>
      <c r="BM89" s="128">
        <f t="shared" si="142"/>
        <v>113200</v>
      </c>
      <c r="BN89" s="128">
        <f t="shared" si="234"/>
        <v>113200</v>
      </c>
      <c r="BO89" s="130">
        <f t="shared" si="181"/>
        <v>5.1499999999999997E-2</v>
      </c>
      <c r="BP89" s="128">
        <f t="shared" si="182"/>
        <v>118058.16666666667</v>
      </c>
      <c r="BQ89" s="128" t="str">
        <f t="shared" si="183"/>
        <v>nie</v>
      </c>
      <c r="BR89" s="128">
        <f t="shared" si="184"/>
        <v>1132</v>
      </c>
      <c r="BS89" s="128">
        <f t="shared" si="153"/>
        <v>116218.19500000001</v>
      </c>
      <c r="BT89" s="128">
        <f t="shared" si="128"/>
        <v>0</v>
      </c>
      <c r="BU89" s="130">
        <f t="shared" si="185"/>
        <v>4.4999999999999998E-2</v>
      </c>
      <c r="BV89" s="128">
        <f t="shared" si="60"/>
        <v>85.824502261648902</v>
      </c>
      <c r="BW89" s="128">
        <f t="shared" si="243"/>
        <v>116304.01950226165</v>
      </c>
      <c r="BY89" s="130">
        <f t="shared" si="244"/>
        <v>2.9000000000000001E-2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4.3999999999999997E-2</v>
      </c>
      <c r="CE89" s="128">
        <f t="shared" si="187"/>
        <v>103666.66666666666</v>
      </c>
      <c r="CF89" s="128" t="str">
        <f t="shared" si="188"/>
        <v>nie</v>
      </c>
      <c r="CG89" s="128">
        <f t="shared" si="189"/>
        <v>2000</v>
      </c>
      <c r="CH89" s="128">
        <f t="shared" si="160"/>
        <v>101349.99999999999</v>
      </c>
      <c r="CI89" s="128">
        <f t="shared" si="190"/>
        <v>0</v>
      </c>
      <c r="CJ89" s="130">
        <f t="shared" si="68"/>
        <v>4.4999999999999998E-2</v>
      </c>
      <c r="CK89" s="128">
        <f t="shared" si="191"/>
        <v>12422.578891300376</v>
      </c>
      <c r="CL89" s="128">
        <f t="shared" si="192"/>
        <v>113772.57889130036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116642.50599999999</v>
      </c>
      <c r="CR89" s="130">
        <f t="shared" si="193"/>
        <v>4.9000000000000002E-2</v>
      </c>
      <c r="CS89" s="128">
        <f t="shared" si="194"/>
        <v>121405.40832833332</v>
      </c>
      <c r="CT89" s="128" t="str">
        <f t="shared" si="195"/>
        <v>nie</v>
      </c>
      <c r="CU89" s="128">
        <f t="shared" si="196"/>
        <v>3000</v>
      </c>
      <c r="CV89" s="128">
        <f t="shared" si="197"/>
        <v>114908.38074594998</v>
      </c>
      <c r="CW89" s="128">
        <f t="shared" si="76"/>
        <v>0</v>
      </c>
      <c r="CX89" s="130">
        <f t="shared" si="198"/>
        <v>4.4999999999999998E-2</v>
      </c>
      <c r="CY89" s="128">
        <f t="shared" si="199"/>
        <v>0</v>
      </c>
      <c r="CZ89" s="128">
        <f t="shared" si="200"/>
        <v>114908.38074594998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116312.38569999998</v>
      </c>
      <c r="DF89" s="130">
        <f t="shared" si="201"/>
        <v>4.9000000000000002E-2</v>
      </c>
      <c r="DG89" s="128">
        <f t="shared" si="202"/>
        <v>121061.80811608331</v>
      </c>
      <c r="DH89" s="128" t="str">
        <f t="shared" si="203"/>
        <v>nie</v>
      </c>
      <c r="DI89" s="128">
        <f t="shared" si="204"/>
        <v>2000</v>
      </c>
      <c r="DJ89" s="128">
        <f t="shared" si="205"/>
        <v>115440.06457402748</v>
      </c>
      <c r="DK89" s="128">
        <f t="shared" si="85"/>
        <v>0</v>
      </c>
      <c r="DL89" s="130">
        <f t="shared" si="206"/>
        <v>4.4999999999999998E-2</v>
      </c>
      <c r="DM89" s="128">
        <f t="shared" si="207"/>
        <v>0</v>
      </c>
      <c r="DN89" s="128">
        <f t="shared" si="208"/>
        <v>115440.06457402748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118034.82500000001</v>
      </c>
      <c r="DT89" s="130">
        <f t="shared" si="209"/>
        <v>5.4000000000000006E-2</v>
      </c>
      <c r="DU89" s="128">
        <f t="shared" si="210"/>
        <v>123346.392125</v>
      </c>
      <c r="DV89" s="128" t="str">
        <f t="shared" si="211"/>
        <v>nie</v>
      </c>
      <c r="DW89" s="128">
        <f t="shared" si="212"/>
        <v>3000</v>
      </c>
      <c r="DX89" s="128">
        <f t="shared" si="93"/>
        <v>116480.57762125001</v>
      </c>
      <c r="DY89" s="128">
        <f t="shared" si="94"/>
        <v>0</v>
      </c>
      <c r="DZ89" s="130">
        <f t="shared" si="213"/>
        <v>4.4999999999999998E-2</v>
      </c>
      <c r="EA89" s="128">
        <f t="shared" si="214"/>
        <v>0</v>
      </c>
      <c r="EB89" s="128">
        <f t="shared" si="215"/>
        <v>116480.57762125001</v>
      </c>
    </row>
    <row r="90" spans="1:134">
      <c r="A90" s="224"/>
      <c r="B90" s="188">
        <f t="shared" si="216"/>
        <v>46</v>
      </c>
      <c r="C90" s="128">
        <f t="shared" si="217"/>
        <v>117014.56853452622</v>
      </c>
      <c r="D90" s="128">
        <f t="shared" si="218"/>
        <v>116274.25742538495</v>
      </c>
      <c r="E90" s="128">
        <f t="shared" si="219"/>
        <v>116304.01950226165</v>
      </c>
      <c r="F90" s="128">
        <f t="shared" si="220"/>
        <v>113772.57889130036</v>
      </c>
      <c r="G90" s="128">
        <f t="shared" si="221"/>
        <v>114908.38074594998</v>
      </c>
      <c r="H90" s="128">
        <f t="shared" si="222"/>
        <v>115440.06457402748</v>
      </c>
      <c r="I90" s="128">
        <f t="shared" si="223"/>
        <v>116480.57762125001</v>
      </c>
      <c r="J90" s="128">
        <f t="shared" si="224"/>
        <v>114971.40064458107</v>
      </c>
      <c r="K90" s="128">
        <f t="shared" si="225"/>
        <v>111587.81175674999</v>
      </c>
      <c r="M90" s="36"/>
      <c r="N90" s="32">
        <f t="shared" si="226"/>
        <v>46</v>
      </c>
      <c r="O90" s="25">
        <f t="shared" si="109"/>
        <v>0.17014568534526209</v>
      </c>
      <c r="P90" s="25">
        <f t="shared" si="110"/>
        <v>0.16274257425384953</v>
      </c>
      <c r="Q90" s="25">
        <f t="shared" si="111"/>
        <v>0.16304019502261657</v>
      </c>
      <c r="R90" s="25">
        <f t="shared" si="161"/>
        <v>0.13772578891300369</v>
      </c>
      <c r="S90" s="25">
        <f t="shared" si="162"/>
        <v>0.14908380745949978</v>
      </c>
      <c r="T90" s="25">
        <f t="shared" si="163"/>
        <v>0.15440064574027468</v>
      </c>
      <c r="U90" s="25">
        <f t="shared" si="164"/>
        <v>0.16480577621250014</v>
      </c>
      <c r="V90" s="25">
        <f t="shared" si="165"/>
        <v>0.14971400644581068</v>
      </c>
      <c r="W90" s="25">
        <f t="shared" si="166"/>
        <v>0.11587811756749988</v>
      </c>
      <c r="X90" s="36"/>
      <c r="Y90" s="36"/>
      <c r="AA90" s="124">
        <f t="shared" si="113"/>
        <v>47</v>
      </c>
      <c r="AB90" s="128">
        <f t="shared" si="167"/>
        <v>111851.11904242499</v>
      </c>
      <c r="AC90" s="124">
        <f t="shared" si="114"/>
        <v>47</v>
      </c>
      <c r="AD90" s="130">
        <f t="shared" si="227"/>
        <v>4.7500000000000001E-2</v>
      </c>
      <c r="AE90" s="127">
        <f t="shared" si="228"/>
        <v>1137</v>
      </c>
      <c r="AF90" s="128">
        <f t="shared" si="229"/>
        <v>113590.6</v>
      </c>
      <c r="AG90" s="128">
        <f t="shared" si="140"/>
        <v>113700</v>
      </c>
      <c r="AH90" s="128">
        <f t="shared" si="118"/>
        <v>113700</v>
      </c>
      <c r="AI90" s="130">
        <f t="shared" si="168"/>
        <v>4.7500000000000001E-2</v>
      </c>
      <c r="AJ90" s="128">
        <f t="shared" si="169"/>
        <v>114150.0625</v>
      </c>
      <c r="AK90" s="128" t="str">
        <f t="shared" si="170"/>
        <v>nie</v>
      </c>
      <c r="AL90" s="128">
        <f t="shared" si="171"/>
        <v>568.5</v>
      </c>
      <c r="AM90" s="128">
        <f t="shared" si="150"/>
        <v>113604.065625</v>
      </c>
      <c r="AN90" s="128">
        <f t="shared" si="172"/>
        <v>364.55062500000003</v>
      </c>
      <c r="AO90" s="130">
        <f t="shared" si="173"/>
        <v>4.4999999999999998E-2</v>
      </c>
      <c r="AP90" s="128">
        <f t="shared" si="174"/>
        <v>4151.0708846373318</v>
      </c>
      <c r="AQ90" s="128">
        <f t="shared" si="156"/>
        <v>117390.58588463733</v>
      </c>
      <c r="AS90" s="124">
        <f t="shared" si="119"/>
        <v>47</v>
      </c>
      <c r="AT90" s="130">
        <f t="shared" si="120"/>
        <v>4.7500000000000001E-2</v>
      </c>
      <c r="AU90" s="127">
        <f t="shared" si="230"/>
        <v>1087</v>
      </c>
      <c r="AV90" s="128">
        <f t="shared" si="231"/>
        <v>108599.6</v>
      </c>
      <c r="AW90" s="128">
        <f t="shared" si="151"/>
        <v>108700</v>
      </c>
      <c r="AX90" s="128">
        <f t="shared" si="123"/>
        <v>108700</v>
      </c>
      <c r="AY90" s="130">
        <f t="shared" si="175"/>
        <v>4.9000000000000002E-2</v>
      </c>
      <c r="AZ90" s="128">
        <f t="shared" si="176"/>
        <v>109143.85833333335</v>
      </c>
      <c r="BA90" s="128" t="str">
        <f t="shared" si="177"/>
        <v>nie</v>
      </c>
      <c r="BB90" s="128">
        <f t="shared" si="178"/>
        <v>760.9</v>
      </c>
      <c r="BC90" s="128">
        <f t="shared" si="158"/>
        <v>108443.19625000002</v>
      </c>
      <c r="BD90" s="128">
        <f t="shared" si="179"/>
        <v>359.52525000001498</v>
      </c>
      <c r="BE90" s="130">
        <f t="shared" si="51"/>
        <v>4.4999999999999998E-2</v>
      </c>
      <c r="BF90" s="128">
        <f t="shared" si="180"/>
        <v>8574.9905816520641</v>
      </c>
      <c r="BG90" s="128">
        <f t="shared" si="159"/>
        <v>116658.66158165206</v>
      </c>
      <c r="BI90" s="124">
        <f t="shared" si="124"/>
        <v>47</v>
      </c>
      <c r="BJ90" s="130">
        <f t="shared" si="242"/>
        <v>4.5900000000000003E-2</v>
      </c>
      <c r="BK90" s="127">
        <f t="shared" si="232"/>
        <v>1132</v>
      </c>
      <c r="BL90" s="128">
        <f t="shared" si="233"/>
        <v>113086.8</v>
      </c>
      <c r="BM90" s="128">
        <f t="shared" si="142"/>
        <v>113200</v>
      </c>
      <c r="BN90" s="128">
        <f t="shared" si="234"/>
        <v>113200</v>
      </c>
      <c r="BO90" s="130">
        <f t="shared" si="181"/>
        <v>5.1499999999999997E-2</v>
      </c>
      <c r="BP90" s="128">
        <f t="shared" si="182"/>
        <v>118543.98333333332</v>
      </c>
      <c r="BQ90" s="128" t="str">
        <f t="shared" si="183"/>
        <v>nie</v>
      </c>
      <c r="BR90" s="128">
        <f t="shared" si="184"/>
        <v>1132</v>
      </c>
      <c r="BS90" s="128">
        <f t="shared" si="153"/>
        <v>116611.70649999999</v>
      </c>
      <c r="BT90" s="128">
        <f t="shared" si="128"/>
        <v>0</v>
      </c>
      <c r="BU90" s="130">
        <f t="shared" si="185"/>
        <v>4.4999999999999998E-2</v>
      </c>
      <c r="BV90" s="128">
        <f t="shared" si="60"/>
        <v>86.085194187268669</v>
      </c>
      <c r="BW90" s="128">
        <f t="shared" si="243"/>
        <v>116697.79169418725</v>
      </c>
      <c r="BY90" s="130">
        <f t="shared" si="244"/>
        <v>2.9000000000000001E-2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4.3999999999999997E-2</v>
      </c>
      <c r="CE90" s="128">
        <f t="shared" si="187"/>
        <v>104033.33333333333</v>
      </c>
      <c r="CF90" s="128" t="str">
        <f t="shared" si="188"/>
        <v>nie</v>
      </c>
      <c r="CG90" s="128">
        <f t="shared" si="189"/>
        <v>2000</v>
      </c>
      <c r="CH90" s="128">
        <f t="shared" si="160"/>
        <v>101647</v>
      </c>
      <c r="CI90" s="128">
        <f t="shared" si="190"/>
        <v>0</v>
      </c>
      <c r="CJ90" s="130">
        <f t="shared" si="68"/>
        <v>4.4999999999999998E-2</v>
      </c>
      <c r="CK90" s="128">
        <f t="shared" si="191"/>
        <v>12460.312474682702</v>
      </c>
      <c r="CL90" s="128">
        <f t="shared" si="192"/>
        <v>114107.31247468269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116642.50599999999</v>
      </c>
      <c r="CR90" s="130">
        <f t="shared" si="193"/>
        <v>4.9000000000000002E-2</v>
      </c>
      <c r="CS90" s="128">
        <f t="shared" si="194"/>
        <v>121881.69856116666</v>
      </c>
      <c r="CT90" s="128" t="str">
        <f t="shared" si="195"/>
        <v>nie</v>
      </c>
      <c r="CU90" s="128">
        <f t="shared" si="196"/>
        <v>3000</v>
      </c>
      <c r="CV90" s="128">
        <f t="shared" si="197"/>
        <v>115294.17583454499</v>
      </c>
      <c r="CW90" s="128">
        <f t="shared" si="76"/>
        <v>0</v>
      </c>
      <c r="CX90" s="130">
        <f t="shared" si="198"/>
        <v>4.4999999999999998E-2</v>
      </c>
      <c r="CY90" s="128">
        <f t="shared" si="199"/>
        <v>0</v>
      </c>
      <c r="CZ90" s="128">
        <f t="shared" si="200"/>
        <v>115294.17583454499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116312.38569999998</v>
      </c>
      <c r="DF90" s="130">
        <f t="shared" si="201"/>
        <v>4.9000000000000002E-2</v>
      </c>
      <c r="DG90" s="128">
        <f t="shared" si="202"/>
        <v>121536.75035769165</v>
      </c>
      <c r="DH90" s="128" t="str">
        <f t="shared" si="203"/>
        <v>nie</v>
      </c>
      <c r="DI90" s="128">
        <f t="shared" si="204"/>
        <v>2000</v>
      </c>
      <c r="DJ90" s="128">
        <f t="shared" si="205"/>
        <v>115824.76778973023</v>
      </c>
      <c r="DK90" s="128">
        <f t="shared" si="85"/>
        <v>0</v>
      </c>
      <c r="DL90" s="130">
        <f t="shared" si="206"/>
        <v>4.4999999999999998E-2</v>
      </c>
      <c r="DM90" s="128">
        <f t="shared" si="207"/>
        <v>0</v>
      </c>
      <c r="DN90" s="128">
        <f t="shared" si="208"/>
        <v>115824.76778973023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118034.82500000001</v>
      </c>
      <c r="DT90" s="130">
        <f t="shared" si="209"/>
        <v>5.4000000000000006E-2</v>
      </c>
      <c r="DU90" s="128">
        <f t="shared" si="210"/>
        <v>123877.54883750003</v>
      </c>
      <c r="DV90" s="128" t="str">
        <f t="shared" si="211"/>
        <v>nie</v>
      </c>
      <c r="DW90" s="128">
        <f t="shared" si="212"/>
        <v>3000</v>
      </c>
      <c r="DX90" s="128">
        <f t="shared" si="93"/>
        <v>116910.81455837502</v>
      </c>
      <c r="DY90" s="128">
        <f t="shared" si="94"/>
        <v>0</v>
      </c>
      <c r="DZ90" s="130">
        <f t="shared" si="213"/>
        <v>4.4999999999999998E-2</v>
      </c>
      <c r="EA90" s="128">
        <f t="shared" si="214"/>
        <v>0</v>
      </c>
      <c r="EB90" s="128">
        <f t="shared" si="215"/>
        <v>116910.81455837502</v>
      </c>
    </row>
    <row r="91" spans="1:134" ht="14.25" customHeight="1">
      <c r="A91" s="224"/>
      <c r="B91" s="188">
        <f t="shared" si="216"/>
        <v>47</v>
      </c>
      <c r="C91" s="128">
        <f t="shared" si="217"/>
        <v>117390.58588463733</v>
      </c>
      <c r="D91" s="128">
        <f t="shared" si="218"/>
        <v>116658.66158165206</v>
      </c>
      <c r="E91" s="128">
        <f t="shared" si="219"/>
        <v>116697.79169418725</v>
      </c>
      <c r="F91" s="128">
        <f t="shared" si="220"/>
        <v>114107.31247468269</v>
      </c>
      <c r="G91" s="128">
        <f t="shared" si="221"/>
        <v>115294.17583454499</v>
      </c>
      <c r="H91" s="128">
        <f t="shared" si="222"/>
        <v>115824.76778973023</v>
      </c>
      <c r="I91" s="128">
        <f t="shared" si="223"/>
        <v>116910.81455837502</v>
      </c>
      <c r="J91" s="128">
        <f t="shared" si="224"/>
        <v>115320.62627403898</v>
      </c>
      <c r="K91" s="128">
        <f t="shared" si="225"/>
        <v>111851.11904242499</v>
      </c>
      <c r="M91" s="36"/>
      <c r="N91" s="32">
        <f t="shared" si="226"/>
        <v>47</v>
      </c>
      <c r="O91" s="25">
        <f t="shared" si="109"/>
        <v>0.17390585884637333</v>
      </c>
      <c r="P91" s="25">
        <f t="shared" si="110"/>
        <v>0.16658661581652057</v>
      </c>
      <c r="Q91" s="25">
        <f t="shared" si="111"/>
        <v>0.16697791694187258</v>
      </c>
      <c r="R91" s="25">
        <f t="shared" si="161"/>
        <v>0.14107312474682687</v>
      </c>
      <c r="S91" s="25">
        <f t="shared" si="162"/>
        <v>0.15294175834544999</v>
      </c>
      <c r="T91" s="25">
        <f t="shared" si="163"/>
        <v>0.15824767789730232</v>
      </c>
      <c r="U91" s="25">
        <f t="shared" si="164"/>
        <v>0.1691081455837502</v>
      </c>
      <c r="V91" s="25">
        <f t="shared" si="165"/>
        <v>0.15320626274038984</v>
      </c>
      <c r="W91" s="25">
        <f t="shared" si="166"/>
        <v>0.11851119042424996</v>
      </c>
      <c r="X91" s="36"/>
      <c r="Y91" s="36"/>
      <c r="AA91" s="124">
        <f t="shared" si="113"/>
        <v>48</v>
      </c>
      <c r="AB91" s="128">
        <f t="shared" si="167"/>
        <v>112114.42632809999</v>
      </c>
      <c r="AC91" s="124">
        <f t="shared" si="114"/>
        <v>48</v>
      </c>
      <c r="AD91" s="130">
        <f t="shared" si="227"/>
        <v>4.7500000000000001E-2</v>
      </c>
      <c r="AE91" s="127">
        <f t="shared" si="228"/>
        <v>1137</v>
      </c>
      <c r="AF91" s="128">
        <f t="shared" si="229"/>
        <v>113590.6</v>
      </c>
      <c r="AG91" s="128">
        <f t="shared" si="140"/>
        <v>113700</v>
      </c>
      <c r="AH91" s="128">
        <f t="shared" si="118"/>
        <v>113700</v>
      </c>
      <c r="AI91" s="130">
        <f t="shared" si="168"/>
        <v>4.7500000000000001E-2</v>
      </c>
      <c r="AJ91" s="128">
        <f t="shared" si="169"/>
        <v>114150.0625</v>
      </c>
      <c r="AK91" s="128" t="str">
        <f t="shared" si="170"/>
        <v>tak</v>
      </c>
      <c r="AL91" s="128">
        <f t="shared" si="171"/>
        <v>0</v>
      </c>
      <c r="AM91" s="128">
        <f t="shared" si="150"/>
        <v>114064.550625</v>
      </c>
      <c r="AN91" s="128">
        <f t="shared" si="172"/>
        <v>478.75062499999353</v>
      </c>
      <c r="AO91" s="130">
        <f t="shared" si="173"/>
        <v>4.4999999999999998E-2</v>
      </c>
      <c r="AP91" s="128">
        <f t="shared" si="174"/>
        <v>4642.4303874494108</v>
      </c>
      <c r="AQ91" s="128">
        <f t="shared" si="156"/>
        <v>118228.23038744942</v>
      </c>
      <c r="AS91" s="124">
        <f t="shared" si="119"/>
        <v>48</v>
      </c>
      <c r="AT91" s="130">
        <f t="shared" si="120"/>
        <v>4.7500000000000001E-2</v>
      </c>
      <c r="AU91" s="127">
        <f t="shared" si="230"/>
        <v>1087</v>
      </c>
      <c r="AV91" s="128">
        <f t="shared" si="231"/>
        <v>108599.6</v>
      </c>
      <c r="AW91" s="128">
        <f t="shared" si="151"/>
        <v>108700</v>
      </c>
      <c r="AX91" s="128">
        <f t="shared" si="123"/>
        <v>108700</v>
      </c>
      <c r="AY91" s="130">
        <f t="shared" si="175"/>
        <v>4.9000000000000002E-2</v>
      </c>
      <c r="AZ91" s="128">
        <f t="shared" si="176"/>
        <v>109143.85833333335</v>
      </c>
      <c r="BA91" s="128" t="str">
        <f t="shared" si="177"/>
        <v>tak</v>
      </c>
      <c r="BB91" s="128">
        <f t="shared" si="178"/>
        <v>0</v>
      </c>
      <c r="BC91" s="128">
        <f t="shared" si="158"/>
        <v>109059.52525000002</v>
      </c>
      <c r="BD91" s="128">
        <f t="shared" si="179"/>
        <v>468.72525000000877</v>
      </c>
      <c r="BE91" s="130">
        <f t="shared" si="51"/>
        <v>4.4999999999999998E-2</v>
      </c>
      <c r="BF91" s="128">
        <f t="shared" si="180"/>
        <v>9069.7623655438401</v>
      </c>
      <c r="BG91" s="128">
        <f t="shared" si="159"/>
        <v>117660.56236554385</v>
      </c>
      <c r="BI91" s="124">
        <f t="shared" si="124"/>
        <v>48</v>
      </c>
      <c r="BJ91" s="130">
        <f t="shared" si="242"/>
        <v>4.5900000000000003E-2</v>
      </c>
      <c r="BK91" s="127">
        <f t="shared" si="232"/>
        <v>1132</v>
      </c>
      <c r="BL91" s="128">
        <f t="shared" si="233"/>
        <v>113086.8</v>
      </c>
      <c r="BM91" s="128">
        <f t="shared" si="142"/>
        <v>113200</v>
      </c>
      <c r="BN91" s="128">
        <f t="shared" si="234"/>
        <v>113200</v>
      </c>
      <c r="BO91" s="130">
        <f t="shared" si="181"/>
        <v>5.1499999999999997E-2</v>
      </c>
      <c r="BP91" s="128">
        <f t="shared" si="182"/>
        <v>119029.80000000002</v>
      </c>
      <c r="BQ91" s="128" t="str">
        <f t="shared" si="183"/>
        <v>nie</v>
      </c>
      <c r="BR91" s="128">
        <f t="shared" si="184"/>
        <v>1132</v>
      </c>
      <c r="BS91" s="128">
        <f t="shared" si="153"/>
        <v>117005.21800000001</v>
      </c>
      <c r="BT91" s="128">
        <f t="shared" si="128"/>
        <v>0</v>
      </c>
      <c r="BU91" s="130">
        <f t="shared" si="185"/>
        <v>4.4999999999999998E-2</v>
      </c>
      <c r="BV91" s="128">
        <f t="shared" si="60"/>
        <v>86.346677964612496</v>
      </c>
      <c r="BW91" s="128">
        <f t="shared" si="243"/>
        <v>117091.56467796462</v>
      </c>
      <c r="BY91" s="130">
        <f t="shared" si="244"/>
        <v>2.9000000000000001E-2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4.3999999999999997E-2</v>
      </c>
      <c r="CE91" s="128">
        <f t="shared" si="187"/>
        <v>104400</v>
      </c>
      <c r="CF91" s="128" t="str">
        <f t="shared" si="188"/>
        <v>tak</v>
      </c>
      <c r="CG91" s="128">
        <f t="shared" si="189"/>
        <v>0</v>
      </c>
      <c r="CH91" s="128">
        <f t="shared" si="160"/>
        <v>103564</v>
      </c>
      <c r="CI91" s="128">
        <f t="shared" si="190"/>
        <v>67.599999999991269</v>
      </c>
      <c r="CJ91" s="130">
        <f t="shared" si="68"/>
        <v>4.4999999999999998E-2</v>
      </c>
      <c r="CK91" s="128">
        <f t="shared" si="191"/>
        <v>12565.760673824541</v>
      </c>
      <c r="CL91" s="128">
        <f t="shared" si="192"/>
        <v>116062.16067382455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116642.50599999999</v>
      </c>
      <c r="CR91" s="130">
        <f t="shared" si="193"/>
        <v>4.9000000000000002E-2</v>
      </c>
      <c r="CS91" s="128">
        <f t="shared" si="194"/>
        <v>122357.98879399999</v>
      </c>
      <c r="CT91" s="128" t="str">
        <f t="shared" si="195"/>
        <v>nie</v>
      </c>
      <c r="CU91" s="128">
        <f t="shared" si="196"/>
        <v>3000</v>
      </c>
      <c r="CV91" s="128">
        <f t="shared" si="197"/>
        <v>115679.97092313999</v>
      </c>
      <c r="CW91" s="128">
        <f t="shared" si="76"/>
        <v>0</v>
      </c>
      <c r="CX91" s="130">
        <f t="shared" si="198"/>
        <v>4.4999999999999998E-2</v>
      </c>
      <c r="CY91" s="128">
        <f t="shared" si="199"/>
        <v>0</v>
      </c>
      <c r="CZ91" s="128">
        <f t="shared" si="200"/>
        <v>115679.97092313999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116312.38569999998</v>
      </c>
      <c r="DF91" s="130">
        <f t="shared" si="201"/>
        <v>4.9000000000000002E-2</v>
      </c>
      <c r="DG91" s="128">
        <f t="shared" si="202"/>
        <v>122011.69259929997</v>
      </c>
      <c r="DH91" s="128" t="str">
        <f t="shared" si="203"/>
        <v>nie</v>
      </c>
      <c r="DI91" s="128">
        <f t="shared" si="204"/>
        <v>2000</v>
      </c>
      <c r="DJ91" s="128">
        <f t="shared" si="205"/>
        <v>116209.47100543298</v>
      </c>
      <c r="DK91" s="128">
        <f t="shared" si="85"/>
        <v>0</v>
      </c>
      <c r="DL91" s="130">
        <f t="shared" si="206"/>
        <v>4.4999999999999998E-2</v>
      </c>
      <c r="DM91" s="128">
        <f t="shared" si="207"/>
        <v>0</v>
      </c>
      <c r="DN91" s="128">
        <f t="shared" si="208"/>
        <v>116209.47100543298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118034.82500000001</v>
      </c>
      <c r="DT91" s="130">
        <f t="shared" si="209"/>
        <v>5.4000000000000006E-2</v>
      </c>
      <c r="DU91" s="128">
        <f t="shared" si="210"/>
        <v>124408.70555000001</v>
      </c>
      <c r="DV91" s="128" t="str">
        <f t="shared" si="211"/>
        <v>nie</v>
      </c>
      <c r="DW91" s="128">
        <f t="shared" si="212"/>
        <v>3000</v>
      </c>
      <c r="DX91" s="128">
        <f t="shared" si="93"/>
        <v>117341.05149550001</v>
      </c>
      <c r="DY91" s="128">
        <f t="shared" si="94"/>
        <v>0</v>
      </c>
      <c r="DZ91" s="130">
        <f t="shared" si="213"/>
        <v>4.4999999999999998E-2</v>
      </c>
      <c r="EA91" s="128">
        <f t="shared" si="214"/>
        <v>0</v>
      </c>
      <c r="EB91" s="128">
        <f t="shared" si="215"/>
        <v>117341.05149550001</v>
      </c>
    </row>
    <row r="92" spans="1:134">
      <c r="A92" s="224"/>
      <c r="B92" s="188">
        <f t="shared" si="216"/>
        <v>48</v>
      </c>
      <c r="C92" s="128">
        <f t="shared" si="217"/>
        <v>118228.23038744942</v>
      </c>
      <c r="D92" s="128">
        <f t="shared" si="218"/>
        <v>117660.56236554385</v>
      </c>
      <c r="E92" s="128">
        <f t="shared" si="219"/>
        <v>117091.56467796462</v>
      </c>
      <c r="F92" s="128">
        <f t="shared" si="220"/>
        <v>116062.16067382455</v>
      </c>
      <c r="G92" s="128">
        <f t="shared" si="221"/>
        <v>115679.97092313999</v>
      </c>
      <c r="H92" s="128">
        <f t="shared" si="222"/>
        <v>116209.47100543298</v>
      </c>
      <c r="I92" s="128">
        <f t="shared" si="223"/>
        <v>117341.05149550001</v>
      </c>
      <c r="J92" s="128">
        <f t="shared" si="224"/>
        <v>115670.91267634637</v>
      </c>
      <c r="K92" s="128">
        <f t="shared" si="225"/>
        <v>112114.42632809999</v>
      </c>
      <c r="M92" s="36"/>
      <c r="N92" s="32">
        <f t="shared" si="226"/>
        <v>48</v>
      </c>
      <c r="O92" s="25">
        <f t="shared" si="109"/>
        <v>0.18228230387449429</v>
      </c>
      <c r="P92" s="25">
        <f t="shared" si="110"/>
        <v>0.17660562365543853</v>
      </c>
      <c r="Q92" s="25">
        <f t="shared" si="111"/>
        <v>0.17091564677964621</v>
      </c>
      <c r="R92" s="25">
        <f t="shared" si="161"/>
        <v>0.16062160673824555</v>
      </c>
      <c r="S92" s="25">
        <f t="shared" si="162"/>
        <v>0.15679970923139996</v>
      </c>
      <c r="T92" s="25">
        <f t="shared" si="163"/>
        <v>0.16209471005432974</v>
      </c>
      <c r="U92" s="25">
        <f t="shared" si="164"/>
        <v>0.17341051495500004</v>
      </c>
      <c r="V92" s="25">
        <f t="shared" si="165"/>
        <v>0.15670912676346371</v>
      </c>
      <c r="W92" s="25">
        <f t="shared" si="166"/>
        <v>0.12114426328099981</v>
      </c>
      <c r="X92" s="36"/>
      <c r="Y92" s="36"/>
      <c r="AA92" s="124">
        <f t="shared" si="113"/>
        <v>49</v>
      </c>
      <c r="AB92" s="128">
        <f t="shared" si="167"/>
        <v>112385.36952505956</v>
      </c>
      <c r="AC92" s="124">
        <f t="shared" si="114"/>
        <v>49</v>
      </c>
      <c r="AD92" s="130">
        <f t="shared" si="227"/>
        <v>4.7500000000000001E-2</v>
      </c>
      <c r="AE92" s="127">
        <f t="shared" si="228"/>
        <v>1187</v>
      </c>
      <c r="AF92" s="128">
        <f t="shared" si="229"/>
        <v>118585.90000000001</v>
      </c>
      <c r="AG92" s="128">
        <f t="shared" si="140"/>
        <v>118700</v>
      </c>
      <c r="AH92" s="128">
        <f t="shared" si="118"/>
        <v>118700</v>
      </c>
      <c r="AI92" s="130">
        <f t="shared" si="168"/>
        <v>4.7500000000000001E-2</v>
      </c>
      <c r="AJ92" s="128">
        <f t="shared" si="169"/>
        <v>119169.85416666666</v>
      </c>
      <c r="AK92" s="128" t="str">
        <f t="shared" si="170"/>
        <v>nie</v>
      </c>
      <c r="AL92" s="128">
        <f t="shared" si="171"/>
        <v>469.85416666665697</v>
      </c>
      <c r="AM92" s="128">
        <f t="shared" si="150"/>
        <v>118700</v>
      </c>
      <c r="AN92" s="128">
        <f t="shared" si="172"/>
        <v>380.58187499999218</v>
      </c>
      <c r="AO92" s="130">
        <f t="shared" si="173"/>
        <v>4.4999999999999998E-2</v>
      </c>
      <c r="AP92" s="128">
        <f t="shared" si="174"/>
        <v>423.14114475128054</v>
      </c>
      <c r="AQ92" s="128">
        <f t="shared" si="156"/>
        <v>123356.53176975129</v>
      </c>
      <c r="AS92" s="124">
        <f t="shared" si="119"/>
        <v>49</v>
      </c>
      <c r="AT92" s="130">
        <f t="shared" si="120"/>
        <v>4.7500000000000001E-2</v>
      </c>
      <c r="AU92" s="127">
        <f t="shared" si="230"/>
        <v>1181</v>
      </c>
      <c r="AV92" s="128">
        <f t="shared" si="231"/>
        <v>117990.90000000001</v>
      </c>
      <c r="AW92" s="128">
        <f t="shared" si="151"/>
        <v>118100</v>
      </c>
      <c r="AX92" s="128">
        <f t="shared" si="123"/>
        <v>118100</v>
      </c>
      <c r="AY92" s="130">
        <f t="shared" si="175"/>
        <v>4.9000000000000002E-2</v>
      </c>
      <c r="AZ92" s="128">
        <f t="shared" si="176"/>
        <v>118582.24166666668</v>
      </c>
      <c r="BA92" s="128" t="str">
        <f t="shared" si="177"/>
        <v>nie</v>
      </c>
      <c r="BB92" s="128">
        <f t="shared" si="178"/>
        <v>482.24166666668316</v>
      </c>
      <c r="BC92" s="128">
        <f t="shared" si="158"/>
        <v>118100</v>
      </c>
      <c r="BD92" s="128">
        <f t="shared" si="179"/>
        <v>390.61575000001341</v>
      </c>
      <c r="BE92" s="130">
        <f t="shared" si="51"/>
        <v>4.4999999999999998E-2</v>
      </c>
      <c r="BF92" s="128">
        <f t="shared" si="180"/>
        <v>460.59001872919293</v>
      </c>
      <c r="BG92" s="128">
        <f t="shared" si="159"/>
        <v>127197.31176872918</v>
      </c>
      <c r="BI92" s="124">
        <f t="shared" si="124"/>
        <v>49</v>
      </c>
      <c r="BJ92" s="130">
        <f t="shared" si="242"/>
        <v>4.5900000000000003E-2</v>
      </c>
      <c r="BK92" s="127">
        <f t="shared" si="232"/>
        <v>1132</v>
      </c>
      <c r="BL92" s="128">
        <f t="shared" si="233"/>
        <v>113086.8</v>
      </c>
      <c r="BM92" s="128">
        <f t="shared" si="142"/>
        <v>113200</v>
      </c>
      <c r="BN92" s="128">
        <f t="shared" si="234"/>
        <v>119029.80000000002</v>
      </c>
      <c r="BO92" s="130">
        <f t="shared" si="181"/>
        <v>5.1499999999999997E-2</v>
      </c>
      <c r="BP92" s="128">
        <f t="shared" si="182"/>
        <v>119540.63622500001</v>
      </c>
      <c r="BQ92" s="128" t="str">
        <f t="shared" si="183"/>
        <v>nie</v>
      </c>
      <c r="BR92" s="128">
        <f t="shared" si="184"/>
        <v>1132</v>
      </c>
      <c r="BS92" s="128">
        <f t="shared" si="153"/>
        <v>117418.99534225001</v>
      </c>
      <c r="BT92" s="128">
        <f>IF(AND(BQ92="tak",BL93&lt;&gt;""),
 BS92-BL93,
0)</f>
        <v>0</v>
      </c>
      <c r="BU92" s="130">
        <f t="shared" si="185"/>
        <v>4.4999999999999998E-2</v>
      </c>
      <c r="BV92" s="128">
        <f t="shared" si="60"/>
        <v>86.608955998930014</v>
      </c>
      <c r="BW92" s="128">
        <f t="shared" si="243"/>
        <v>117505.60429824895</v>
      </c>
      <c r="BY92" s="130">
        <f t="shared" si="244"/>
        <v>2.9000000000000001E-2</v>
      </c>
      <c r="BZ92" s="127">
        <f t="shared" si="235"/>
        <v>1161</v>
      </c>
      <c r="CA92" s="128">
        <f t="shared" si="236"/>
        <v>115996.40000000001</v>
      </c>
      <c r="CB92" s="128">
        <f t="shared" si="154"/>
        <v>116100</v>
      </c>
      <c r="CC92" s="128">
        <f t="shared" si="131"/>
        <v>116100</v>
      </c>
      <c r="CD92" s="130">
        <f t="shared" si="186"/>
        <v>5.5E-2</v>
      </c>
      <c r="CE92" s="128">
        <f t="shared" si="187"/>
        <v>116632.125</v>
      </c>
      <c r="CF92" s="128" t="str">
        <f t="shared" si="188"/>
        <v>nie</v>
      </c>
      <c r="CG92" s="128">
        <f t="shared" si="189"/>
        <v>532.125</v>
      </c>
      <c r="CH92" s="128">
        <f t="shared" si="160"/>
        <v>116100</v>
      </c>
      <c r="CI92" s="128">
        <f t="shared" si="190"/>
        <v>0</v>
      </c>
      <c r="CJ92" s="130">
        <f t="shared" si="68"/>
        <v>4.4999999999999998E-2</v>
      </c>
      <c r="CK92" s="128">
        <f t="shared" si="191"/>
        <v>65.960421871283344</v>
      </c>
      <c r="CL92" s="128">
        <f t="shared" si="192"/>
        <v>116165.96042187128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122357.98879399999</v>
      </c>
      <c r="CR92" s="130">
        <f t="shared" si="193"/>
        <v>4.9000000000000002E-2</v>
      </c>
      <c r="CS92" s="128">
        <f t="shared" si="194"/>
        <v>122857.61724824217</v>
      </c>
      <c r="CT92" s="128" t="str">
        <f t="shared" si="195"/>
        <v>nie</v>
      </c>
      <c r="CU92" s="128">
        <f t="shared" si="196"/>
        <v>3000</v>
      </c>
      <c r="CV92" s="128">
        <f t="shared" si="197"/>
        <v>116084.66997107616</v>
      </c>
      <c r="CW92" s="128">
        <f t="shared" si="76"/>
        <v>0</v>
      </c>
      <c r="CX92" s="130">
        <f t="shared" si="198"/>
        <v>4.4999999999999998E-2</v>
      </c>
      <c r="CY92" s="128">
        <f t="shared" si="199"/>
        <v>0</v>
      </c>
      <c r="CZ92" s="128">
        <f t="shared" si="200"/>
        <v>116084.66997107616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122011.69259929997</v>
      </c>
      <c r="DF92" s="130">
        <f t="shared" si="201"/>
        <v>4.9000000000000002E-2</v>
      </c>
      <c r="DG92" s="128">
        <f t="shared" si="202"/>
        <v>122509.90701074713</v>
      </c>
      <c r="DH92" s="128" t="str">
        <f t="shared" si="203"/>
        <v>nie</v>
      </c>
      <c r="DI92" s="128">
        <f t="shared" si="204"/>
        <v>2000</v>
      </c>
      <c r="DJ92" s="128">
        <f t="shared" si="205"/>
        <v>116613.02467870517</v>
      </c>
      <c r="DK92" s="128">
        <f t="shared" si="85"/>
        <v>0</v>
      </c>
      <c r="DL92" s="130">
        <f t="shared" si="206"/>
        <v>4.4999999999999998E-2</v>
      </c>
      <c r="DM92" s="128">
        <f t="shared" si="207"/>
        <v>0</v>
      </c>
      <c r="DN92" s="128">
        <f t="shared" si="208"/>
        <v>116613.02467870517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124408.70555000001</v>
      </c>
      <c r="DT92" s="130">
        <f t="shared" si="209"/>
        <v>5.4000000000000006E-2</v>
      </c>
      <c r="DU92" s="128">
        <f t="shared" si="210"/>
        <v>124968.54472497501</v>
      </c>
      <c r="DV92" s="128" t="str">
        <f t="shared" si="211"/>
        <v>nie</v>
      </c>
      <c r="DW92" s="128">
        <f t="shared" si="212"/>
        <v>3000</v>
      </c>
      <c r="DX92" s="128">
        <f t="shared" si="93"/>
        <v>117794.52122722976</v>
      </c>
      <c r="DY92" s="128">
        <f t="shared" si="94"/>
        <v>0</v>
      </c>
      <c r="DZ92" s="130">
        <f t="shared" si="213"/>
        <v>4.4999999999999998E-2</v>
      </c>
      <c r="EA92" s="128">
        <f t="shared" si="214"/>
        <v>0</v>
      </c>
      <c r="EB92" s="128">
        <f t="shared" si="215"/>
        <v>117794.52122722976</v>
      </c>
    </row>
    <row r="93" spans="1:134">
      <c r="A93" s="224">
        <f>ROUNDUP(B104/12,0)</f>
        <v>5</v>
      </c>
      <c r="B93" s="188">
        <f t="shared" si="216"/>
        <v>49</v>
      </c>
      <c r="C93" s="128">
        <f t="shared" si="217"/>
        <v>123356.53176975129</v>
      </c>
      <c r="D93" s="128">
        <f t="shared" si="218"/>
        <v>127197.31176872918</v>
      </c>
      <c r="E93" s="128">
        <f t="shared" si="219"/>
        <v>117505.60429824895</v>
      </c>
      <c r="F93" s="128">
        <f t="shared" si="220"/>
        <v>116165.96042187128</v>
      </c>
      <c r="G93" s="128">
        <f t="shared" si="221"/>
        <v>116084.66997107616</v>
      </c>
      <c r="H93" s="128">
        <f t="shared" si="222"/>
        <v>116613.02467870517</v>
      </c>
      <c r="I93" s="128">
        <f t="shared" si="223"/>
        <v>117794.52122722976</v>
      </c>
      <c r="J93" s="128">
        <f t="shared" si="224"/>
        <v>116022.26307360077</v>
      </c>
      <c r="K93" s="128">
        <f t="shared" si="225"/>
        <v>112385.36952505956</v>
      </c>
      <c r="M93" s="36"/>
      <c r="N93" s="32">
        <f t="shared" si="226"/>
        <v>49</v>
      </c>
      <c r="O93" s="25">
        <f t="shared" si="109"/>
        <v>0.23356531769751299</v>
      </c>
      <c r="P93" s="25">
        <f t="shared" si="110"/>
        <v>0.27197311768729171</v>
      </c>
      <c r="Q93" s="25">
        <f t="shared" si="111"/>
        <v>0.17505604298248945</v>
      </c>
      <c r="R93" s="25">
        <f t="shared" si="161"/>
        <v>0.16165960421871284</v>
      </c>
      <c r="S93" s="25">
        <f t="shared" si="162"/>
        <v>0.1608466997107616</v>
      </c>
      <c r="T93" s="25">
        <f t="shared" si="163"/>
        <v>0.16613024678705179</v>
      </c>
      <c r="U93" s="25">
        <f t="shared" si="164"/>
        <v>0.17794521227229776</v>
      </c>
      <c r="V93" s="25">
        <f t="shared" si="165"/>
        <v>0.16022263073600773</v>
      </c>
      <c r="W93" s="25">
        <f t="shared" si="166"/>
        <v>0.12385369525059553</v>
      </c>
      <c r="X93" s="36"/>
      <c r="Y93" s="36"/>
      <c r="AA93" s="124">
        <f t="shared" si="113"/>
        <v>50</v>
      </c>
      <c r="AB93" s="128">
        <f t="shared" si="167"/>
        <v>112656.31272201912</v>
      </c>
      <c r="AC93" s="124">
        <f t="shared" si="114"/>
        <v>50</v>
      </c>
      <c r="AD93" s="130">
        <f t="shared" si="227"/>
        <v>4.7500000000000001E-2</v>
      </c>
      <c r="AE93" s="127">
        <f t="shared" si="228"/>
        <v>1187</v>
      </c>
      <c r="AF93" s="128">
        <f t="shared" si="229"/>
        <v>118585.90000000001</v>
      </c>
      <c r="AG93" s="128">
        <f t="shared" si="140"/>
        <v>118700</v>
      </c>
      <c r="AH93" s="128">
        <f t="shared" si="118"/>
        <v>118700</v>
      </c>
      <c r="AI93" s="130">
        <f t="shared" si="168"/>
        <v>4.7500000000000001E-2</v>
      </c>
      <c r="AJ93" s="128">
        <f t="shared" si="169"/>
        <v>119169.85416666666</v>
      </c>
      <c r="AK93" s="128" t="str">
        <f t="shared" si="170"/>
        <v>nie</v>
      </c>
      <c r="AL93" s="128">
        <f t="shared" si="171"/>
        <v>593.5</v>
      </c>
      <c r="AM93" s="128">
        <f t="shared" si="150"/>
        <v>118599.84687499999</v>
      </c>
      <c r="AN93" s="128">
        <f t="shared" si="172"/>
        <v>380.58187499999218</v>
      </c>
      <c r="AO93" s="130">
        <f t="shared" si="173"/>
        <v>4.4999999999999998E-2</v>
      </c>
      <c r="AP93" s="128">
        <f t="shared" si="174"/>
        <v>805.0083109784548</v>
      </c>
      <c r="AQ93" s="128">
        <f t="shared" si="156"/>
        <v>119024.27331097845</v>
      </c>
      <c r="AS93" s="124">
        <f t="shared" si="119"/>
        <v>50</v>
      </c>
      <c r="AT93" s="130">
        <f t="shared" si="120"/>
        <v>4.7500000000000001E-2</v>
      </c>
      <c r="AU93" s="127">
        <f t="shared" si="230"/>
        <v>1181</v>
      </c>
      <c r="AV93" s="128">
        <f t="shared" si="231"/>
        <v>117990.90000000001</v>
      </c>
      <c r="AW93" s="128">
        <f t="shared" si="151"/>
        <v>118100</v>
      </c>
      <c r="AX93" s="128">
        <f t="shared" si="123"/>
        <v>118100</v>
      </c>
      <c r="AY93" s="130">
        <f t="shared" si="175"/>
        <v>4.9000000000000002E-2</v>
      </c>
      <c r="AZ93" s="128">
        <f t="shared" si="176"/>
        <v>118582.24166666668</v>
      </c>
      <c r="BA93" s="128" t="str">
        <f t="shared" si="177"/>
        <v>nie</v>
      </c>
      <c r="BB93" s="128">
        <f t="shared" si="178"/>
        <v>826.69999999999993</v>
      </c>
      <c r="BC93" s="128">
        <f t="shared" si="158"/>
        <v>117820.98875000002</v>
      </c>
      <c r="BD93" s="128">
        <f t="shared" si="179"/>
        <v>390.61575000001341</v>
      </c>
      <c r="BE93" s="130">
        <f t="shared" si="51"/>
        <v>4.4999999999999998E-2</v>
      </c>
      <c r="BF93" s="128">
        <f t="shared" si="180"/>
        <v>852.60481091109625</v>
      </c>
      <c r="BG93" s="128">
        <f t="shared" si="159"/>
        <v>118282.97781091111</v>
      </c>
      <c r="BI93" s="124">
        <f t="shared" si="124"/>
        <v>50</v>
      </c>
      <c r="BJ93" s="130">
        <f t="shared" si="242"/>
        <v>4.5900000000000003E-2</v>
      </c>
      <c r="BK93" s="127">
        <f t="shared" si="232"/>
        <v>1132</v>
      </c>
      <c r="BL93" s="128">
        <f t="shared" si="233"/>
        <v>113086.8</v>
      </c>
      <c r="BM93" s="128">
        <f t="shared" si="142"/>
        <v>113200</v>
      </c>
      <c r="BN93" s="128">
        <f t="shared" si="234"/>
        <v>119029.80000000002</v>
      </c>
      <c r="BO93" s="130">
        <f t="shared" si="181"/>
        <v>5.1499999999999997E-2</v>
      </c>
      <c r="BP93" s="128">
        <f t="shared" si="182"/>
        <v>120051.47245000003</v>
      </c>
      <c r="BQ93" s="128" t="str">
        <f t="shared" si="183"/>
        <v>nie</v>
      </c>
      <c r="BR93" s="128">
        <f t="shared" si="184"/>
        <v>1132</v>
      </c>
      <c r="BS93" s="128">
        <f t="shared" si="153"/>
        <v>117832.77268450003</v>
      </c>
      <c r="BT93" s="128">
        <f t="shared" si="128"/>
        <v>0</v>
      </c>
      <c r="BU93" s="130">
        <f t="shared" si="185"/>
        <v>4.4999999999999998E-2</v>
      </c>
      <c r="BV93" s="128">
        <f t="shared" si="60"/>
        <v>86.872030702776769</v>
      </c>
      <c r="BW93" s="128">
        <f t="shared" si="243"/>
        <v>117919.64471520281</v>
      </c>
      <c r="BY93" s="130">
        <f t="shared" si="244"/>
        <v>2.9000000000000001E-2</v>
      </c>
      <c r="BZ93" s="127">
        <f t="shared" si="235"/>
        <v>1161</v>
      </c>
      <c r="CA93" s="128">
        <f t="shared" si="236"/>
        <v>115996.40000000001</v>
      </c>
      <c r="CB93" s="128">
        <f t="shared" si="154"/>
        <v>116100</v>
      </c>
      <c r="CC93" s="128">
        <f t="shared" si="131"/>
        <v>116100</v>
      </c>
      <c r="CD93" s="130">
        <f t="shared" si="186"/>
        <v>5.5E-2</v>
      </c>
      <c r="CE93" s="128">
        <f t="shared" si="187"/>
        <v>117164.25000000001</v>
      </c>
      <c r="CF93" s="128" t="str">
        <f t="shared" si="188"/>
        <v>nie</v>
      </c>
      <c r="CG93" s="128">
        <f t="shared" si="189"/>
        <v>1064.2500000000146</v>
      </c>
      <c r="CH93" s="128">
        <f t="shared" si="160"/>
        <v>116100</v>
      </c>
      <c r="CI93" s="128">
        <f t="shared" si="190"/>
        <v>0</v>
      </c>
      <c r="CJ93" s="130">
        <f t="shared" si="68"/>
        <v>4.4999999999999998E-2</v>
      </c>
      <c r="CK93" s="128">
        <f t="shared" si="191"/>
        <v>66.160776652717374</v>
      </c>
      <c r="CL93" s="128">
        <f t="shared" si="192"/>
        <v>116166.16077665272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122357.98879399999</v>
      </c>
      <c r="CR93" s="130">
        <f t="shared" si="193"/>
        <v>4.9000000000000002E-2</v>
      </c>
      <c r="CS93" s="128">
        <f t="shared" si="194"/>
        <v>123357.24570248432</v>
      </c>
      <c r="CT93" s="128" t="str">
        <f t="shared" si="195"/>
        <v>nie</v>
      </c>
      <c r="CU93" s="128">
        <f t="shared" si="196"/>
        <v>3000</v>
      </c>
      <c r="CV93" s="128">
        <f t="shared" si="197"/>
        <v>116489.3690190123</v>
      </c>
      <c r="CW93" s="128">
        <f t="shared" si="76"/>
        <v>0</v>
      </c>
      <c r="CX93" s="130">
        <f t="shared" si="198"/>
        <v>4.4999999999999998E-2</v>
      </c>
      <c r="CY93" s="128">
        <f t="shared" si="199"/>
        <v>0</v>
      </c>
      <c r="CZ93" s="128">
        <f t="shared" si="200"/>
        <v>116489.3690190123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122011.69259929997</v>
      </c>
      <c r="DF93" s="130">
        <f t="shared" si="201"/>
        <v>4.9000000000000002E-2</v>
      </c>
      <c r="DG93" s="128">
        <f t="shared" si="202"/>
        <v>123008.12142219425</v>
      </c>
      <c r="DH93" s="128" t="str">
        <f t="shared" si="203"/>
        <v>nie</v>
      </c>
      <c r="DI93" s="128">
        <f t="shared" si="204"/>
        <v>2000</v>
      </c>
      <c r="DJ93" s="128">
        <f t="shared" si="205"/>
        <v>117016.57835197734</v>
      </c>
      <c r="DK93" s="128">
        <f t="shared" si="85"/>
        <v>0</v>
      </c>
      <c r="DL93" s="130">
        <f t="shared" si="206"/>
        <v>4.4999999999999998E-2</v>
      </c>
      <c r="DM93" s="128">
        <f t="shared" si="207"/>
        <v>0</v>
      </c>
      <c r="DN93" s="128">
        <f t="shared" si="208"/>
        <v>117016.57835197734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124408.70555000001</v>
      </c>
      <c r="DT93" s="130">
        <f t="shared" si="209"/>
        <v>5.4000000000000006E-2</v>
      </c>
      <c r="DU93" s="128">
        <f t="shared" si="210"/>
        <v>125528.38389995</v>
      </c>
      <c r="DV93" s="128" t="str">
        <f t="shared" si="211"/>
        <v>nie</v>
      </c>
      <c r="DW93" s="128">
        <f t="shared" si="212"/>
        <v>3000</v>
      </c>
      <c r="DX93" s="128">
        <f t="shared" si="93"/>
        <v>118247.9909589595</v>
      </c>
      <c r="DY93" s="128">
        <f t="shared" si="94"/>
        <v>0</v>
      </c>
      <c r="DZ93" s="130">
        <f t="shared" si="213"/>
        <v>4.4999999999999998E-2</v>
      </c>
      <c r="EA93" s="128">
        <f t="shared" si="214"/>
        <v>0</v>
      </c>
      <c r="EB93" s="128">
        <f t="shared" si="215"/>
        <v>118247.9909589595</v>
      </c>
    </row>
    <row r="94" spans="1:134">
      <c r="A94" s="224"/>
      <c r="B94" s="188">
        <f t="shared" si="216"/>
        <v>50</v>
      </c>
      <c r="C94" s="128">
        <f t="shared" si="217"/>
        <v>119024.27331097845</v>
      </c>
      <c r="D94" s="128">
        <f t="shared" si="218"/>
        <v>118282.97781091111</v>
      </c>
      <c r="E94" s="128">
        <f t="shared" si="219"/>
        <v>117919.64471520281</v>
      </c>
      <c r="F94" s="128">
        <f t="shared" si="220"/>
        <v>116166.16077665272</v>
      </c>
      <c r="G94" s="128">
        <f t="shared" si="221"/>
        <v>116489.3690190123</v>
      </c>
      <c r="H94" s="128">
        <f t="shared" si="222"/>
        <v>117016.57835197734</v>
      </c>
      <c r="I94" s="128">
        <f t="shared" si="223"/>
        <v>118247.9909589595</v>
      </c>
      <c r="J94" s="128">
        <f t="shared" si="224"/>
        <v>116374.68069768684</v>
      </c>
      <c r="K94" s="128">
        <f t="shared" si="225"/>
        <v>112656.31272201912</v>
      </c>
      <c r="M94" s="36"/>
      <c r="N94" s="32">
        <f t="shared" si="226"/>
        <v>50</v>
      </c>
      <c r="O94" s="25">
        <f t="shared" si="109"/>
        <v>0.19024273310978446</v>
      </c>
      <c r="P94" s="25">
        <f t="shared" si="110"/>
        <v>0.18282977810911105</v>
      </c>
      <c r="Q94" s="25">
        <f t="shared" si="111"/>
        <v>0.1791964471520282</v>
      </c>
      <c r="R94" s="25">
        <f t="shared" si="161"/>
        <v>0.16166160776652716</v>
      </c>
      <c r="S94" s="25">
        <f t="shared" si="162"/>
        <v>0.16489369019012301</v>
      </c>
      <c r="T94" s="25">
        <f t="shared" si="163"/>
        <v>0.17016578351977341</v>
      </c>
      <c r="U94" s="25">
        <f t="shared" si="164"/>
        <v>0.18247990958959504</v>
      </c>
      <c r="V94" s="25">
        <f t="shared" si="165"/>
        <v>0.16374680697686839</v>
      </c>
      <c r="W94" s="25">
        <f t="shared" si="166"/>
        <v>0.12656312722019125</v>
      </c>
      <c r="X94" s="36"/>
      <c r="Y94" s="36"/>
      <c r="AA94" s="124">
        <f t="shared" si="113"/>
        <v>51</v>
      </c>
      <c r="AB94" s="128">
        <f t="shared" si="167"/>
        <v>112927.25591897871</v>
      </c>
      <c r="AC94" s="124">
        <f t="shared" si="114"/>
        <v>51</v>
      </c>
      <c r="AD94" s="130">
        <f t="shared" si="227"/>
        <v>4.7500000000000001E-2</v>
      </c>
      <c r="AE94" s="127">
        <f t="shared" si="228"/>
        <v>1187</v>
      </c>
      <c r="AF94" s="128">
        <f t="shared" si="229"/>
        <v>118585.90000000001</v>
      </c>
      <c r="AG94" s="128">
        <f t="shared" si="140"/>
        <v>118700</v>
      </c>
      <c r="AH94" s="128">
        <f t="shared" si="118"/>
        <v>118700</v>
      </c>
      <c r="AI94" s="130">
        <f t="shared" si="168"/>
        <v>4.7500000000000001E-2</v>
      </c>
      <c r="AJ94" s="128">
        <f t="shared" si="169"/>
        <v>119169.85416666666</v>
      </c>
      <c r="AK94" s="128" t="str">
        <f t="shared" si="170"/>
        <v>nie</v>
      </c>
      <c r="AL94" s="128">
        <f t="shared" si="171"/>
        <v>593.5</v>
      </c>
      <c r="AM94" s="128">
        <f t="shared" si="150"/>
        <v>118599.84687499999</v>
      </c>
      <c r="AN94" s="128">
        <f t="shared" si="172"/>
        <v>380.58187499999218</v>
      </c>
      <c r="AO94" s="130">
        <f t="shared" si="173"/>
        <v>4.4999999999999998E-2</v>
      </c>
      <c r="AP94" s="128">
        <f t="shared" si="174"/>
        <v>1188.035398723044</v>
      </c>
      <c r="AQ94" s="128">
        <f t="shared" si="156"/>
        <v>119407.30039872303</v>
      </c>
      <c r="AS94" s="124">
        <f t="shared" si="119"/>
        <v>51</v>
      </c>
      <c r="AT94" s="130">
        <f t="shared" si="120"/>
        <v>4.7500000000000001E-2</v>
      </c>
      <c r="AU94" s="127">
        <f t="shared" si="230"/>
        <v>1181</v>
      </c>
      <c r="AV94" s="128">
        <f t="shared" si="231"/>
        <v>117990.90000000001</v>
      </c>
      <c r="AW94" s="128">
        <f t="shared" si="151"/>
        <v>118100</v>
      </c>
      <c r="AX94" s="128">
        <f t="shared" si="123"/>
        <v>118100</v>
      </c>
      <c r="AY94" s="130">
        <f t="shared" si="175"/>
        <v>4.9000000000000002E-2</v>
      </c>
      <c r="AZ94" s="128">
        <f t="shared" si="176"/>
        <v>118582.24166666668</v>
      </c>
      <c r="BA94" s="128" t="str">
        <f t="shared" si="177"/>
        <v>nie</v>
      </c>
      <c r="BB94" s="128">
        <f t="shared" si="178"/>
        <v>826.69999999999993</v>
      </c>
      <c r="BC94" s="128">
        <f t="shared" si="158"/>
        <v>117820.98875000002</v>
      </c>
      <c r="BD94" s="128">
        <f t="shared" si="179"/>
        <v>390.61575000001341</v>
      </c>
      <c r="BE94" s="130">
        <f t="shared" si="51"/>
        <v>4.4999999999999998E-2</v>
      </c>
      <c r="BF94" s="128">
        <f t="shared" si="180"/>
        <v>1245.8103480242521</v>
      </c>
      <c r="BG94" s="128">
        <f t="shared" si="159"/>
        <v>118676.18334802426</v>
      </c>
      <c r="BI94" s="124">
        <f t="shared" si="124"/>
        <v>51</v>
      </c>
      <c r="BJ94" s="130">
        <f t="shared" si="242"/>
        <v>4.5900000000000003E-2</v>
      </c>
      <c r="BK94" s="127">
        <f t="shared" si="232"/>
        <v>1132</v>
      </c>
      <c r="BL94" s="128">
        <f t="shared" si="233"/>
        <v>113086.8</v>
      </c>
      <c r="BM94" s="128">
        <f t="shared" si="142"/>
        <v>113200</v>
      </c>
      <c r="BN94" s="128">
        <f t="shared" si="234"/>
        <v>119029.80000000002</v>
      </c>
      <c r="BO94" s="130">
        <f t="shared" si="181"/>
        <v>5.1499999999999997E-2</v>
      </c>
      <c r="BP94" s="128">
        <f t="shared" si="182"/>
        <v>120562.30867500001</v>
      </c>
      <c r="BQ94" s="128" t="str">
        <f t="shared" si="183"/>
        <v>nie</v>
      </c>
      <c r="BR94" s="128">
        <f t="shared" si="184"/>
        <v>1132</v>
      </c>
      <c r="BS94" s="128">
        <f t="shared" si="153"/>
        <v>118246.55002675</v>
      </c>
      <c r="BT94" s="128">
        <f t="shared" si="128"/>
        <v>0</v>
      </c>
      <c r="BU94" s="130">
        <f t="shared" si="185"/>
        <v>4.4999999999999998E-2</v>
      </c>
      <c r="BV94" s="128">
        <f t="shared" si="60"/>
        <v>87.13590449603646</v>
      </c>
      <c r="BW94" s="128">
        <f t="shared" si="243"/>
        <v>118333.68593124604</v>
      </c>
      <c r="BY94" s="130">
        <f t="shared" si="244"/>
        <v>2.9000000000000001E-2</v>
      </c>
      <c r="BZ94" s="127">
        <f t="shared" si="235"/>
        <v>1161</v>
      </c>
      <c r="CA94" s="128">
        <f t="shared" si="236"/>
        <v>115996.40000000001</v>
      </c>
      <c r="CB94" s="128">
        <f t="shared" si="154"/>
        <v>116100</v>
      </c>
      <c r="CC94" s="128">
        <f t="shared" si="131"/>
        <v>116100</v>
      </c>
      <c r="CD94" s="130">
        <f t="shared" si="186"/>
        <v>5.5E-2</v>
      </c>
      <c r="CE94" s="128">
        <f t="shared" si="187"/>
        <v>117696.37499999999</v>
      </c>
      <c r="CF94" s="128" t="str">
        <f t="shared" si="188"/>
        <v>nie</v>
      </c>
      <c r="CG94" s="128">
        <f t="shared" si="189"/>
        <v>1596.3749999999854</v>
      </c>
      <c r="CH94" s="128">
        <f t="shared" si="160"/>
        <v>116100</v>
      </c>
      <c r="CI94" s="128">
        <f t="shared" si="190"/>
        <v>0</v>
      </c>
      <c r="CJ94" s="130">
        <f t="shared" si="68"/>
        <v>4.4999999999999998E-2</v>
      </c>
      <c r="CK94" s="128">
        <f t="shared" si="191"/>
        <v>66.361740011800009</v>
      </c>
      <c r="CL94" s="128">
        <f t="shared" si="192"/>
        <v>116166.36174001179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122357.98879399999</v>
      </c>
      <c r="CR94" s="130">
        <f t="shared" si="193"/>
        <v>4.9000000000000002E-2</v>
      </c>
      <c r="CS94" s="128">
        <f t="shared" si="194"/>
        <v>123856.8741567265</v>
      </c>
      <c r="CT94" s="128" t="str">
        <f t="shared" si="195"/>
        <v>nie</v>
      </c>
      <c r="CU94" s="128">
        <f t="shared" si="196"/>
        <v>3000</v>
      </c>
      <c r="CV94" s="128">
        <f t="shared" si="197"/>
        <v>116894.06806694846</v>
      </c>
      <c r="CW94" s="128">
        <f t="shared" si="76"/>
        <v>0</v>
      </c>
      <c r="CX94" s="130">
        <f t="shared" si="198"/>
        <v>4.4999999999999998E-2</v>
      </c>
      <c r="CY94" s="128">
        <f t="shared" si="199"/>
        <v>0</v>
      </c>
      <c r="CZ94" s="128">
        <f t="shared" si="200"/>
        <v>116894.06806694846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122011.69259929997</v>
      </c>
      <c r="DF94" s="130">
        <f t="shared" si="201"/>
        <v>4.9000000000000002E-2</v>
      </c>
      <c r="DG94" s="128">
        <f t="shared" si="202"/>
        <v>123506.33583364141</v>
      </c>
      <c r="DH94" s="128" t="str">
        <f t="shared" si="203"/>
        <v>nie</v>
      </c>
      <c r="DI94" s="128">
        <f t="shared" si="204"/>
        <v>2000</v>
      </c>
      <c r="DJ94" s="128">
        <f t="shared" si="205"/>
        <v>117420.13202524954</v>
      </c>
      <c r="DK94" s="128">
        <f t="shared" si="85"/>
        <v>0</v>
      </c>
      <c r="DL94" s="130">
        <f t="shared" si="206"/>
        <v>4.4999999999999998E-2</v>
      </c>
      <c r="DM94" s="128">
        <f t="shared" si="207"/>
        <v>0</v>
      </c>
      <c r="DN94" s="128">
        <f t="shared" si="208"/>
        <v>117420.13202524954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124408.70555000001</v>
      </c>
      <c r="DT94" s="130">
        <f t="shared" si="209"/>
        <v>5.4000000000000006E-2</v>
      </c>
      <c r="DU94" s="128">
        <f t="shared" si="210"/>
        <v>126088.22307492502</v>
      </c>
      <c r="DV94" s="128" t="str">
        <f t="shared" si="211"/>
        <v>nie</v>
      </c>
      <c r="DW94" s="128">
        <f t="shared" si="212"/>
        <v>3000</v>
      </c>
      <c r="DX94" s="128">
        <f t="shared" si="93"/>
        <v>118701.46069068926</v>
      </c>
      <c r="DY94" s="128">
        <f t="shared" si="94"/>
        <v>0</v>
      </c>
      <c r="DZ94" s="130">
        <f t="shared" si="213"/>
        <v>4.4999999999999998E-2</v>
      </c>
      <c r="EA94" s="128">
        <f t="shared" si="214"/>
        <v>0</v>
      </c>
      <c r="EB94" s="128">
        <f t="shared" si="215"/>
        <v>118701.46069068926</v>
      </c>
    </row>
    <row r="95" spans="1:134">
      <c r="A95" s="224"/>
      <c r="B95" s="188">
        <f t="shared" si="216"/>
        <v>51</v>
      </c>
      <c r="C95" s="128">
        <f t="shared" si="217"/>
        <v>119407.30039872303</v>
      </c>
      <c r="D95" s="128">
        <f t="shared" si="218"/>
        <v>118676.18334802426</v>
      </c>
      <c r="E95" s="128">
        <f t="shared" si="219"/>
        <v>118333.68593124604</v>
      </c>
      <c r="F95" s="128">
        <f t="shared" si="220"/>
        <v>116166.36174001179</v>
      </c>
      <c r="G95" s="128">
        <f t="shared" si="221"/>
        <v>116894.06806694846</v>
      </c>
      <c r="H95" s="128">
        <f t="shared" si="222"/>
        <v>117420.13202524954</v>
      </c>
      <c r="I95" s="128">
        <f t="shared" si="223"/>
        <v>118701.46069068926</v>
      </c>
      <c r="J95" s="128">
        <f t="shared" si="224"/>
        <v>116728.16879030607</v>
      </c>
      <c r="K95" s="128">
        <f t="shared" si="225"/>
        <v>112927.25591897871</v>
      </c>
      <c r="M95" s="36"/>
      <c r="N95" s="32">
        <f t="shared" si="226"/>
        <v>51</v>
      </c>
      <c r="O95" s="25">
        <f t="shared" si="109"/>
        <v>0.19407300398723026</v>
      </c>
      <c r="P95" s="25">
        <f t="shared" si="110"/>
        <v>0.18676183348024256</v>
      </c>
      <c r="Q95" s="25">
        <f t="shared" si="111"/>
        <v>0.18333685931246047</v>
      </c>
      <c r="R95" s="25">
        <f t="shared" si="161"/>
        <v>0.16166361740011803</v>
      </c>
      <c r="S95" s="25">
        <f t="shared" si="162"/>
        <v>0.16894068066948464</v>
      </c>
      <c r="T95" s="25">
        <f t="shared" si="163"/>
        <v>0.17420132025249546</v>
      </c>
      <c r="U95" s="25">
        <f t="shared" si="164"/>
        <v>0.18701460690689253</v>
      </c>
      <c r="V95" s="25">
        <f t="shared" si="165"/>
        <v>0.16728168790306075</v>
      </c>
      <c r="W95" s="25">
        <f t="shared" si="166"/>
        <v>0.1292725591897872</v>
      </c>
      <c r="X95" s="36"/>
      <c r="Y95" s="36"/>
      <c r="AA95" s="124">
        <f t="shared" si="113"/>
        <v>52</v>
      </c>
      <c r="AB95" s="128">
        <f t="shared" si="167"/>
        <v>113198.19911593829</v>
      </c>
      <c r="AC95" s="124">
        <f t="shared" si="114"/>
        <v>52</v>
      </c>
      <c r="AD95" s="130">
        <f t="shared" si="227"/>
        <v>4.7500000000000001E-2</v>
      </c>
      <c r="AE95" s="127">
        <f t="shared" si="228"/>
        <v>1187</v>
      </c>
      <c r="AF95" s="128">
        <f t="shared" si="229"/>
        <v>118585.90000000001</v>
      </c>
      <c r="AG95" s="128">
        <f t="shared" si="140"/>
        <v>118700</v>
      </c>
      <c r="AH95" s="128">
        <f t="shared" si="118"/>
        <v>118700</v>
      </c>
      <c r="AI95" s="130">
        <f t="shared" si="168"/>
        <v>4.7500000000000001E-2</v>
      </c>
      <c r="AJ95" s="128">
        <f t="shared" si="169"/>
        <v>119169.85416666666</v>
      </c>
      <c r="AK95" s="128" t="str">
        <f t="shared" si="170"/>
        <v>nie</v>
      </c>
      <c r="AL95" s="128">
        <f t="shared" si="171"/>
        <v>593.5</v>
      </c>
      <c r="AM95" s="128">
        <f t="shared" si="150"/>
        <v>118599.84687499999</v>
      </c>
      <c r="AN95" s="128">
        <f t="shared" si="172"/>
        <v>380.58187499999218</v>
      </c>
      <c r="AO95" s="130">
        <f t="shared" si="173"/>
        <v>4.4999999999999998E-2</v>
      </c>
      <c r="AP95" s="128">
        <f t="shared" si="174"/>
        <v>1572.2259312466574</v>
      </c>
      <c r="AQ95" s="128">
        <f t="shared" si="156"/>
        <v>119791.49093124665</v>
      </c>
      <c r="AS95" s="124">
        <f t="shared" si="119"/>
        <v>52</v>
      </c>
      <c r="AT95" s="130">
        <f t="shared" si="120"/>
        <v>4.7500000000000001E-2</v>
      </c>
      <c r="AU95" s="127">
        <f t="shared" si="230"/>
        <v>1181</v>
      </c>
      <c r="AV95" s="128">
        <f t="shared" si="231"/>
        <v>117990.90000000001</v>
      </c>
      <c r="AW95" s="128">
        <f t="shared" si="151"/>
        <v>118100</v>
      </c>
      <c r="AX95" s="128">
        <f t="shared" si="123"/>
        <v>118100</v>
      </c>
      <c r="AY95" s="130">
        <f t="shared" si="175"/>
        <v>4.9000000000000002E-2</v>
      </c>
      <c r="AZ95" s="128">
        <f t="shared" si="176"/>
        <v>118582.24166666668</v>
      </c>
      <c r="BA95" s="128" t="str">
        <f t="shared" si="177"/>
        <v>nie</v>
      </c>
      <c r="BB95" s="128">
        <f t="shared" si="178"/>
        <v>826.69999999999993</v>
      </c>
      <c r="BC95" s="128">
        <f t="shared" si="158"/>
        <v>117820.98875000002</v>
      </c>
      <c r="BD95" s="128">
        <f t="shared" si="179"/>
        <v>390.61575000001341</v>
      </c>
      <c r="BE95" s="130">
        <f t="shared" si="51"/>
        <v>4.4999999999999998E-2</v>
      </c>
      <c r="BF95" s="128">
        <f t="shared" si="180"/>
        <v>1640.2102469563893</v>
      </c>
      <c r="BG95" s="128">
        <f t="shared" si="159"/>
        <v>119070.58324695639</v>
      </c>
      <c r="BI95" s="124">
        <f t="shared" si="124"/>
        <v>52</v>
      </c>
      <c r="BJ95" s="130">
        <f t="shared" si="242"/>
        <v>4.5900000000000003E-2</v>
      </c>
      <c r="BK95" s="127">
        <f t="shared" si="232"/>
        <v>1132</v>
      </c>
      <c r="BL95" s="128">
        <f t="shared" si="233"/>
        <v>113086.8</v>
      </c>
      <c r="BM95" s="128">
        <f t="shared" si="142"/>
        <v>113200</v>
      </c>
      <c r="BN95" s="128">
        <f t="shared" si="234"/>
        <v>119029.80000000002</v>
      </c>
      <c r="BO95" s="130">
        <f t="shared" si="181"/>
        <v>5.1499999999999997E-2</v>
      </c>
      <c r="BP95" s="128">
        <f t="shared" si="182"/>
        <v>121073.14490000003</v>
      </c>
      <c r="BQ95" s="128" t="str">
        <f t="shared" si="183"/>
        <v>nie</v>
      </c>
      <c r="BR95" s="128">
        <f t="shared" si="184"/>
        <v>1132</v>
      </c>
      <c r="BS95" s="128">
        <f t="shared" si="153"/>
        <v>118660.32736900002</v>
      </c>
      <c r="BT95" s="128">
        <f t="shared" si="128"/>
        <v>0</v>
      </c>
      <c r="BU95" s="130">
        <f t="shared" si="185"/>
        <v>4.4999999999999998E-2</v>
      </c>
      <c r="BV95" s="128">
        <f t="shared" si="60"/>
        <v>87.400579805943167</v>
      </c>
      <c r="BW95" s="128">
        <f t="shared" si="243"/>
        <v>118747.72794880596</v>
      </c>
      <c r="BY95" s="130">
        <f t="shared" si="244"/>
        <v>2.9000000000000001E-2</v>
      </c>
      <c r="BZ95" s="127">
        <f t="shared" si="235"/>
        <v>1161</v>
      </c>
      <c r="CA95" s="128">
        <f t="shared" si="236"/>
        <v>115996.40000000001</v>
      </c>
      <c r="CB95" s="128">
        <f t="shared" si="154"/>
        <v>116100</v>
      </c>
      <c r="CC95" s="128">
        <f t="shared" si="131"/>
        <v>116100</v>
      </c>
      <c r="CD95" s="130">
        <f t="shared" si="186"/>
        <v>5.5E-2</v>
      </c>
      <c r="CE95" s="128">
        <f t="shared" si="187"/>
        <v>118228.5</v>
      </c>
      <c r="CF95" s="128" t="str">
        <f t="shared" si="188"/>
        <v>nie</v>
      </c>
      <c r="CG95" s="128">
        <f t="shared" si="189"/>
        <v>2128.5</v>
      </c>
      <c r="CH95" s="128">
        <f t="shared" si="160"/>
        <v>116100</v>
      </c>
      <c r="CI95" s="128">
        <f t="shared" si="190"/>
        <v>0</v>
      </c>
      <c r="CJ95" s="130">
        <f t="shared" si="68"/>
        <v>4.4999999999999998E-2</v>
      </c>
      <c r="CK95" s="128">
        <f t="shared" si="191"/>
        <v>66.563313797085854</v>
      </c>
      <c r="CL95" s="128">
        <f t="shared" si="192"/>
        <v>116166.56331379709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122357.98879399999</v>
      </c>
      <c r="CR95" s="130">
        <f t="shared" si="193"/>
        <v>4.9000000000000002E-2</v>
      </c>
      <c r="CS95" s="128">
        <f t="shared" si="194"/>
        <v>124356.50261096866</v>
      </c>
      <c r="CT95" s="128" t="str">
        <f t="shared" si="195"/>
        <v>nie</v>
      </c>
      <c r="CU95" s="128">
        <f t="shared" si="196"/>
        <v>3000</v>
      </c>
      <c r="CV95" s="128">
        <f t="shared" si="197"/>
        <v>117298.76711488461</v>
      </c>
      <c r="CW95" s="128">
        <f t="shared" si="76"/>
        <v>0</v>
      </c>
      <c r="CX95" s="130">
        <f t="shared" si="198"/>
        <v>4.4999999999999998E-2</v>
      </c>
      <c r="CY95" s="128">
        <f t="shared" si="199"/>
        <v>0</v>
      </c>
      <c r="CZ95" s="128">
        <f t="shared" si="200"/>
        <v>117298.76711488461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122011.69259929997</v>
      </c>
      <c r="DF95" s="130">
        <f t="shared" si="201"/>
        <v>4.9000000000000002E-2</v>
      </c>
      <c r="DG95" s="128">
        <f t="shared" si="202"/>
        <v>124004.55024508854</v>
      </c>
      <c r="DH95" s="128" t="str">
        <f t="shared" si="203"/>
        <v>nie</v>
      </c>
      <c r="DI95" s="128">
        <f t="shared" si="204"/>
        <v>2000</v>
      </c>
      <c r="DJ95" s="128">
        <f t="shared" si="205"/>
        <v>117823.68569852172</v>
      </c>
      <c r="DK95" s="128">
        <f t="shared" si="85"/>
        <v>0</v>
      </c>
      <c r="DL95" s="130">
        <f t="shared" si="206"/>
        <v>4.4999999999999998E-2</v>
      </c>
      <c r="DM95" s="128">
        <f t="shared" si="207"/>
        <v>0</v>
      </c>
      <c r="DN95" s="128">
        <f t="shared" si="208"/>
        <v>117823.68569852172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124408.70555000001</v>
      </c>
      <c r="DT95" s="130">
        <f t="shared" si="209"/>
        <v>5.4000000000000006E-2</v>
      </c>
      <c r="DU95" s="128">
        <f t="shared" si="210"/>
        <v>126648.06224990002</v>
      </c>
      <c r="DV95" s="128" t="str">
        <f t="shared" si="211"/>
        <v>nie</v>
      </c>
      <c r="DW95" s="128">
        <f t="shared" si="212"/>
        <v>3000</v>
      </c>
      <c r="DX95" s="128">
        <f t="shared" si="93"/>
        <v>119154.93042241901</v>
      </c>
      <c r="DY95" s="128">
        <f t="shared" si="94"/>
        <v>0</v>
      </c>
      <c r="DZ95" s="130">
        <f t="shared" si="213"/>
        <v>4.4999999999999998E-2</v>
      </c>
      <c r="EA95" s="128">
        <f t="shared" si="214"/>
        <v>0</v>
      </c>
      <c r="EB95" s="128">
        <f t="shared" si="215"/>
        <v>119154.93042241901</v>
      </c>
    </row>
    <row r="96" spans="1:134">
      <c r="A96" s="224"/>
      <c r="B96" s="188">
        <f t="shared" si="216"/>
        <v>52</v>
      </c>
      <c r="C96" s="128">
        <f t="shared" si="217"/>
        <v>119791.49093124665</v>
      </c>
      <c r="D96" s="128">
        <f t="shared" si="218"/>
        <v>119070.58324695639</v>
      </c>
      <c r="E96" s="128">
        <f t="shared" si="219"/>
        <v>118747.72794880596</v>
      </c>
      <c r="F96" s="128">
        <f t="shared" si="220"/>
        <v>116166.56331379709</v>
      </c>
      <c r="G96" s="128">
        <f t="shared" si="221"/>
        <v>117298.76711488461</v>
      </c>
      <c r="H96" s="128">
        <f t="shared" si="222"/>
        <v>117823.68569852172</v>
      </c>
      <c r="I96" s="128">
        <f t="shared" si="223"/>
        <v>119154.93042241901</v>
      </c>
      <c r="J96" s="128">
        <f t="shared" si="224"/>
        <v>117082.73060300662</v>
      </c>
      <c r="K96" s="128">
        <f t="shared" si="225"/>
        <v>113198.19911593829</v>
      </c>
      <c r="M96" s="36"/>
      <c r="N96" s="32">
        <f t="shared" si="226"/>
        <v>52</v>
      </c>
      <c r="O96" s="25">
        <f t="shared" si="109"/>
        <v>0.19791490931246658</v>
      </c>
      <c r="P96" s="25">
        <f t="shared" si="110"/>
        <v>0.19070583246956385</v>
      </c>
      <c r="Q96" s="25">
        <f t="shared" si="111"/>
        <v>0.18747727948805948</v>
      </c>
      <c r="R96" s="25">
        <f t="shared" si="161"/>
        <v>0.16166563313797089</v>
      </c>
      <c r="S96" s="25">
        <f t="shared" si="162"/>
        <v>0.17298767114884606</v>
      </c>
      <c r="T96" s="25">
        <f t="shared" si="163"/>
        <v>0.17823685698521707</v>
      </c>
      <c r="U96" s="25">
        <f t="shared" si="164"/>
        <v>0.19154930422419003</v>
      </c>
      <c r="V96" s="25">
        <f t="shared" si="165"/>
        <v>0.17082730603006624</v>
      </c>
      <c r="W96" s="25">
        <f t="shared" si="166"/>
        <v>0.13198199115938292</v>
      </c>
      <c r="X96" s="36"/>
      <c r="Y96" s="36"/>
      <c r="AA96" s="124">
        <f t="shared" si="113"/>
        <v>53</v>
      </c>
      <c r="AB96" s="128">
        <f t="shared" si="167"/>
        <v>113469.14231289788</v>
      </c>
      <c r="AC96" s="124">
        <f t="shared" si="114"/>
        <v>53</v>
      </c>
      <c r="AD96" s="130">
        <f t="shared" si="227"/>
        <v>4.7500000000000001E-2</v>
      </c>
      <c r="AE96" s="127">
        <f t="shared" si="228"/>
        <v>1187</v>
      </c>
      <c r="AF96" s="128">
        <f t="shared" si="229"/>
        <v>118585.90000000001</v>
      </c>
      <c r="AG96" s="128">
        <f t="shared" si="140"/>
        <v>118700</v>
      </c>
      <c r="AH96" s="128">
        <f t="shared" si="118"/>
        <v>118700</v>
      </c>
      <c r="AI96" s="130">
        <f t="shared" si="168"/>
        <v>4.7500000000000001E-2</v>
      </c>
      <c r="AJ96" s="128">
        <f t="shared" si="169"/>
        <v>119169.85416666666</v>
      </c>
      <c r="AK96" s="128" t="str">
        <f t="shared" si="170"/>
        <v>nie</v>
      </c>
      <c r="AL96" s="128">
        <f t="shared" si="171"/>
        <v>593.5</v>
      </c>
      <c r="AM96" s="128">
        <f t="shared" si="150"/>
        <v>118599.84687499999</v>
      </c>
      <c r="AN96" s="128">
        <f t="shared" si="172"/>
        <v>380.58187499999218</v>
      </c>
      <c r="AO96" s="130">
        <f t="shared" si="173"/>
        <v>4.4999999999999998E-2</v>
      </c>
      <c r="AP96" s="128">
        <f t="shared" si="174"/>
        <v>1957.5834425128112</v>
      </c>
      <c r="AQ96" s="128">
        <f t="shared" si="156"/>
        <v>120176.84844251281</v>
      </c>
      <c r="AS96" s="124">
        <f t="shared" si="119"/>
        <v>53</v>
      </c>
      <c r="AT96" s="130">
        <f t="shared" si="120"/>
        <v>4.7500000000000001E-2</v>
      </c>
      <c r="AU96" s="127">
        <f t="shared" si="230"/>
        <v>1181</v>
      </c>
      <c r="AV96" s="128">
        <f t="shared" si="231"/>
        <v>117990.90000000001</v>
      </c>
      <c r="AW96" s="128">
        <f t="shared" si="151"/>
        <v>118100</v>
      </c>
      <c r="AX96" s="128">
        <f t="shared" si="123"/>
        <v>118100</v>
      </c>
      <c r="AY96" s="130">
        <f t="shared" si="175"/>
        <v>4.9000000000000002E-2</v>
      </c>
      <c r="AZ96" s="128">
        <f t="shared" si="176"/>
        <v>118582.24166666668</v>
      </c>
      <c r="BA96" s="128" t="str">
        <f t="shared" si="177"/>
        <v>nie</v>
      </c>
      <c r="BB96" s="128">
        <f t="shared" si="178"/>
        <v>826.69999999999993</v>
      </c>
      <c r="BC96" s="128">
        <f t="shared" si="158"/>
        <v>117820.98875000002</v>
      </c>
      <c r="BD96" s="128">
        <f t="shared" si="179"/>
        <v>390.61575000001341</v>
      </c>
      <c r="BE96" s="130">
        <f t="shared" si="51"/>
        <v>4.4999999999999998E-2</v>
      </c>
      <c r="BF96" s="128">
        <f t="shared" si="180"/>
        <v>2035.8081355815327</v>
      </c>
      <c r="BG96" s="128">
        <f t="shared" si="159"/>
        <v>119466.18113558154</v>
      </c>
      <c r="BI96" s="124">
        <f t="shared" si="124"/>
        <v>53</v>
      </c>
      <c r="BJ96" s="130">
        <f t="shared" si="242"/>
        <v>4.5900000000000003E-2</v>
      </c>
      <c r="BK96" s="127">
        <f t="shared" si="232"/>
        <v>1132</v>
      </c>
      <c r="BL96" s="128">
        <f t="shared" si="233"/>
        <v>113086.8</v>
      </c>
      <c r="BM96" s="128">
        <f t="shared" si="142"/>
        <v>113200</v>
      </c>
      <c r="BN96" s="128">
        <f t="shared" si="234"/>
        <v>119029.80000000002</v>
      </c>
      <c r="BO96" s="130">
        <f t="shared" si="181"/>
        <v>5.1499999999999997E-2</v>
      </c>
      <c r="BP96" s="128">
        <f t="shared" si="182"/>
        <v>121583.98112500002</v>
      </c>
      <c r="BQ96" s="128" t="str">
        <f t="shared" si="183"/>
        <v>nie</v>
      </c>
      <c r="BR96" s="128">
        <f t="shared" si="184"/>
        <v>1132</v>
      </c>
      <c r="BS96" s="128">
        <f t="shared" si="153"/>
        <v>119074.10471125002</v>
      </c>
      <c r="BT96" s="128">
        <f t="shared" si="128"/>
        <v>0</v>
      </c>
      <c r="BU96" s="130">
        <f t="shared" si="185"/>
        <v>4.4999999999999998E-2</v>
      </c>
      <c r="BV96" s="128">
        <f t="shared" si="60"/>
        <v>87.666059067103717</v>
      </c>
      <c r="BW96" s="128">
        <f t="shared" si="243"/>
        <v>119161.77077031713</v>
      </c>
      <c r="BY96" s="130">
        <f t="shared" si="244"/>
        <v>2.9000000000000001E-2</v>
      </c>
      <c r="BZ96" s="127">
        <f t="shared" si="235"/>
        <v>1161</v>
      </c>
      <c r="CA96" s="128">
        <f t="shared" si="236"/>
        <v>115996.40000000001</v>
      </c>
      <c r="CB96" s="128">
        <f t="shared" si="154"/>
        <v>116100</v>
      </c>
      <c r="CC96" s="128">
        <f t="shared" si="131"/>
        <v>116100</v>
      </c>
      <c r="CD96" s="130">
        <f t="shared" si="186"/>
        <v>5.5E-2</v>
      </c>
      <c r="CE96" s="128">
        <f t="shared" si="187"/>
        <v>118760.625</v>
      </c>
      <c r="CF96" s="128" t="str">
        <f t="shared" si="188"/>
        <v>nie</v>
      </c>
      <c r="CG96" s="128">
        <f t="shared" si="189"/>
        <v>2322</v>
      </c>
      <c r="CH96" s="128">
        <f t="shared" si="160"/>
        <v>116374.28625</v>
      </c>
      <c r="CI96" s="128">
        <f t="shared" si="190"/>
        <v>0</v>
      </c>
      <c r="CJ96" s="130">
        <f t="shared" si="68"/>
        <v>4.4999999999999998E-2</v>
      </c>
      <c r="CK96" s="128">
        <f t="shared" si="191"/>
        <v>66.765499862744505</v>
      </c>
      <c r="CL96" s="128">
        <f t="shared" si="192"/>
        <v>116441.05174986275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122357.98879399999</v>
      </c>
      <c r="CR96" s="130">
        <f t="shared" si="193"/>
        <v>4.9000000000000002E-2</v>
      </c>
      <c r="CS96" s="128">
        <f t="shared" si="194"/>
        <v>124856.13106521084</v>
      </c>
      <c r="CT96" s="128" t="str">
        <f t="shared" si="195"/>
        <v>nie</v>
      </c>
      <c r="CU96" s="128">
        <f t="shared" si="196"/>
        <v>3000</v>
      </c>
      <c r="CV96" s="128">
        <f t="shared" si="197"/>
        <v>117703.46616282078</v>
      </c>
      <c r="CW96" s="128">
        <f t="shared" si="76"/>
        <v>0</v>
      </c>
      <c r="CX96" s="130">
        <f t="shared" si="198"/>
        <v>4.4999999999999998E-2</v>
      </c>
      <c r="CY96" s="128">
        <f t="shared" si="199"/>
        <v>0</v>
      </c>
      <c r="CZ96" s="128">
        <f t="shared" si="200"/>
        <v>117703.46616282078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122011.69259929997</v>
      </c>
      <c r="DF96" s="130">
        <f t="shared" si="201"/>
        <v>4.9000000000000002E-2</v>
      </c>
      <c r="DG96" s="128">
        <f t="shared" si="202"/>
        <v>124502.7646565357</v>
      </c>
      <c r="DH96" s="128" t="str">
        <f t="shared" si="203"/>
        <v>nie</v>
      </c>
      <c r="DI96" s="128">
        <f t="shared" si="204"/>
        <v>2000</v>
      </c>
      <c r="DJ96" s="128">
        <f t="shared" si="205"/>
        <v>118227.23937179391</v>
      </c>
      <c r="DK96" s="128">
        <f t="shared" si="85"/>
        <v>0</v>
      </c>
      <c r="DL96" s="130">
        <f t="shared" si="206"/>
        <v>4.4999999999999998E-2</v>
      </c>
      <c r="DM96" s="128">
        <f t="shared" si="207"/>
        <v>0</v>
      </c>
      <c r="DN96" s="128">
        <f t="shared" si="208"/>
        <v>118227.23937179391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124408.70555000001</v>
      </c>
      <c r="DT96" s="130">
        <f t="shared" si="209"/>
        <v>5.4000000000000006E-2</v>
      </c>
      <c r="DU96" s="128">
        <f t="shared" si="210"/>
        <v>127207.901424875</v>
      </c>
      <c r="DV96" s="128" t="str">
        <f t="shared" si="211"/>
        <v>nie</v>
      </c>
      <c r="DW96" s="128">
        <f t="shared" si="212"/>
        <v>3000</v>
      </c>
      <c r="DX96" s="128">
        <f t="shared" si="93"/>
        <v>119608.40015414875</v>
      </c>
      <c r="DY96" s="128">
        <f t="shared" si="94"/>
        <v>0</v>
      </c>
      <c r="DZ96" s="130">
        <f t="shared" si="213"/>
        <v>4.4999999999999998E-2</v>
      </c>
      <c r="EA96" s="128">
        <f t="shared" si="214"/>
        <v>0</v>
      </c>
      <c r="EB96" s="128">
        <f t="shared" si="215"/>
        <v>119608.40015414875</v>
      </c>
    </row>
    <row r="97" spans="1:132">
      <c r="A97" s="224"/>
      <c r="B97" s="188">
        <f t="shared" si="216"/>
        <v>53</v>
      </c>
      <c r="C97" s="128">
        <f t="shared" si="217"/>
        <v>120176.84844251281</v>
      </c>
      <c r="D97" s="128">
        <f t="shared" si="218"/>
        <v>119466.18113558154</v>
      </c>
      <c r="E97" s="128">
        <f t="shared" si="219"/>
        <v>119161.77077031713</v>
      </c>
      <c r="F97" s="128">
        <f t="shared" si="220"/>
        <v>116441.05174986275</v>
      </c>
      <c r="G97" s="128">
        <f t="shared" si="221"/>
        <v>117703.46616282078</v>
      </c>
      <c r="H97" s="128">
        <f t="shared" si="222"/>
        <v>118227.23937179391</v>
      </c>
      <c r="I97" s="128">
        <f t="shared" si="223"/>
        <v>119608.40015414875</v>
      </c>
      <c r="J97" s="128">
        <f t="shared" si="224"/>
        <v>117438.36939721326</v>
      </c>
      <c r="K97" s="128">
        <f t="shared" si="225"/>
        <v>113469.14231289788</v>
      </c>
      <c r="M97" s="36"/>
      <c r="N97" s="32">
        <f t="shared" si="226"/>
        <v>53</v>
      </c>
      <c r="O97" s="25">
        <f t="shared" si="109"/>
        <v>0.20176848442512818</v>
      </c>
      <c r="P97" s="25">
        <f t="shared" si="110"/>
        <v>0.1946618113558154</v>
      </c>
      <c r="Q97" s="25">
        <f t="shared" si="111"/>
        <v>0.19161770770317132</v>
      </c>
      <c r="R97" s="25">
        <f t="shared" si="161"/>
        <v>0.16441051749862745</v>
      </c>
      <c r="S97" s="25">
        <f t="shared" si="162"/>
        <v>0.17703466162820791</v>
      </c>
      <c r="T97" s="25">
        <f t="shared" si="163"/>
        <v>0.18227239371793913</v>
      </c>
      <c r="U97" s="25">
        <f t="shared" si="164"/>
        <v>0.19608400154148753</v>
      </c>
      <c r="V97" s="25">
        <f t="shared" si="165"/>
        <v>0.1743836939721326</v>
      </c>
      <c r="W97" s="25">
        <f t="shared" si="166"/>
        <v>0.13469142312897886</v>
      </c>
      <c r="X97" s="36"/>
      <c r="Y97" s="36"/>
      <c r="AA97" s="124">
        <f t="shared" si="113"/>
        <v>54</v>
      </c>
      <c r="AB97" s="128">
        <f t="shared" si="167"/>
        <v>113740.08550985744</v>
      </c>
      <c r="AC97" s="124">
        <f t="shared" si="114"/>
        <v>54</v>
      </c>
      <c r="AD97" s="130">
        <f t="shared" si="227"/>
        <v>4.7500000000000001E-2</v>
      </c>
      <c r="AE97" s="127">
        <f t="shared" si="228"/>
        <v>1187</v>
      </c>
      <c r="AF97" s="128">
        <f t="shared" si="229"/>
        <v>118585.90000000001</v>
      </c>
      <c r="AG97" s="128">
        <f t="shared" si="140"/>
        <v>118700</v>
      </c>
      <c r="AH97" s="128">
        <f t="shared" si="118"/>
        <v>118700</v>
      </c>
      <c r="AI97" s="130">
        <f t="shared" si="168"/>
        <v>4.7500000000000001E-2</v>
      </c>
      <c r="AJ97" s="128">
        <f t="shared" si="169"/>
        <v>119169.85416666666</v>
      </c>
      <c r="AK97" s="128" t="str">
        <f t="shared" si="170"/>
        <v>nie</v>
      </c>
      <c r="AL97" s="128">
        <f t="shared" si="171"/>
        <v>593.5</v>
      </c>
      <c r="AM97" s="128">
        <f t="shared" si="150"/>
        <v>118599.84687499999</v>
      </c>
      <c r="AN97" s="128">
        <f t="shared" si="172"/>
        <v>380.58187499999218</v>
      </c>
      <c r="AO97" s="130">
        <f t="shared" si="173"/>
        <v>4.4999999999999998E-2</v>
      </c>
      <c r="AP97" s="128">
        <f t="shared" si="174"/>
        <v>2344.111477219436</v>
      </c>
      <c r="AQ97" s="128">
        <f t="shared" si="156"/>
        <v>120563.37647721943</v>
      </c>
      <c r="AS97" s="124">
        <f t="shared" si="119"/>
        <v>54</v>
      </c>
      <c r="AT97" s="130">
        <f t="shared" si="120"/>
        <v>4.7500000000000001E-2</v>
      </c>
      <c r="AU97" s="127">
        <f t="shared" si="230"/>
        <v>1181</v>
      </c>
      <c r="AV97" s="128">
        <f t="shared" si="231"/>
        <v>117990.90000000001</v>
      </c>
      <c r="AW97" s="128">
        <f t="shared" si="151"/>
        <v>118100</v>
      </c>
      <c r="AX97" s="128">
        <f t="shared" si="123"/>
        <v>118100</v>
      </c>
      <c r="AY97" s="130">
        <f t="shared" si="175"/>
        <v>4.9000000000000002E-2</v>
      </c>
      <c r="AZ97" s="128">
        <f t="shared" si="176"/>
        <v>118582.24166666668</v>
      </c>
      <c r="BA97" s="128" t="str">
        <f t="shared" si="177"/>
        <v>nie</v>
      </c>
      <c r="BB97" s="128">
        <f t="shared" si="178"/>
        <v>826.69999999999993</v>
      </c>
      <c r="BC97" s="128">
        <f t="shared" si="158"/>
        <v>117820.98875000002</v>
      </c>
      <c r="BD97" s="128">
        <f t="shared" si="179"/>
        <v>390.61575000001341</v>
      </c>
      <c r="BE97" s="130">
        <f t="shared" si="51"/>
        <v>4.4999999999999998E-2</v>
      </c>
      <c r="BF97" s="128">
        <f t="shared" si="180"/>
        <v>2432.6076527933751</v>
      </c>
      <c r="BG97" s="128">
        <f t="shared" si="159"/>
        <v>119862.98065279338</v>
      </c>
      <c r="BI97" s="124">
        <f t="shared" si="124"/>
        <v>54</v>
      </c>
      <c r="BJ97" s="130">
        <f t="shared" si="242"/>
        <v>4.5900000000000003E-2</v>
      </c>
      <c r="BK97" s="127">
        <f t="shared" si="232"/>
        <v>1132</v>
      </c>
      <c r="BL97" s="128">
        <f t="shared" si="233"/>
        <v>113086.8</v>
      </c>
      <c r="BM97" s="128">
        <f t="shared" si="142"/>
        <v>113200</v>
      </c>
      <c r="BN97" s="128">
        <f t="shared" si="234"/>
        <v>119029.80000000002</v>
      </c>
      <c r="BO97" s="130">
        <f t="shared" si="181"/>
        <v>5.1499999999999997E-2</v>
      </c>
      <c r="BP97" s="128">
        <f t="shared" si="182"/>
        <v>122094.81735000001</v>
      </c>
      <c r="BQ97" s="128" t="str">
        <f t="shared" si="183"/>
        <v>nie</v>
      </c>
      <c r="BR97" s="128">
        <f t="shared" si="184"/>
        <v>1132</v>
      </c>
      <c r="BS97" s="128">
        <f t="shared" si="153"/>
        <v>119487.88205350001</v>
      </c>
      <c r="BT97" s="128">
        <f t="shared" si="128"/>
        <v>0</v>
      </c>
      <c r="BU97" s="130">
        <f t="shared" si="185"/>
        <v>4.4999999999999998E-2</v>
      </c>
      <c r="BV97" s="128">
        <f t="shared" si="60"/>
        <v>87.932344721520053</v>
      </c>
      <c r="BW97" s="128">
        <f t="shared" si="243"/>
        <v>119575.81439822153</v>
      </c>
      <c r="BY97" s="130">
        <f t="shared" si="244"/>
        <v>2.9000000000000001E-2</v>
      </c>
      <c r="BZ97" s="127">
        <f t="shared" si="235"/>
        <v>1161</v>
      </c>
      <c r="CA97" s="128">
        <f t="shared" si="236"/>
        <v>115996.40000000001</v>
      </c>
      <c r="CB97" s="128">
        <f t="shared" si="154"/>
        <v>116100</v>
      </c>
      <c r="CC97" s="128">
        <f t="shared" si="131"/>
        <v>116100</v>
      </c>
      <c r="CD97" s="130">
        <f t="shared" si="186"/>
        <v>5.5E-2</v>
      </c>
      <c r="CE97" s="128">
        <f t="shared" si="187"/>
        <v>119292.75000000001</v>
      </c>
      <c r="CF97" s="128" t="str">
        <f t="shared" si="188"/>
        <v>nie</v>
      </c>
      <c r="CG97" s="128">
        <f t="shared" si="189"/>
        <v>2322</v>
      </c>
      <c r="CH97" s="128">
        <f t="shared" si="160"/>
        <v>116805.30750000001</v>
      </c>
      <c r="CI97" s="128">
        <f t="shared" si="190"/>
        <v>0</v>
      </c>
      <c r="CJ97" s="130">
        <f t="shared" si="68"/>
        <v>4.4999999999999998E-2</v>
      </c>
      <c r="CK97" s="128">
        <f t="shared" si="191"/>
        <v>66.968300068577591</v>
      </c>
      <c r="CL97" s="128">
        <f t="shared" si="192"/>
        <v>116872.27580006859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122357.98879399999</v>
      </c>
      <c r="CR97" s="130">
        <f t="shared" si="193"/>
        <v>4.9000000000000002E-2</v>
      </c>
      <c r="CS97" s="128">
        <f t="shared" si="194"/>
        <v>125355.75951945299</v>
      </c>
      <c r="CT97" s="128" t="str">
        <f t="shared" si="195"/>
        <v>nie</v>
      </c>
      <c r="CU97" s="128">
        <f t="shared" si="196"/>
        <v>3000</v>
      </c>
      <c r="CV97" s="128">
        <f t="shared" si="197"/>
        <v>118108.16521075692</v>
      </c>
      <c r="CW97" s="128">
        <f t="shared" si="76"/>
        <v>0</v>
      </c>
      <c r="CX97" s="130">
        <f t="shared" si="198"/>
        <v>4.4999999999999998E-2</v>
      </c>
      <c r="CY97" s="128">
        <f t="shared" si="199"/>
        <v>0</v>
      </c>
      <c r="CZ97" s="128">
        <f t="shared" si="200"/>
        <v>118108.16521075692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122011.69259929997</v>
      </c>
      <c r="DF97" s="130">
        <f t="shared" si="201"/>
        <v>4.9000000000000002E-2</v>
      </c>
      <c r="DG97" s="128">
        <f t="shared" si="202"/>
        <v>125000.97906798281</v>
      </c>
      <c r="DH97" s="128" t="str">
        <f t="shared" si="203"/>
        <v>nie</v>
      </c>
      <c r="DI97" s="128">
        <f t="shared" si="204"/>
        <v>2000</v>
      </c>
      <c r="DJ97" s="128">
        <f t="shared" si="205"/>
        <v>118630.79304506608</v>
      </c>
      <c r="DK97" s="128">
        <f t="shared" si="85"/>
        <v>0</v>
      </c>
      <c r="DL97" s="130">
        <f t="shared" si="206"/>
        <v>4.4999999999999998E-2</v>
      </c>
      <c r="DM97" s="128">
        <f t="shared" si="207"/>
        <v>0</v>
      </c>
      <c r="DN97" s="128">
        <f t="shared" si="208"/>
        <v>118630.79304506608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124408.70555000001</v>
      </c>
      <c r="DT97" s="130">
        <f t="shared" si="209"/>
        <v>5.4000000000000006E-2</v>
      </c>
      <c r="DU97" s="128">
        <f t="shared" si="210"/>
        <v>127767.74059985</v>
      </c>
      <c r="DV97" s="128" t="str">
        <f t="shared" si="211"/>
        <v>nie</v>
      </c>
      <c r="DW97" s="128">
        <f t="shared" si="212"/>
        <v>3000</v>
      </c>
      <c r="DX97" s="128">
        <f t="shared" si="93"/>
        <v>120061.86988587851</v>
      </c>
      <c r="DY97" s="128">
        <f t="shared" si="94"/>
        <v>0</v>
      </c>
      <c r="DZ97" s="130">
        <f t="shared" si="213"/>
        <v>4.4999999999999998E-2</v>
      </c>
      <c r="EA97" s="128">
        <f t="shared" si="214"/>
        <v>0</v>
      </c>
      <c r="EB97" s="128">
        <f t="shared" si="215"/>
        <v>120061.86988587851</v>
      </c>
    </row>
    <row r="98" spans="1:132">
      <c r="A98" s="224"/>
      <c r="B98" s="188">
        <f t="shared" si="216"/>
        <v>54</v>
      </c>
      <c r="C98" s="128">
        <f t="shared" si="217"/>
        <v>120563.37647721943</v>
      </c>
      <c r="D98" s="128">
        <f t="shared" si="218"/>
        <v>119862.98065279338</v>
      </c>
      <c r="E98" s="128">
        <f t="shared" si="219"/>
        <v>119575.81439822153</v>
      </c>
      <c r="F98" s="128">
        <f t="shared" si="220"/>
        <v>116872.27580006859</v>
      </c>
      <c r="G98" s="128">
        <f t="shared" si="221"/>
        <v>118108.16521075692</v>
      </c>
      <c r="H98" s="128">
        <f t="shared" si="222"/>
        <v>118630.79304506608</v>
      </c>
      <c r="I98" s="128">
        <f t="shared" si="223"/>
        <v>120061.86988587851</v>
      </c>
      <c r="J98" s="128">
        <f t="shared" si="224"/>
        <v>117795.0884442573</v>
      </c>
      <c r="K98" s="128">
        <f t="shared" si="225"/>
        <v>113740.08550985744</v>
      </c>
      <c r="M98" s="36"/>
      <c r="N98" s="32">
        <f t="shared" si="226"/>
        <v>54</v>
      </c>
      <c r="O98" s="25">
        <f t="shared" si="109"/>
        <v>0.20563376477219419</v>
      </c>
      <c r="P98" s="25">
        <f t="shared" si="110"/>
        <v>0.19862980652793394</v>
      </c>
      <c r="Q98" s="25">
        <f t="shared" si="111"/>
        <v>0.19575814398221536</v>
      </c>
      <c r="R98" s="25">
        <f t="shared" si="161"/>
        <v>0.16872275800068581</v>
      </c>
      <c r="S98" s="25">
        <f t="shared" si="162"/>
        <v>0.18108165210756932</v>
      </c>
      <c r="T98" s="25">
        <f t="shared" si="163"/>
        <v>0.18630793045066074</v>
      </c>
      <c r="U98" s="25">
        <f t="shared" si="164"/>
        <v>0.20061869885878503</v>
      </c>
      <c r="V98" s="25">
        <f t="shared" si="165"/>
        <v>0.17795088444257301</v>
      </c>
      <c r="W98" s="25">
        <f t="shared" si="166"/>
        <v>0.13740085509857436</v>
      </c>
      <c r="X98" s="36"/>
      <c r="Y98" s="36"/>
      <c r="AA98" s="124">
        <f t="shared" si="113"/>
        <v>55</v>
      </c>
      <c r="AB98" s="128">
        <f t="shared" si="167"/>
        <v>114011.02870681701</v>
      </c>
      <c r="AC98" s="124">
        <f t="shared" si="114"/>
        <v>55</v>
      </c>
      <c r="AD98" s="130">
        <f t="shared" si="227"/>
        <v>4.7500000000000001E-2</v>
      </c>
      <c r="AE98" s="127">
        <f t="shared" si="228"/>
        <v>1187</v>
      </c>
      <c r="AF98" s="128">
        <f t="shared" si="229"/>
        <v>118585.90000000001</v>
      </c>
      <c r="AG98" s="128">
        <f t="shared" si="140"/>
        <v>118700</v>
      </c>
      <c r="AH98" s="128">
        <f t="shared" si="118"/>
        <v>118700</v>
      </c>
      <c r="AI98" s="130">
        <f t="shared" si="168"/>
        <v>4.7500000000000001E-2</v>
      </c>
      <c r="AJ98" s="128">
        <f t="shared" si="169"/>
        <v>119169.85416666666</v>
      </c>
      <c r="AK98" s="128" t="str">
        <f t="shared" si="170"/>
        <v>nie</v>
      </c>
      <c r="AL98" s="128">
        <f t="shared" si="171"/>
        <v>593.5</v>
      </c>
      <c r="AM98" s="128">
        <f t="shared" si="150"/>
        <v>118599.84687499999</v>
      </c>
      <c r="AN98" s="128">
        <f t="shared" si="172"/>
        <v>380.58187499999218</v>
      </c>
      <c r="AO98" s="130">
        <f t="shared" si="173"/>
        <v>4.4999999999999998E-2</v>
      </c>
      <c r="AP98" s="128">
        <f t="shared" si="174"/>
        <v>2731.8135908314821</v>
      </c>
      <c r="AQ98" s="128">
        <f t="shared" si="156"/>
        <v>120951.07859083147</v>
      </c>
      <c r="AS98" s="124">
        <f t="shared" si="119"/>
        <v>55</v>
      </c>
      <c r="AT98" s="130">
        <f t="shared" si="120"/>
        <v>4.7500000000000001E-2</v>
      </c>
      <c r="AU98" s="127">
        <f t="shared" si="230"/>
        <v>1181</v>
      </c>
      <c r="AV98" s="128">
        <f t="shared" si="231"/>
        <v>117990.90000000001</v>
      </c>
      <c r="AW98" s="128">
        <f t="shared" si="151"/>
        <v>118100</v>
      </c>
      <c r="AX98" s="128">
        <f t="shared" si="123"/>
        <v>118100</v>
      </c>
      <c r="AY98" s="130">
        <f t="shared" si="175"/>
        <v>4.9000000000000002E-2</v>
      </c>
      <c r="AZ98" s="128">
        <f t="shared" si="176"/>
        <v>118582.24166666668</v>
      </c>
      <c r="BA98" s="128" t="str">
        <f t="shared" si="177"/>
        <v>nie</v>
      </c>
      <c r="BB98" s="128">
        <f t="shared" si="178"/>
        <v>826.69999999999993</v>
      </c>
      <c r="BC98" s="128">
        <f t="shared" si="158"/>
        <v>117820.98875000002</v>
      </c>
      <c r="BD98" s="128">
        <f t="shared" si="179"/>
        <v>390.61575000001341</v>
      </c>
      <c r="BE98" s="130">
        <f t="shared" si="51"/>
        <v>4.4999999999999998E-2</v>
      </c>
      <c r="BF98" s="128">
        <f t="shared" si="180"/>
        <v>2830.6124485387486</v>
      </c>
      <c r="BG98" s="128">
        <f t="shared" si="159"/>
        <v>120260.98544853875</v>
      </c>
      <c r="BI98" s="124">
        <f t="shared" si="124"/>
        <v>55</v>
      </c>
      <c r="BJ98" s="130">
        <f t="shared" si="242"/>
        <v>4.5900000000000003E-2</v>
      </c>
      <c r="BK98" s="127">
        <f t="shared" si="232"/>
        <v>1132</v>
      </c>
      <c r="BL98" s="128">
        <f t="shared" si="233"/>
        <v>113086.8</v>
      </c>
      <c r="BM98" s="128">
        <f t="shared" si="142"/>
        <v>113200</v>
      </c>
      <c r="BN98" s="128">
        <f t="shared" si="234"/>
        <v>119029.80000000002</v>
      </c>
      <c r="BO98" s="130">
        <f t="shared" si="181"/>
        <v>5.1499999999999997E-2</v>
      </c>
      <c r="BP98" s="128">
        <f t="shared" si="182"/>
        <v>122605.65357500003</v>
      </c>
      <c r="BQ98" s="128" t="str">
        <f t="shared" si="183"/>
        <v>nie</v>
      </c>
      <c r="BR98" s="128">
        <f t="shared" si="184"/>
        <v>1132</v>
      </c>
      <c r="BS98" s="128">
        <f t="shared" si="153"/>
        <v>119901.65939575003</v>
      </c>
      <c r="BT98" s="128">
        <f t="shared" si="128"/>
        <v>0</v>
      </c>
      <c r="BU98" s="130">
        <f t="shared" si="185"/>
        <v>4.4999999999999998E-2</v>
      </c>
      <c r="BV98" s="128">
        <f t="shared" si="60"/>
        <v>88.199439218611673</v>
      </c>
      <c r="BW98" s="128">
        <f t="shared" si="243"/>
        <v>119989.85883496865</v>
      </c>
      <c r="BY98" s="130">
        <f t="shared" si="244"/>
        <v>2.9000000000000001E-2</v>
      </c>
      <c r="BZ98" s="127">
        <f t="shared" si="235"/>
        <v>1161</v>
      </c>
      <c r="CA98" s="128">
        <f t="shared" si="236"/>
        <v>115996.40000000001</v>
      </c>
      <c r="CB98" s="128">
        <f t="shared" si="154"/>
        <v>116100</v>
      </c>
      <c r="CC98" s="128">
        <f t="shared" si="131"/>
        <v>116100</v>
      </c>
      <c r="CD98" s="130">
        <f t="shared" si="186"/>
        <v>5.5E-2</v>
      </c>
      <c r="CE98" s="128">
        <f t="shared" si="187"/>
        <v>119824.87499999999</v>
      </c>
      <c r="CF98" s="128" t="str">
        <f t="shared" si="188"/>
        <v>nie</v>
      </c>
      <c r="CG98" s="128">
        <f t="shared" si="189"/>
        <v>2322</v>
      </c>
      <c r="CH98" s="128">
        <f t="shared" si="160"/>
        <v>117236.32874999999</v>
      </c>
      <c r="CI98" s="128">
        <f t="shared" si="190"/>
        <v>0</v>
      </c>
      <c r="CJ98" s="130">
        <f t="shared" si="68"/>
        <v>4.4999999999999998E-2</v>
      </c>
      <c r="CK98" s="128">
        <f t="shared" si="191"/>
        <v>67.171716280035895</v>
      </c>
      <c r="CL98" s="128">
        <f t="shared" si="192"/>
        <v>117303.50046628002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122357.98879399999</v>
      </c>
      <c r="CR98" s="130">
        <f t="shared" si="193"/>
        <v>4.9000000000000002E-2</v>
      </c>
      <c r="CS98" s="128">
        <f t="shared" si="194"/>
        <v>125855.38797369516</v>
      </c>
      <c r="CT98" s="128" t="str">
        <f t="shared" si="195"/>
        <v>nie</v>
      </c>
      <c r="CU98" s="128">
        <f t="shared" si="196"/>
        <v>3000</v>
      </c>
      <c r="CV98" s="128">
        <f t="shared" si="197"/>
        <v>118512.86425869308</v>
      </c>
      <c r="CW98" s="128">
        <f t="shared" si="76"/>
        <v>0</v>
      </c>
      <c r="CX98" s="130">
        <f t="shared" si="198"/>
        <v>4.4999999999999998E-2</v>
      </c>
      <c r="CY98" s="128">
        <f t="shared" si="199"/>
        <v>0</v>
      </c>
      <c r="CZ98" s="128">
        <f t="shared" si="200"/>
        <v>118512.86425869308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122011.69259929997</v>
      </c>
      <c r="DF98" s="130">
        <f t="shared" si="201"/>
        <v>4.9000000000000002E-2</v>
      </c>
      <c r="DG98" s="128">
        <f t="shared" si="202"/>
        <v>125499.19347942997</v>
      </c>
      <c r="DH98" s="128" t="str">
        <f t="shared" si="203"/>
        <v>nie</v>
      </c>
      <c r="DI98" s="128">
        <f t="shared" si="204"/>
        <v>2000</v>
      </c>
      <c r="DJ98" s="128">
        <f t="shared" si="205"/>
        <v>119034.34671833827</v>
      </c>
      <c r="DK98" s="128">
        <f t="shared" si="85"/>
        <v>0</v>
      </c>
      <c r="DL98" s="130">
        <f t="shared" si="206"/>
        <v>4.4999999999999998E-2</v>
      </c>
      <c r="DM98" s="128">
        <f t="shared" si="207"/>
        <v>0</v>
      </c>
      <c r="DN98" s="128">
        <f t="shared" si="208"/>
        <v>119034.34671833827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124408.70555000001</v>
      </c>
      <c r="DT98" s="130">
        <f t="shared" si="209"/>
        <v>5.4000000000000006E-2</v>
      </c>
      <c r="DU98" s="128">
        <f t="shared" si="210"/>
        <v>128327.57977482502</v>
      </c>
      <c r="DV98" s="128" t="str">
        <f t="shared" si="211"/>
        <v>nie</v>
      </c>
      <c r="DW98" s="128">
        <f t="shared" si="212"/>
        <v>3000</v>
      </c>
      <c r="DX98" s="128">
        <f t="shared" si="93"/>
        <v>120515.33961760826</v>
      </c>
      <c r="DY98" s="128">
        <f t="shared" si="94"/>
        <v>0</v>
      </c>
      <c r="DZ98" s="130">
        <f t="shared" si="213"/>
        <v>4.4999999999999998E-2</v>
      </c>
      <c r="EA98" s="128">
        <f t="shared" si="214"/>
        <v>0</v>
      </c>
      <c r="EB98" s="128">
        <f t="shared" si="215"/>
        <v>120515.33961760826</v>
      </c>
    </row>
    <row r="99" spans="1:132">
      <c r="A99" s="224"/>
      <c r="B99" s="188">
        <f t="shared" si="216"/>
        <v>55</v>
      </c>
      <c r="C99" s="128">
        <f t="shared" si="217"/>
        <v>120951.07859083147</v>
      </c>
      <c r="D99" s="128">
        <f t="shared" si="218"/>
        <v>120260.98544853875</v>
      </c>
      <c r="E99" s="128">
        <f t="shared" si="219"/>
        <v>119989.85883496865</v>
      </c>
      <c r="F99" s="128">
        <f t="shared" si="220"/>
        <v>117303.50046628002</v>
      </c>
      <c r="G99" s="128">
        <f t="shared" si="221"/>
        <v>118512.86425869308</v>
      </c>
      <c r="H99" s="128">
        <f t="shared" si="222"/>
        <v>119034.34671833827</v>
      </c>
      <c r="I99" s="128">
        <f t="shared" si="223"/>
        <v>120515.33961760826</v>
      </c>
      <c r="J99" s="128">
        <f t="shared" si="224"/>
        <v>118152.89102540673</v>
      </c>
      <c r="K99" s="128">
        <f t="shared" si="225"/>
        <v>114011.02870681701</v>
      </c>
      <c r="M99" s="36"/>
      <c r="N99" s="32">
        <f t="shared" si="226"/>
        <v>55</v>
      </c>
      <c r="O99" s="25">
        <f t="shared" si="109"/>
        <v>0.20951078590831473</v>
      </c>
      <c r="P99" s="25">
        <f t="shared" si="110"/>
        <v>0.20260985448538738</v>
      </c>
      <c r="Q99" s="25">
        <f t="shared" si="111"/>
        <v>0.19989858834968643</v>
      </c>
      <c r="R99" s="25">
        <f t="shared" si="161"/>
        <v>0.1730350046628002</v>
      </c>
      <c r="S99" s="25">
        <f t="shared" si="162"/>
        <v>0.18512864258693074</v>
      </c>
      <c r="T99" s="25">
        <f t="shared" si="163"/>
        <v>0.1903434671833828</v>
      </c>
      <c r="U99" s="25">
        <f t="shared" si="164"/>
        <v>0.20515339617608253</v>
      </c>
      <c r="V99" s="25">
        <f t="shared" si="165"/>
        <v>0.18152891025406737</v>
      </c>
      <c r="W99" s="25">
        <f t="shared" si="166"/>
        <v>0.14011028706817008</v>
      </c>
      <c r="X99" s="36"/>
      <c r="Y99" s="36"/>
      <c r="AA99" s="124">
        <f t="shared" si="113"/>
        <v>56</v>
      </c>
      <c r="AB99" s="128">
        <f t="shared" si="167"/>
        <v>114281.9719037766</v>
      </c>
      <c r="AC99" s="124">
        <f t="shared" si="114"/>
        <v>56</v>
      </c>
      <c r="AD99" s="130">
        <f t="shared" si="227"/>
        <v>4.7500000000000001E-2</v>
      </c>
      <c r="AE99" s="127">
        <f t="shared" si="228"/>
        <v>1187</v>
      </c>
      <c r="AF99" s="128">
        <f t="shared" si="229"/>
        <v>118585.90000000001</v>
      </c>
      <c r="AG99" s="128">
        <f t="shared" si="140"/>
        <v>118700</v>
      </c>
      <c r="AH99" s="128">
        <f t="shared" si="118"/>
        <v>118700</v>
      </c>
      <c r="AI99" s="130">
        <f t="shared" si="168"/>
        <v>4.7500000000000001E-2</v>
      </c>
      <c r="AJ99" s="128">
        <f t="shared" si="169"/>
        <v>119169.85416666666</v>
      </c>
      <c r="AK99" s="128" t="str">
        <f t="shared" si="170"/>
        <v>nie</v>
      </c>
      <c r="AL99" s="128">
        <f t="shared" si="171"/>
        <v>593.5</v>
      </c>
      <c r="AM99" s="128">
        <f t="shared" si="150"/>
        <v>118599.84687499999</v>
      </c>
      <c r="AN99" s="128">
        <f t="shared" si="172"/>
        <v>380.58187499999218</v>
      </c>
      <c r="AO99" s="130">
        <f t="shared" si="173"/>
        <v>4.4999999999999998E-2</v>
      </c>
      <c r="AP99" s="128">
        <f t="shared" si="174"/>
        <v>3120.6933496136248</v>
      </c>
      <c r="AQ99" s="128">
        <f t="shared" si="156"/>
        <v>121339.95834961362</v>
      </c>
      <c r="AS99" s="124">
        <f t="shared" si="119"/>
        <v>56</v>
      </c>
      <c r="AT99" s="130">
        <f t="shared" si="120"/>
        <v>4.7500000000000001E-2</v>
      </c>
      <c r="AU99" s="127">
        <f t="shared" si="230"/>
        <v>1181</v>
      </c>
      <c r="AV99" s="128">
        <f t="shared" si="231"/>
        <v>117990.90000000001</v>
      </c>
      <c r="AW99" s="128">
        <f t="shared" si="151"/>
        <v>118100</v>
      </c>
      <c r="AX99" s="128">
        <f t="shared" si="123"/>
        <v>118100</v>
      </c>
      <c r="AY99" s="130">
        <f t="shared" si="175"/>
        <v>4.9000000000000002E-2</v>
      </c>
      <c r="AZ99" s="128">
        <f t="shared" si="176"/>
        <v>118582.24166666668</v>
      </c>
      <c r="BA99" s="128" t="str">
        <f t="shared" si="177"/>
        <v>nie</v>
      </c>
      <c r="BB99" s="128">
        <f t="shared" si="178"/>
        <v>826.69999999999993</v>
      </c>
      <c r="BC99" s="128">
        <f t="shared" si="158"/>
        <v>117820.98875000002</v>
      </c>
      <c r="BD99" s="128">
        <f t="shared" si="179"/>
        <v>390.61575000001341</v>
      </c>
      <c r="BE99" s="130">
        <f t="shared" si="51"/>
        <v>4.4999999999999998E-2</v>
      </c>
      <c r="BF99" s="128">
        <f t="shared" si="180"/>
        <v>3229.8261838511985</v>
      </c>
      <c r="BG99" s="128">
        <f t="shared" si="159"/>
        <v>120660.1991838512</v>
      </c>
      <c r="BI99" s="124">
        <f t="shared" si="124"/>
        <v>56</v>
      </c>
      <c r="BJ99" s="130">
        <f t="shared" si="242"/>
        <v>4.5900000000000003E-2</v>
      </c>
      <c r="BK99" s="127">
        <f t="shared" si="232"/>
        <v>1132</v>
      </c>
      <c r="BL99" s="128">
        <f t="shared" si="233"/>
        <v>113086.8</v>
      </c>
      <c r="BM99" s="128">
        <f t="shared" si="142"/>
        <v>113200</v>
      </c>
      <c r="BN99" s="128">
        <f t="shared" si="234"/>
        <v>119029.80000000002</v>
      </c>
      <c r="BO99" s="130">
        <f t="shared" si="181"/>
        <v>5.1499999999999997E-2</v>
      </c>
      <c r="BP99" s="128">
        <f t="shared" si="182"/>
        <v>123116.48980000001</v>
      </c>
      <c r="BQ99" s="128" t="str">
        <f t="shared" si="183"/>
        <v>nie</v>
      </c>
      <c r="BR99" s="128">
        <f t="shared" si="184"/>
        <v>1132</v>
      </c>
      <c r="BS99" s="128">
        <f t="shared" si="153"/>
        <v>120315.436738</v>
      </c>
      <c r="BT99" s="128">
        <f t="shared" si="128"/>
        <v>0</v>
      </c>
      <c r="BU99" s="130">
        <f t="shared" si="185"/>
        <v>4.4999999999999998E-2</v>
      </c>
      <c r="BV99" s="128">
        <f t="shared" si="60"/>
        <v>88.467345015238209</v>
      </c>
      <c r="BW99" s="128">
        <f t="shared" si="243"/>
        <v>120403.90408301524</v>
      </c>
      <c r="BY99" s="130">
        <f t="shared" si="244"/>
        <v>2.9000000000000001E-2</v>
      </c>
      <c r="BZ99" s="127">
        <f t="shared" si="235"/>
        <v>1161</v>
      </c>
      <c r="CA99" s="128">
        <f t="shared" si="236"/>
        <v>115996.40000000001</v>
      </c>
      <c r="CB99" s="128">
        <f t="shared" si="154"/>
        <v>116100</v>
      </c>
      <c r="CC99" s="128">
        <f t="shared" si="131"/>
        <v>116100</v>
      </c>
      <c r="CD99" s="130">
        <f t="shared" si="186"/>
        <v>5.5E-2</v>
      </c>
      <c r="CE99" s="128">
        <f t="shared" si="187"/>
        <v>120357</v>
      </c>
      <c r="CF99" s="128" t="str">
        <f t="shared" si="188"/>
        <v>nie</v>
      </c>
      <c r="CG99" s="128">
        <f t="shared" si="189"/>
        <v>2322</v>
      </c>
      <c r="CH99" s="128">
        <f t="shared" si="160"/>
        <v>117667.35</v>
      </c>
      <c r="CI99" s="128">
        <f t="shared" si="190"/>
        <v>0</v>
      </c>
      <c r="CJ99" s="130">
        <f t="shared" si="68"/>
        <v>4.4999999999999998E-2</v>
      </c>
      <c r="CK99" s="128">
        <f t="shared" si="191"/>
        <v>67.37575036823651</v>
      </c>
      <c r="CL99" s="128">
        <f t="shared" si="192"/>
        <v>117734.72575036825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122357.98879399999</v>
      </c>
      <c r="CR99" s="130">
        <f t="shared" si="193"/>
        <v>4.9000000000000002E-2</v>
      </c>
      <c r="CS99" s="128">
        <f t="shared" si="194"/>
        <v>126355.01642793731</v>
      </c>
      <c r="CT99" s="128" t="str">
        <f t="shared" si="195"/>
        <v>nie</v>
      </c>
      <c r="CU99" s="128">
        <f t="shared" si="196"/>
        <v>3000</v>
      </c>
      <c r="CV99" s="128">
        <f t="shared" si="197"/>
        <v>118917.56330662922</v>
      </c>
      <c r="CW99" s="128">
        <f t="shared" si="76"/>
        <v>0</v>
      </c>
      <c r="CX99" s="130">
        <f t="shared" si="198"/>
        <v>4.4999999999999998E-2</v>
      </c>
      <c r="CY99" s="128">
        <f t="shared" si="199"/>
        <v>0</v>
      </c>
      <c r="CZ99" s="128">
        <f t="shared" si="200"/>
        <v>118917.56330662922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122011.69259929997</v>
      </c>
      <c r="DF99" s="130">
        <f t="shared" si="201"/>
        <v>4.9000000000000002E-2</v>
      </c>
      <c r="DG99" s="128">
        <f t="shared" si="202"/>
        <v>125997.4078908771</v>
      </c>
      <c r="DH99" s="128" t="str">
        <f t="shared" si="203"/>
        <v>nie</v>
      </c>
      <c r="DI99" s="128">
        <f t="shared" si="204"/>
        <v>2000</v>
      </c>
      <c r="DJ99" s="128">
        <f t="shared" si="205"/>
        <v>119437.90039161046</v>
      </c>
      <c r="DK99" s="128">
        <f t="shared" si="85"/>
        <v>0</v>
      </c>
      <c r="DL99" s="130">
        <f t="shared" si="206"/>
        <v>4.4999999999999998E-2</v>
      </c>
      <c r="DM99" s="128">
        <f t="shared" si="207"/>
        <v>0</v>
      </c>
      <c r="DN99" s="128">
        <f t="shared" si="208"/>
        <v>119437.90039161046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124408.70555000001</v>
      </c>
      <c r="DT99" s="130">
        <f t="shared" si="209"/>
        <v>5.4000000000000006E-2</v>
      </c>
      <c r="DU99" s="128">
        <f t="shared" si="210"/>
        <v>128887.41894980002</v>
      </c>
      <c r="DV99" s="128" t="str">
        <f t="shared" si="211"/>
        <v>nie</v>
      </c>
      <c r="DW99" s="128">
        <f t="shared" si="212"/>
        <v>3000</v>
      </c>
      <c r="DX99" s="128">
        <f t="shared" si="93"/>
        <v>120968.80934933801</v>
      </c>
      <c r="DY99" s="128">
        <f t="shared" si="94"/>
        <v>0</v>
      </c>
      <c r="DZ99" s="130">
        <f t="shared" si="213"/>
        <v>4.4999999999999998E-2</v>
      </c>
      <c r="EA99" s="128">
        <f t="shared" si="214"/>
        <v>0</v>
      </c>
      <c r="EB99" s="128">
        <f t="shared" si="215"/>
        <v>120968.80934933801</v>
      </c>
    </row>
    <row r="100" spans="1:132">
      <c r="A100" s="224"/>
      <c r="B100" s="188">
        <f t="shared" si="216"/>
        <v>56</v>
      </c>
      <c r="C100" s="128">
        <f t="shared" si="217"/>
        <v>121339.95834961362</v>
      </c>
      <c r="D100" s="128">
        <f t="shared" si="218"/>
        <v>120660.1991838512</v>
      </c>
      <c r="E100" s="128">
        <f t="shared" si="219"/>
        <v>120403.90408301524</v>
      </c>
      <c r="F100" s="128">
        <f t="shared" si="220"/>
        <v>117734.72575036825</v>
      </c>
      <c r="G100" s="128">
        <f t="shared" si="221"/>
        <v>118917.56330662922</v>
      </c>
      <c r="H100" s="128">
        <f t="shared" si="222"/>
        <v>119437.90039161046</v>
      </c>
      <c r="I100" s="128">
        <f t="shared" si="223"/>
        <v>120968.80934933801</v>
      </c>
      <c r="J100" s="128">
        <f t="shared" si="224"/>
        <v>118511.7804318964</v>
      </c>
      <c r="K100" s="128">
        <f t="shared" si="225"/>
        <v>114281.9719037766</v>
      </c>
      <c r="M100" s="36"/>
      <c r="N100" s="32">
        <f t="shared" si="226"/>
        <v>56</v>
      </c>
      <c r="O100" s="25">
        <f t="shared" si="109"/>
        <v>0.21339958349613619</v>
      </c>
      <c r="P100" s="25">
        <f t="shared" si="110"/>
        <v>0.20660199183851202</v>
      </c>
      <c r="Q100" s="25">
        <f t="shared" si="111"/>
        <v>0.20403904083015245</v>
      </c>
      <c r="R100" s="25">
        <f t="shared" si="161"/>
        <v>0.17734725750368252</v>
      </c>
      <c r="S100" s="25">
        <f t="shared" si="162"/>
        <v>0.18917563306629215</v>
      </c>
      <c r="T100" s="25">
        <f t="shared" si="163"/>
        <v>0.19437900391610463</v>
      </c>
      <c r="U100" s="25">
        <f t="shared" si="164"/>
        <v>0.20968809349338025</v>
      </c>
      <c r="V100" s="25">
        <f t="shared" si="165"/>
        <v>0.18511780431896407</v>
      </c>
      <c r="W100" s="25">
        <f t="shared" si="166"/>
        <v>0.14281971903776602</v>
      </c>
      <c r="X100" s="36"/>
      <c r="Y100" s="36"/>
      <c r="AA100" s="124">
        <f t="shared" si="113"/>
        <v>57</v>
      </c>
      <c r="AB100" s="128">
        <f t="shared" si="167"/>
        <v>114552.91510073615</v>
      </c>
      <c r="AC100" s="124">
        <f t="shared" si="114"/>
        <v>57</v>
      </c>
      <c r="AD100" s="130">
        <f t="shared" si="227"/>
        <v>4.7500000000000001E-2</v>
      </c>
      <c r="AE100" s="127">
        <f t="shared" si="228"/>
        <v>1187</v>
      </c>
      <c r="AF100" s="128">
        <f t="shared" si="229"/>
        <v>118585.90000000001</v>
      </c>
      <c r="AG100" s="128">
        <f t="shared" si="140"/>
        <v>118700</v>
      </c>
      <c r="AH100" s="128">
        <f t="shared" si="118"/>
        <v>118700</v>
      </c>
      <c r="AI100" s="130">
        <f t="shared" si="168"/>
        <v>4.7500000000000001E-2</v>
      </c>
      <c r="AJ100" s="128">
        <f t="shared" si="169"/>
        <v>119169.85416666666</v>
      </c>
      <c r="AK100" s="128" t="str">
        <f t="shared" si="170"/>
        <v>nie</v>
      </c>
      <c r="AL100" s="128">
        <f t="shared" si="171"/>
        <v>593.5</v>
      </c>
      <c r="AM100" s="128">
        <f t="shared" si="150"/>
        <v>118599.84687499999</v>
      </c>
      <c r="AN100" s="128">
        <f t="shared" si="172"/>
        <v>380.58187499999218</v>
      </c>
      <c r="AO100" s="130">
        <f t="shared" si="173"/>
        <v>4.4999999999999998E-2</v>
      </c>
      <c r="AP100" s="128">
        <f t="shared" si="174"/>
        <v>3510.7543306630682</v>
      </c>
      <c r="AQ100" s="128">
        <f t="shared" si="156"/>
        <v>121730.01933066307</v>
      </c>
      <c r="AS100" s="124">
        <f t="shared" si="119"/>
        <v>57</v>
      </c>
      <c r="AT100" s="130">
        <f t="shared" si="120"/>
        <v>4.7500000000000001E-2</v>
      </c>
      <c r="AU100" s="127">
        <f t="shared" si="230"/>
        <v>1181</v>
      </c>
      <c r="AV100" s="128">
        <f t="shared" si="231"/>
        <v>117990.90000000001</v>
      </c>
      <c r="AW100" s="128">
        <f t="shared" si="151"/>
        <v>118100</v>
      </c>
      <c r="AX100" s="128">
        <f t="shared" si="123"/>
        <v>118100</v>
      </c>
      <c r="AY100" s="130">
        <f t="shared" si="175"/>
        <v>4.9000000000000002E-2</v>
      </c>
      <c r="AZ100" s="128">
        <f t="shared" si="176"/>
        <v>118582.24166666668</v>
      </c>
      <c r="BA100" s="128" t="str">
        <f t="shared" si="177"/>
        <v>nie</v>
      </c>
      <c r="BB100" s="128">
        <f t="shared" si="178"/>
        <v>826.69999999999993</v>
      </c>
      <c r="BC100" s="128">
        <f t="shared" si="158"/>
        <v>117820.98875000002</v>
      </c>
      <c r="BD100" s="128">
        <f t="shared" si="179"/>
        <v>390.61575000001341</v>
      </c>
      <c r="BE100" s="130">
        <f t="shared" si="51"/>
        <v>4.4999999999999998E-2</v>
      </c>
      <c r="BF100" s="128">
        <f t="shared" si="180"/>
        <v>3630.2525308846602</v>
      </c>
      <c r="BG100" s="128">
        <f t="shared" si="159"/>
        <v>121060.62553088466</v>
      </c>
      <c r="BI100" s="124">
        <f t="shared" si="124"/>
        <v>57</v>
      </c>
      <c r="BJ100" s="130">
        <f t="shared" si="242"/>
        <v>4.5900000000000003E-2</v>
      </c>
      <c r="BK100" s="127">
        <f t="shared" si="232"/>
        <v>1132</v>
      </c>
      <c r="BL100" s="128">
        <f t="shared" si="233"/>
        <v>113086.8</v>
      </c>
      <c r="BM100" s="128">
        <f t="shared" si="142"/>
        <v>113200</v>
      </c>
      <c r="BN100" s="128">
        <f t="shared" si="234"/>
        <v>119029.80000000002</v>
      </c>
      <c r="BO100" s="130">
        <f t="shared" si="181"/>
        <v>5.1499999999999997E-2</v>
      </c>
      <c r="BP100" s="128">
        <f t="shared" si="182"/>
        <v>123627.326025</v>
      </c>
      <c r="BQ100" s="128" t="str">
        <f t="shared" si="183"/>
        <v>nie</v>
      </c>
      <c r="BR100" s="128">
        <f t="shared" si="184"/>
        <v>1132</v>
      </c>
      <c r="BS100" s="128">
        <f t="shared" si="153"/>
        <v>120729.21408025001</v>
      </c>
      <c r="BT100" s="128">
        <f t="shared" si="128"/>
        <v>0</v>
      </c>
      <c r="BU100" s="130">
        <f t="shared" si="185"/>
        <v>4.4999999999999998E-2</v>
      </c>
      <c r="BV100" s="128">
        <f t="shared" si="60"/>
        <v>88.736064575721997</v>
      </c>
      <c r="BW100" s="128">
        <f t="shared" si="243"/>
        <v>120817.95014482574</v>
      </c>
      <c r="BY100" s="130">
        <f t="shared" si="244"/>
        <v>2.9000000000000001E-2</v>
      </c>
      <c r="BZ100" s="127">
        <f t="shared" si="235"/>
        <v>1161</v>
      </c>
      <c r="CA100" s="128">
        <f t="shared" si="236"/>
        <v>115996.40000000001</v>
      </c>
      <c r="CB100" s="128">
        <f t="shared" si="154"/>
        <v>116100</v>
      </c>
      <c r="CC100" s="128">
        <f t="shared" si="131"/>
        <v>116100</v>
      </c>
      <c r="CD100" s="130">
        <f t="shared" si="186"/>
        <v>5.5E-2</v>
      </c>
      <c r="CE100" s="128">
        <f t="shared" si="187"/>
        <v>120889.125</v>
      </c>
      <c r="CF100" s="128" t="str">
        <f t="shared" si="188"/>
        <v>nie</v>
      </c>
      <c r="CG100" s="128">
        <f t="shared" si="189"/>
        <v>2322</v>
      </c>
      <c r="CH100" s="128">
        <f t="shared" si="160"/>
        <v>118098.37125</v>
      </c>
      <c r="CI100" s="128">
        <f t="shared" si="190"/>
        <v>0</v>
      </c>
      <c r="CJ100" s="130">
        <f t="shared" si="68"/>
        <v>4.4999999999999998E-2</v>
      </c>
      <c r="CK100" s="128">
        <f t="shared" si="191"/>
        <v>67.580404209980031</v>
      </c>
      <c r="CL100" s="128">
        <f t="shared" si="192"/>
        <v>118165.95165420997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122357.98879399999</v>
      </c>
      <c r="CR100" s="130">
        <f t="shared" si="193"/>
        <v>4.9000000000000002E-2</v>
      </c>
      <c r="CS100" s="128">
        <f t="shared" si="194"/>
        <v>126854.64488217949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119322.26235456539</v>
      </c>
      <c r="CW100" s="128">
        <f t="shared" si="76"/>
        <v>0</v>
      </c>
      <c r="CX100" s="130">
        <f t="shared" si="198"/>
        <v>4.4999999999999998E-2</v>
      </c>
      <c r="CY100" s="128">
        <f t="shared" si="199"/>
        <v>0</v>
      </c>
      <c r="CZ100" s="128">
        <f t="shared" si="200"/>
        <v>119322.26235456539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122011.69259929997</v>
      </c>
      <c r="DF100" s="130">
        <f t="shared" si="201"/>
        <v>4.9000000000000002E-2</v>
      </c>
      <c r="DG100" s="128">
        <f t="shared" si="202"/>
        <v>126495.62230232425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119841.45406488264</v>
      </c>
      <c r="DK100" s="128">
        <f t="shared" si="85"/>
        <v>0</v>
      </c>
      <c r="DL100" s="130">
        <f t="shared" si="206"/>
        <v>4.4999999999999998E-2</v>
      </c>
      <c r="DM100" s="128">
        <f t="shared" si="207"/>
        <v>0</v>
      </c>
      <c r="DN100" s="128">
        <f t="shared" si="208"/>
        <v>119841.45406488264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124408.70555000001</v>
      </c>
      <c r="DT100" s="130">
        <f t="shared" si="209"/>
        <v>5.4000000000000006E-2</v>
      </c>
      <c r="DU100" s="128">
        <f t="shared" si="210"/>
        <v>129447.25812477501</v>
      </c>
      <c r="DV100" s="128" t="str">
        <f t="shared" si="211"/>
        <v>nie</v>
      </c>
      <c r="DW100" s="128">
        <f t="shared" si="212"/>
        <v>3000</v>
      </c>
      <c r="DX100" s="128">
        <f t="shared" si="93"/>
        <v>121422.27908106775</v>
      </c>
      <c r="DY100" s="128">
        <f t="shared" si="94"/>
        <v>0</v>
      </c>
      <c r="DZ100" s="130">
        <f t="shared" si="213"/>
        <v>4.4999999999999998E-2</v>
      </c>
      <c r="EA100" s="128">
        <f t="shared" si="214"/>
        <v>0</v>
      </c>
      <c r="EB100" s="128">
        <f t="shared" si="215"/>
        <v>121422.27908106775</v>
      </c>
    </row>
    <row r="101" spans="1:132">
      <c r="A101" s="224"/>
      <c r="B101" s="188">
        <f t="shared" si="216"/>
        <v>57</v>
      </c>
      <c r="C101" s="128">
        <f t="shared" si="217"/>
        <v>121730.01933066307</v>
      </c>
      <c r="D101" s="128">
        <f t="shared" si="218"/>
        <v>121060.62553088466</v>
      </c>
      <c r="E101" s="128">
        <f t="shared" si="219"/>
        <v>120817.95014482574</v>
      </c>
      <c r="F101" s="128">
        <f t="shared" si="220"/>
        <v>118165.95165420997</v>
      </c>
      <c r="G101" s="128">
        <f t="shared" si="221"/>
        <v>119322.26235456539</v>
      </c>
      <c r="H101" s="128">
        <f t="shared" si="222"/>
        <v>119841.45406488264</v>
      </c>
      <c r="I101" s="128">
        <f t="shared" si="223"/>
        <v>121422.27908106775</v>
      </c>
      <c r="J101" s="128">
        <f t="shared" si="224"/>
        <v>118871.7599649583</v>
      </c>
      <c r="K101" s="128">
        <f t="shared" si="225"/>
        <v>114552.91510073615</v>
      </c>
      <c r="M101" s="36"/>
      <c r="N101" s="32">
        <f t="shared" si="226"/>
        <v>57</v>
      </c>
      <c r="O101" s="25">
        <f t="shared" si="109"/>
        <v>0.21730019330663075</v>
      </c>
      <c r="P101" s="25">
        <f t="shared" si="110"/>
        <v>0.21060625530884658</v>
      </c>
      <c r="Q101" s="25">
        <f t="shared" si="111"/>
        <v>0.20817950144825725</v>
      </c>
      <c r="R101" s="25">
        <f t="shared" si="161"/>
        <v>0.18165951654209977</v>
      </c>
      <c r="S101" s="25">
        <f t="shared" si="162"/>
        <v>0.193222623545654</v>
      </c>
      <c r="T101" s="25">
        <f t="shared" si="163"/>
        <v>0.19841454064882647</v>
      </c>
      <c r="U101" s="25">
        <f t="shared" si="164"/>
        <v>0.21422279081067752</v>
      </c>
      <c r="V101" s="25">
        <f t="shared" si="165"/>
        <v>0.1887175996495829</v>
      </c>
      <c r="W101" s="25">
        <f t="shared" si="166"/>
        <v>0.14552915100736152</v>
      </c>
      <c r="X101" s="36"/>
      <c r="Y101" s="36"/>
      <c r="AA101" s="124">
        <f t="shared" si="113"/>
        <v>58</v>
      </c>
      <c r="AB101" s="128">
        <f t="shared" si="167"/>
        <v>114823.85829769574</v>
      </c>
      <c r="AC101" s="124">
        <f t="shared" si="114"/>
        <v>58</v>
      </c>
      <c r="AD101" s="130">
        <f t="shared" si="227"/>
        <v>4.7500000000000001E-2</v>
      </c>
      <c r="AE101" s="127">
        <f t="shared" si="228"/>
        <v>1187</v>
      </c>
      <c r="AF101" s="128">
        <f t="shared" si="229"/>
        <v>118585.90000000001</v>
      </c>
      <c r="AG101" s="128">
        <f t="shared" si="140"/>
        <v>118700</v>
      </c>
      <c r="AH101" s="128">
        <f t="shared" si="118"/>
        <v>118700</v>
      </c>
      <c r="AI101" s="130">
        <f t="shared" si="168"/>
        <v>4.7500000000000001E-2</v>
      </c>
      <c r="AJ101" s="128">
        <f t="shared" si="169"/>
        <v>119169.85416666666</v>
      </c>
      <c r="AK101" s="128" t="str">
        <f t="shared" si="170"/>
        <v>nie</v>
      </c>
      <c r="AL101" s="128">
        <f t="shared" si="171"/>
        <v>593.5</v>
      </c>
      <c r="AM101" s="128">
        <f t="shared" si="150"/>
        <v>118599.84687499999</v>
      </c>
      <c r="AN101" s="128">
        <f t="shared" si="172"/>
        <v>380.58187499999218</v>
      </c>
      <c r="AO101" s="130">
        <f t="shared" si="173"/>
        <v>4.4999999999999998E-2</v>
      </c>
      <c r="AP101" s="128">
        <f t="shared" si="174"/>
        <v>3902.0001219424494</v>
      </c>
      <c r="AQ101" s="128">
        <f t="shared" si="156"/>
        <v>122121.26512194244</v>
      </c>
      <c r="AS101" s="124">
        <f t="shared" si="119"/>
        <v>58</v>
      </c>
      <c r="AT101" s="130">
        <f t="shared" si="120"/>
        <v>4.7500000000000001E-2</v>
      </c>
      <c r="AU101" s="127">
        <f t="shared" si="230"/>
        <v>1181</v>
      </c>
      <c r="AV101" s="128">
        <f t="shared" si="231"/>
        <v>117990.90000000001</v>
      </c>
      <c r="AW101" s="128">
        <f t="shared" si="151"/>
        <v>118100</v>
      </c>
      <c r="AX101" s="128">
        <f t="shared" si="123"/>
        <v>118100</v>
      </c>
      <c r="AY101" s="130">
        <f t="shared" si="175"/>
        <v>4.9000000000000002E-2</v>
      </c>
      <c r="AZ101" s="128">
        <f t="shared" si="176"/>
        <v>118582.24166666668</v>
      </c>
      <c r="BA101" s="128" t="str">
        <f t="shared" si="177"/>
        <v>nie</v>
      </c>
      <c r="BB101" s="128">
        <f t="shared" si="178"/>
        <v>826.69999999999993</v>
      </c>
      <c r="BC101" s="128">
        <f t="shared" si="158"/>
        <v>117820.98875000002</v>
      </c>
      <c r="BD101" s="128">
        <f t="shared" si="179"/>
        <v>390.61575000001341</v>
      </c>
      <c r="BE101" s="130">
        <f t="shared" si="51"/>
        <v>4.4999999999999998E-2</v>
      </c>
      <c r="BF101" s="128">
        <f t="shared" si="180"/>
        <v>4031.895172947236</v>
      </c>
      <c r="BG101" s="128">
        <f t="shared" si="159"/>
        <v>121462.26817294724</v>
      </c>
      <c r="BI101" s="124">
        <f t="shared" si="124"/>
        <v>58</v>
      </c>
      <c r="BJ101" s="130">
        <f t="shared" si="242"/>
        <v>4.5900000000000003E-2</v>
      </c>
      <c r="BK101" s="127">
        <f t="shared" si="232"/>
        <v>1132</v>
      </c>
      <c r="BL101" s="128">
        <f t="shared" si="233"/>
        <v>113086.8</v>
      </c>
      <c r="BM101" s="128">
        <f t="shared" si="142"/>
        <v>113200</v>
      </c>
      <c r="BN101" s="128">
        <f t="shared" si="234"/>
        <v>119029.80000000002</v>
      </c>
      <c r="BO101" s="130">
        <f t="shared" si="181"/>
        <v>5.1499999999999997E-2</v>
      </c>
      <c r="BP101" s="128">
        <f t="shared" si="182"/>
        <v>124138.16225000002</v>
      </c>
      <c r="BQ101" s="128" t="str">
        <f t="shared" si="183"/>
        <v>nie</v>
      </c>
      <c r="BR101" s="128">
        <f t="shared" si="184"/>
        <v>1132</v>
      </c>
      <c r="BS101" s="128">
        <f t="shared" si="153"/>
        <v>121142.99142250002</v>
      </c>
      <c r="BT101" s="128">
        <f t="shared" si="128"/>
        <v>0</v>
      </c>
      <c r="BU101" s="130">
        <f t="shared" si="185"/>
        <v>4.4999999999999998E-2</v>
      </c>
      <c r="BV101" s="128">
        <f t="shared" si="60"/>
        <v>89.005600371870756</v>
      </c>
      <c r="BW101" s="128">
        <f t="shared" si="243"/>
        <v>121231.99702287189</v>
      </c>
      <c r="BY101" s="130">
        <f t="shared" si="244"/>
        <v>2.9000000000000001E-2</v>
      </c>
      <c r="BZ101" s="127">
        <f t="shared" si="235"/>
        <v>1161</v>
      </c>
      <c r="CA101" s="128">
        <f t="shared" si="236"/>
        <v>115996.40000000001</v>
      </c>
      <c r="CB101" s="128">
        <f t="shared" si="154"/>
        <v>116100</v>
      </c>
      <c r="CC101" s="128">
        <f t="shared" si="131"/>
        <v>116100</v>
      </c>
      <c r="CD101" s="130">
        <f t="shared" si="186"/>
        <v>5.5E-2</v>
      </c>
      <c r="CE101" s="128">
        <f t="shared" si="187"/>
        <v>121421.25</v>
      </c>
      <c r="CF101" s="128" t="str">
        <f t="shared" si="188"/>
        <v>nie</v>
      </c>
      <c r="CG101" s="128">
        <f t="shared" si="189"/>
        <v>2322</v>
      </c>
      <c r="CH101" s="128">
        <f t="shared" si="160"/>
        <v>118529.3925</v>
      </c>
      <c r="CI101" s="128">
        <f t="shared" si="190"/>
        <v>0</v>
      </c>
      <c r="CJ101" s="130">
        <f t="shared" si="68"/>
        <v>4.4999999999999998E-2</v>
      </c>
      <c r="CK101" s="128">
        <f t="shared" si="191"/>
        <v>67.785679687767853</v>
      </c>
      <c r="CL101" s="128">
        <f t="shared" si="192"/>
        <v>118597.17817968778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122357.98879399999</v>
      </c>
      <c r="CR101" s="130">
        <f t="shared" si="193"/>
        <v>4.9000000000000002E-2</v>
      </c>
      <c r="CS101" s="128">
        <f t="shared" si="194"/>
        <v>127354.27333642165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119726.96140250153</v>
      </c>
      <c r="CW101" s="128">
        <f t="shared" si="76"/>
        <v>0</v>
      </c>
      <c r="CX101" s="130">
        <f t="shared" si="198"/>
        <v>4.4999999999999998E-2</v>
      </c>
      <c r="CY101" s="128">
        <f t="shared" si="199"/>
        <v>0</v>
      </c>
      <c r="CZ101" s="128">
        <f t="shared" si="200"/>
        <v>119726.96140250153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122011.69259929997</v>
      </c>
      <c r="DF101" s="130">
        <f t="shared" si="201"/>
        <v>4.9000000000000002E-2</v>
      </c>
      <c r="DG101" s="128">
        <f t="shared" si="202"/>
        <v>126993.83671377138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120245.00773815482</v>
      </c>
      <c r="DK101" s="128">
        <f t="shared" si="85"/>
        <v>0</v>
      </c>
      <c r="DL101" s="130">
        <f t="shared" si="206"/>
        <v>4.4999999999999998E-2</v>
      </c>
      <c r="DM101" s="128">
        <f t="shared" si="207"/>
        <v>0</v>
      </c>
      <c r="DN101" s="128">
        <f t="shared" si="208"/>
        <v>120245.00773815482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124408.70555000001</v>
      </c>
      <c r="DT101" s="130">
        <f t="shared" si="209"/>
        <v>5.4000000000000006E-2</v>
      </c>
      <c r="DU101" s="128">
        <f t="shared" si="210"/>
        <v>130007.09729975001</v>
      </c>
      <c r="DV101" s="128" t="str">
        <f t="shared" si="211"/>
        <v>nie</v>
      </c>
      <c r="DW101" s="128">
        <f t="shared" si="212"/>
        <v>3000</v>
      </c>
      <c r="DX101" s="128">
        <f t="shared" si="93"/>
        <v>121875.74881279751</v>
      </c>
      <c r="DY101" s="128">
        <f t="shared" si="94"/>
        <v>0</v>
      </c>
      <c r="DZ101" s="130">
        <f t="shared" si="213"/>
        <v>4.4999999999999998E-2</v>
      </c>
      <c r="EA101" s="128">
        <f t="shared" si="214"/>
        <v>0</v>
      </c>
      <c r="EB101" s="128">
        <f t="shared" si="215"/>
        <v>121875.74881279751</v>
      </c>
    </row>
    <row r="102" spans="1:132">
      <c r="A102" s="224"/>
      <c r="B102" s="188">
        <f t="shared" si="216"/>
        <v>58</v>
      </c>
      <c r="C102" s="128">
        <f t="shared" si="217"/>
        <v>122121.26512194244</v>
      </c>
      <c r="D102" s="128">
        <f t="shared" si="218"/>
        <v>121462.26817294724</v>
      </c>
      <c r="E102" s="128">
        <f t="shared" si="219"/>
        <v>121231.99702287189</v>
      </c>
      <c r="F102" s="128">
        <f t="shared" si="220"/>
        <v>118597.17817968778</v>
      </c>
      <c r="G102" s="128">
        <f t="shared" si="221"/>
        <v>119726.96140250153</v>
      </c>
      <c r="H102" s="128">
        <f t="shared" si="222"/>
        <v>120245.00773815482</v>
      </c>
      <c r="I102" s="128">
        <f t="shared" si="223"/>
        <v>121875.74881279751</v>
      </c>
      <c r="J102" s="128">
        <f t="shared" si="224"/>
        <v>119232.83293585187</v>
      </c>
      <c r="K102" s="128">
        <f t="shared" si="225"/>
        <v>114823.85829769574</v>
      </c>
      <c r="M102" s="36"/>
      <c r="N102" s="32">
        <f t="shared" si="226"/>
        <v>58</v>
      </c>
      <c r="O102" s="25">
        <f t="shared" si="109"/>
        <v>0.22121265121942435</v>
      </c>
      <c r="P102" s="25">
        <f t="shared" si="110"/>
        <v>0.2146226817294723</v>
      </c>
      <c r="Q102" s="25">
        <f t="shared" si="111"/>
        <v>0.21231997022871885</v>
      </c>
      <c r="R102" s="25">
        <f t="shared" si="161"/>
        <v>0.18597178179687779</v>
      </c>
      <c r="S102" s="25">
        <f t="shared" si="162"/>
        <v>0.19726961402501542</v>
      </c>
      <c r="T102" s="25">
        <f t="shared" si="163"/>
        <v>0.20245007738154808</v>
      </c>
      <c r="U102" s="25">
        <f t="shared" si="164"/>
        <v>0.21875748812797502</v>
      </c>
      <c r="V102" s="25">
        <f t="shared" si="165"/>
        <v>0.19232832935851873</v>
      </c>
      <c r="W102" s="25">
        <f t="shared" si="166"/>
        <v>0.14823858297695747</v>
      </c>
      <c r="X102" s="36"/>
      <c r="Y102" s="36"/>
      <c r="AA102" s="124">
        <f t="shared" si="113"/>
        <v>59</v>
      </c>
      <c r="AB102" s="128">
        <f t="shared" si="167"/>
        <v>115094.80149465532</v>
      </c>
      <c r="AC102" s="124">
        <f t="shared" si="114"/>
        <v>59</v>
      </c>
      <c r="AD102" s="130">
        <f t="shared" si="227"/>
        <v>4.7500000000000001E-2</v>
      </c>
      <c r="AE102" s="127">
        <f t="shared" si="228"/>
        <v>1187</v>
      </c>
      <c r="AF102" s="128">
        <f t="shared" si="229"/>
        <v>118585.90000000001</v>
      </c>
      <c r="AG102" s="128">
        <f t="shared" si="140"/>
        <v>118700</v>
      </c>
      <c r="AH102" s="128">
        <f t="shared" si="118"/>
        <v>118700</v>
      </c>
      <c r="AI102" s="130">
        <f t="shared" si="168"/>
        <v>4.7500000000000001E-2</v>
      </c>
      <c r="AJ102" s="128">
        <f t="shared" si="169"/>
        <v>119169.85416666666</v>
      </c>
      <c r="AK102" s="128" t="str">
        <f t="shared" si="170"/>
        <v>nie</v>
      </c>
      <c r="AL102" s="128">
        <f t="shared" si="171"/>
        <v>593.5</v>
      </c>
      <c r="AM102" s="128">
        <f t="shared" si="150"/>
        <v>118599.84687499999</v>
      </c>
      <c r="AN102" s="128">
        <f t="shared" si="172"/>
        <v>380.58187499999218</v>
      </c>
      <c r="AO102" s="130">
        <f t="shared" si="173"/>
        <v>4.4999999999999998E-2</v>
      </c>
      <c r="AP102" s="128">
        <f t="shared" si="174"/>
        <v>4294.4343223128417</v>
      </c>
      <c r="AQ102" s="128">
        <f t="shared" si="156"/>
        <v>122513.69932231284</v>
      </c>
      <c r="AS102" s="124">
        <f t="shared" si="119"/>
        <v>59</v>
      </c>
      <c r="AT102" s="130">
        <f t="shared" si="120"/>
        <v>4.7500000000000001E-2</v>
      </c>
      <c r="AU102" s="127">
        <f t="shared" si="230"/>
        <v>1181</v>
      </c>
      <c r="AV102" s="128">
        <f t="shared" si="231"/>
        <v>117990.90000000001</v>
      </c>
      <c r="AW102" s="128">
        <f t="shared" si="151"/>
        <v>118100</v>
      </c>
      <c r="AX102" s="128">
        <f t="shared" si="123"/>
        <v>118100</v>
      </c>
      <c r="AY102" s="130">
        <f t="shared" si="175"/>
        <v>4.9000000000000002E-2</v>
      </c>
      <c r="AZ102" s="128">
        <f t="shared" si="176"/>
        <v>118582.24166666668</v>
      </c>
      <c r="BA102" s="128" t="str">
        <f t="shared" si="177"/>
        <v>nie</v>
      </c>
      <c r="BB102" s="128">
        <f t="shared" si="178"/>
        <v>826.69999999999993</v>
      </c>
      <c r="BC102" s="128">
        <f t="shared" si="158"/>
        <v>117820.98875000002</v>
      </c>
      <c r="BD102" s="128">
        <f t="shared" si="179"/>
        <v>390.61575000001341</v>
      </c>
      <c r="BE102" s="130">
        <f t="shared" si="51"/>
        <v>4.4999999999999998E-2</v>
      </c>
      <c r="BF102" s="128">
        <f t="shared" si="180"/>
        <v>4434.7578045350765</v>
      </c>
      <c r="BG102" s="128">
        <f t="shared" si="159"/>
        <v>121865.13080453509</v>
      </c>
      <c r="BI102" s="124">
        <f t="shared" si="124"/>
        <v>59</v>
      </c>
      <c r="BJ102" s="130">
        <f t="shared" si="242"/>
        <v>4.5900000000000003E-2</v>
      </c>
      <c r="BK102" s="127">
        <f t="shared" si="232"/>
        <v>1132</v>
      </c>
      <c r="BL102" s="128">
        <f t="shared" si="233"/>
        <v>113086.8</v>
      </c>
      <c r="BM102" s="128">
        <f t="shared" si="142"/>
        <v>113200</v>
      </c>
      <c r="BN102" s="128">
        <f t="shared" si="234"/>
        <v>119029.80000000002</v>
      </c>
      <c r="BO102" s="130">
        <f t="shared" si="181"/>
        <v>5.1499999999999997E-2</v>
      </c>
      <c r="BP102" s="128">
        <f t="shared" si="182"/>
        <v>124648.99847500001</v>
      </c>
      <c r="BQ102" s="128" t="str">
        <f t="shared" si="183"/>
        <v>nie</v>
      </c>
      <c r="BR102" s="128">
        <f t="shared" si="184"/>
        <v>1132</v>
      </c>
      <c r="BS102" s="128">
        <f t="shared" si="153"/>
        <v>121556.76876475001</v>
      </c>
      <c r="BT102" s="128">
        <f t="shared" si="128"/>
        <v>0</v>
      </c>
      <c r="BU102" s="130">
        <f t="shared" si="185"/>
        <v>4.4999999999999998E-2</v>
      </c>
      <c r="BV102" s="128">
        <f t="shared" si="60"/>
        <v>89.27595488300031</v>
      </c>
      <c r="BW102" s="128">
        <f t="shared" si="243"/>
        <v>121646.04471963302</v>
      </c>
      <c r="BY102" s="130">
        <f t="shared" si="244"/>
        <v>2.9000000000000001E-2</v>
      </c>
      <c r="BZ102" s="127">
        <f t="shared" si="235"/>
        <v>1161</v>
      </c>
      <c r="CA102" s="128">
        <f t="shared" si="236"/>
        <v>115996.40000000001</v>
      </c>
      <c r="CB102" s="128">
        <f t="shared" si="154"/>
        <v>116100</v>
      </c>
      <c r="CC102" s="128">
        <f t="shared" si="131"/>
        <v>116100</v>
      </c>
      <c r="CD102" s="130">
        <f t="shared" si="186"/>
        <v>5.5E-2</v>
      </c>
      <c r="CE102" s="128">
        <f t="shared" si="187"/>
        <v>121953.37499999999</v>
      </c>
      <c r="CF102" s="128" t="str">
        <f t="shared" si="188"/>
        <v>nie</v>
      </c>
      <c r="CG102" s="128">
        <f t="shared" si="189"/>
        <v>2322</v>
      </c>
      <c r="CH102" s="128">
        <f t="shared" si="160"/>
        <v>118960.41374999999</v>
      </c>
      <c r="CI102" s="128">
        <f t="shared" si="190"/>
        <v>0</v>
      </c>
      <c r="CJ102" s="130">
        <f t="shared" si="68"/>
        <v>4.4999999999999998E-2</v>
      </c>
      <c r="CK102" s="128">
        <f t="shared" si="191"/>
        <v>67.991578689819448</v>
      </c>
      <c r="CL102" s="128">
        <f t="shared" si="192"/>
        <v>119028.40532868981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122357.98879399999</v>
      </c>
      <c r="CR102" s="130">
        <f t="shared" si="193"/>
        <v>4.9000000000000002E-2</v>
      </c>
      <c r="CS102" s="128">
        <f t="shared" si="194"/>
        <v>127853.90179066383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120131.6604504377</v>
      </c>
      <c r="CW102" s="128">
        <f t="shared" si="76"/>
        <v>0</v>
      </c>
      <c r="CX102" s="130">
        <f t="shared" si="198"/>
        <v>4.4999999999999998E-2</v>
      </c>
      <c r="CY102" s="128">
        <f t="shared" si="199"/>
        <v>0</v>
      </c>
      <c r="CZ102" s="128">
        <f t="shared" si="200"/>
        <v>120131.6604504377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122011.69259929997</v>
      </c>
      <c r="DF102" s="130">
        <f t="shared" si="201"/>
        <v>4.9000000000000002E-2</v>
      </c>
      <c r="DG102" s="128">
        <f t="shared" si="202"/>
        <v>127492.05112521854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120648.56141142701</v>
      </c>
      <c r="DK102" s="128">
        <f t="shared" si="85"/>
        <v>0</v>
      </c>
      <c r="DL102" s="130">
        <f t="shared" si="206"/>
        <v>4.4999999999999998E-2</v>
      </c>
      <c r="DM102" s="128">
        <f t="shared" si="207"/>
        <v>0</v>
      </c>
      <c r="DN102" s="128">
        <f t="shared" si="208"/>
        <v>120648.56141142701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124408.70555000001</v>
      </c>
      <c r="DT102" s="130">
        <f t="shared" si="209"/>
        <v>5.4000000000000006E-2</v>
      </c>
      <c r="DU102" s="128">
        <f t="shared" si="210"/>
        <v>130566.93647472502</v>
      </c>
      <c r="DV102" s="128" t="str">
        <f t="shared" si="211"/>
        <v>nie</v>
      </c>
      <c r="DW102" s="128">
        <f t="shared" si="212"/>
        <v>3000</v>
      </c>
      <c r="DX102" s="128">
        <f t="shared" si="93"/>
        <v>122329.21854452726</v>
      </c>
      <c r="DY102" s="128">
        <f t="shared" si="94"/>
        <v>0</v>
      </c>
      <c r="DZ102" s="130">
        <f t="shared" si="213"/>
        <v>4.4999999999999998E-2</v>
      </c>
      <c r="EA102" s="128">
        <f t="shared" si="214"/>
        <v>0</v>
      </c>
      <c r="EB102" s="128">
        <f t="shared" si="215"/>
        <v>122329.21854452726</v>
      </c>
    </row>
    <row r="103" spans="1:132" ht="14.25" customHeight="1">
      <c r="A103" s="224"/>
      <c r="B103" s="188">
        <f t="shared" si="216"/>
        <v>59</v>
      </c>
      <c r="C103" s="128">
        <f t="shared" si="217"/>
        <v>122513.69932231284</v>
      </c>
      <c r="D103" s="128">
        <f t="shared" si="218"/>
        <v>121865.13080453509</v>
      </c>
      <c r="E103" s="128">
        <f t="shared" si="219"/>
        <v>121646.04471963302</v>
      </c>
      <c r="F103" s="128">
        <f t="shared" si="220"/>
        <v>119028.40532868981</v>
      </c>
      <c r="G103" s="128">
        <f t="shared" si="221"/>
        <v>120131.6604504377</v>
      </c>
      <c r="H103" s="128">
        <f t="shared" si="222"/>
        <v>120648.56141142701</v>
      </c>
      <c r="I103" s="128">
        <f t="shared" si="223"/>
        <v>122329.21854452726</v>
      </c>
      <c r="J103" s="128">
        <f t="shared" si="224"/>
        <v>119595.00266589453</v>
      </c>
      <c r="K103" s="128">
        <f t="shared" si="225"/>
        <v>115094.80149465532</v>
      </c>
      <c r="M103" s="36"/>
      <c r="N103" s="32">
        <f t="shared" si="226"/>
        <v>59</v>
      </c>
      <c r="O103" s="25">
        <f t="shared" si="109"/>
        <v>0.22513699322312841</v>
      </c>
      <c r="P103" s="25">
        <f t="shared" si="110"/>
        <v>0.21865130804535093</v>
      </c>
      <c r="Q103" s="25">
        <f t="shared" si="111"/>
        <v>0.21646044719633029</v>
      </c>
      <c r="R103" s="25">
        <f t="shared" si="161"/>
        <v>0.19028405328689812</v>
      </c>
      <c r="S103" s="25">
        <f t="shared" si="162"/>
        <v>0.20131660450437705</v>
      </c>
      <c r="T103" s="25">
        <f t="shared" si="163"/>
        <v>0.20648561411427013</v>
      </c>
      <c r="U103" s="25">
        <f t="shared" si="164"/>
        <v>0.22329218544527252</v>
      </c>
      <c r="V103" s="25">
        <f t="shared" si="165"/>
        <v>0.19595002665894534</v>
      </c>
      <c r="W103" s="25">
        <f t="shared" si="166"/>
        <v>0.15094801494655319</v>
      </c>
      <c r="X103" s="36"/>
      <c r="Y103" s="36"/>
      <c r="AA103" s="124">
        <f t="shared" si="113"/>
        <v>60</v>
      </c>
      <c r="AB103" s="128">
        <f t="shared" si="167"/>
        <v>115365.74469161486</v>
      </c>
      <c r="AC103" s="124">
        <f t="shared" si="114"/>
        <v>60</v>
      </c>
      <c r="AD103" s="130">
        <f t="shared" si="227"/>
        <v>4.7500000000000001E-2</v>
      </c>
      <c r="AE103" s="127">
        <f t="shared" si="228"/>
        <v>1187</v>
      </c>
      <c r="AF103" s="128">
        <f t="shared" si="229"/>
        <v>118585.90000000001</v>
      </c>
      <c r="AG103" s="128">
        <f t="shared" si="140"/>
        <v>118700</v>
      </c>
      <c r="AH103" s="128">
        <f t="shared" si="118"/>
        <v>118700</v>
      </c>
      <c r="AI103" s="130">
        <f t="shared" si="168"/>
        <v>4.7500000000000001E-2</v>
      </c>
      <c r="AJ103" s="128">
        <f t="shared" si="169"/>
        <v>119169.85416666666</v>
      </c>
      <c r="AK103" s="128" t="str">
        <f t="shared" si="170"/>
        <v>tak</v>
      </c>
      <c r="AL103" s="128">
        <f t="shared" si="171"/>
        <v>0</v>
      </c>
      <c r="AM103" s="128">
        <f t="shared" si="150"/>
        <v>119080.58187499999</v>
      </c>
      <c r="AN103" s="128">
        <f t="shared" si="172"/>
        <v>499.7818749999854</v>
      </c>
      <c r="AO103" s="130">
        <f t="shared" si="173"/>
        <v>4.4999999999999998E-2</v>
      </c>
      <c r="AP103" s="128">
        <f t="shared" si="174"/>
        <v>4807.2605415668522</v>
      </c>
      <c r="AQ103" s="128">
        <f t="shared" si="156"/>
        <v>123388.06054156685</v>
      </c>
      <c r="AS103" s="124">
        <f t="shared" si="119"/>
        <v>60</v>
      </c>
      <c r="AT103" s="130">
        <f t="shared" si="120"/>
        <v>4.7500000000000001E-2</v>
      </c>
      <c r="AU103" s="127">
        <f t="shared" si="230"/>
        <v>1181</v>
      </c>
      <c r="AV103" s="128">
        <f t="shared" si="231"/>
        <v>117990.90000000001</v>
      </c>
      <c r="AW103" s="128">
        <f t="shared" si="151"/>
        <v>118100</v>
      </c>
      <c r="AX103" s="128">
        <f t="shared" si="123"/>
        <v>118100</v>
      </c>
      <c r="AY103" s="130">
        <f t="shared" si="175"/>
        <v>4.9000000000000002E-2</v>
      </c>
      <c r="AZ103" s="128">
        <f t="shared" si="176"/>
        <v>118582.24166666668</v>
      </c>
      <c r="BA103" s="128" t="str">
        <f t="shared" si="177"/>
        <v>nie</v>
      </c>
      <c r="BB103" s="128">
        <f t="shared" si="178"/>
        <v>826.69999999999993</v>
      </c>
      <c r="BC103" s="128">
        <f t="shared" si="158"/>
        <v>117820.98875000002</v>
      </c>
      <c r="BD103" s="128">
        <f t="shared" si="179"/>
        <v>390.61575000001341</v>
      </c>
      <c r="BE103" s="130">
        <f t="shared" si="51"/>
        <v>4.4999999999999998E-2</v>
      </c>
      <c r="BF103" s="128">
        <f t="shared" si="180"/>
        <v>4838.8441313663652</v>
      </c>
      <c r="BG103" s="128">
        <f t="shared" si="159"/>
        <v>122269.21713136637</v>
      </c>
      <c r="BI103" s="124">
        <f t="shared" si="124"/>
        <v>60</v>
      </c>
      <c r="BJ103" s="130">
        <f t="shared" si="242"/>
        <v>4.5900000000000003E-2</v>
      </c>
      <c r="BK103" s="127">
        <f t="shared" si="232"/>
        <v>1132</v>
      </c>
      <c r="BL103" s="128">
        <f t="shared" si="233"/>
        <v>113086.8</v>
      </c>
      <c r="BM103" s="128">
        <f t="shared" si="142"/>
        <v>113200</v>
      </c>
      <c r="BN103" s="128">
        <f t="shared" si="234"/>
        <v>119029.80000000002</v>
      </c>
      <c r="BO103" s="130">
        <f t="shared" si="181"/>
        <v>5.1499999999999997E-2</v>
      </c>
      <c r="BP103" s="128">
        <f t="shared" si="182"/>
        <v>125159.83470000004</v>
      </c>
      <c r="BQ103" s="128" t="str">
        <f t="shared" si="183"/>
        <v>nie</v>
      </c>
      <c r="BR103" s="128">
        <f t="shared" si="184"/>
        <v>1132</v>
      </c>
      <c r="BS103" s="128">
        <f t="shared" si="153"/>
        <v>121970.54610700003</v>
      </c>
      <c r="BT103" s="128">
        <f t="shared" si="128"/>
        <v>0</v>
      </c>
      <c r="BU103" s="130">
        <f t="shared" si="185"/>
        <v>4.4999999999999998E-2</v>
      </c>
      <c r="BV103" s="128">
        <f t="shared" si="60"/>
        <v>89.547130595957427</v>
      </c>
      <c r="BW103" s="128">
        <f t="shared" si="243"/>
        <v>122060.09323759598</v>
      </c>
      <c r="BY103" s="130">
        <f t="shared" si="244"/>
        <v>2.9000000000000001E-2</v>
      </c>
      <c r="BZ103" s="127">
        <f t="shared" si="235"/>
        <v>1161</v>
      </c>
      <c r="CA103" s="128">
        <f t="shared" si="236"/>
        <v>115996.40000000001</v>
      </c>
      <c r="CB103" s="128">
        <f t="shared" si="154"/>
        <v>116100</v>
      </c>
      <c r="CC103" s="128">
        <f t="shared" si="131"/>
        <v>116100</v>
      </c>
      <c r="CD103" s="130">
        <f t="shared" si="186"/>
        <v>5.5E-2</v>
      </c>
      <c r="CE103" s="128">
        <f t="shared" si="187"/>
        <v>122485.5</v>
      </c>
      <c r="CF103" s="128" t="str">
        <f t="shared" si="188"/>
        <v>nie</v>
      </c>
      <c r="CG103" s="128">
        <f t="shared" si="189"/>
        <v>2322</v>
      </c>
      <c r="CH103" s="128">
        <f t="shared" si="160"/>
        <v>119391.435</v>
      </c>
      <c r="CI103" s="128">
        <f t="shared" si="190"/>
        <v>5172.2550000000001</v>
      </c>
      <c r="CJ103" s="130">
        <f t="shared" si="68"/>
        <v>4.4999999999999998E-2</v>
      </c>
      <c r="CK103" s="128">
        <f t="shared" si="191"/>
        <v>5240.4531031100896</v>
      </c>
      <c r="CL103" s="128">
        <f t="shared" si="192"/>
        <v>119459.63310311009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122357.98879399999</v>
      </c>
      <c r="CR103" s="130">
        <f t="shared" si="193"/>
        <v>4.9000000000000002E-2</v>
      </c>
      <c r="CS103" s="128">
        <f t="shared" si="194"/>
        <v>128353.53024490598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120536.35949837384</v>
      </c>
      <c r="CW103" s="128">
        <f t="shared" si="76"/>
        <v>0</v>
      </c>
      <c r="CX103" s="130">
        <f t="shared" si="198"/>
        <v>4.4999999999999998E-2</v>
      </c>
      <c r="CY103" s="128">
        <f t="shared" si="199"/>
        <v>0</v>
      </c>
      <c r="CZ103" s="128">
        <f t="shared" si="200"/>
        <v>120536.35949837384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122011.69259929997</v>
      </c>
      <c r="DF103" s="130">
        <f t="shared" si="201"/>
        <v>4.9000000000000002E-2</v>
      </c>
      <c r="DG103" s="128">
        <f t="shared" si="202"/>
        <v>127990.26553666567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121052.11508469919</v>
      </c>
      <c r="DK103" s="128">
        <f t="shared" si="85"/>
        <v>0</v>
      </c>
      <c r="DL103" s="130">
        <f t="shared" si="206"/>
        <v>4.4999999999999998E-2</v>
      </c>
      <c r="DM103" s="128">
        <f t="shared" si="207"/>
        <v>0</v>
      </c>
      <c r="DN103" s="128">
        <f t="shared" si="208"/>
        <v>121052.11508469919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124408.70555000001</v>
      </c>
      <c r="DT103" s="130">
        <f t="shared" si="209"/>
        <v>5.4000000000000006E-2</v>
      </c>
      <c r="DU103" s="128">
        <f t="shared" si="210"/>
        <v>131126.77564970002</v>
      </c>
      <c r="DV103" s="128" t="str">
        <f t="shared" si="211"/>
        <v>nie</v>
      </c>
      <c r="DW103" s="128">
        <f t="shared" si="212"/>
        <v>3000</v>
      </c>
      <c r="DX103" s="128">
        <f t="shared" si="93"/>
        <v>122782.68827625702</v>
      </c>
      <c r="DY103" s="128">
        <f t="shared" si="94"/>
        <v>0</v>
      </c>
      <c r="DZ103" s="130">
        <f t="shared" si="213"/>
        <v>4.4999999999999998E-2</v>
      </c>
      <c r="EA103" s="128">
        <f t="shared" si="214"/>
        <v>0</v>
      </c>
      <c r="EB103" s="128">
        <f t="shared" si="215"/>
        <v>122782.68827625702</v>
      </c>
    </row>
    <row r="104" spans="1:132">
      <c r="A104" s="224"/>
      <c r="B104" s="188">
        <f t="shared" si="216"/>
        <v>60</v>
      </c>
      <c r="C104" s="128">
        <f t="shared" si="217"/>
        <v>123388.06054156685</v>
      </c>
      <c r="D104" s="128">
        <f t="shared" si="218"/>
        <v>122269.21713136637</v>
      </c>
      <c r="E104" s="128">
        <f t="shared" si="219"/>
        <v>122060.09323759598</v>
      </c>
      <c r="F104" s="128">
        <f t="shared" si="220"/>
        <v>119459.63310311009</v>
      </c>
      <c r="G104" s="128">
        <f t="shared" si="221"/>
        <v>120536.35949837384</v>
      </c>
      <c r="H104" s="128">
        <f t="shared" si="222"/>
        <v>121052.11508469919</v>
      </c>
      <c r="I104" s="128">
        <f t="shared" si="223"/>
        <v>122782.68827625702</v>
      </c>
      <c r="J104" s="128">
        <f t="shared" si="224"/>
        <v>119958.27248649219</v>
      </c>
      <c r="K104" s="128">
        <f t="shared" si="225"/>
        <v>115365.74469161486</v>
      </c>
      <c r="M104" s="36"/>
      <c r="N104" s="32">
        <f t="shared" si="226"/>
        <v>60</v>
      </c>
      <c r="O104" s="25">
        <f t="shared" si="109"/>
        <v>0.23388060541566857</v>
      </c>
      <c r="P104" s="25">
        <f t="shared" si="110"/>
        <v>0.22269217131366381</v>
      </c>
      <c r="Q104" s="25">
        <f t="shared" si="111"/>
        <v>0.2206009323759599</v>
      </c>
      <c r="R104" s="25">
        <f t="shared" si="161"/>
        <v>0.19459633103110074</v>
      </c>
      <c r="S104" s="25">
        <f t="shared" si="162"/>
        <v>0.20536359498373846</v>
      </c>
      <c r="T104" s="25">
        <f t="shared" si="163"/>
        <v>0.21052115084699197</v>
      </c>
      <c r="U104" s="25">
        <f t="shared" si="164"/>
        <v>0.22782688276257024</v>
      </c>
      <c r="V104" s="25">
        <f t="shared" si="165"/>
        <v>0.19958272486492201</v>
      </c>
      <c r="W104" s="25">
        <f t="shared" si="166"/>
        <v>0.15365744691614869</v>
      </c>
      <c r="X104" s="36"/>
      <c r="Y104" s="36"/>
      <c r="AA104" s="124">
        <f t="shared" si="113"/>
        <v>61</v>
      </c>
      <c r="AB104" s="128">
        <f t="shared" si="167"/>
        <v>115644.54524128627</v>
      </c>
      <c r="AC104" s="124">
        <f t="shared" si="114"/>
        <v>61</v>
      </c>
      <c r="AD104" s="130">
        <f t="shared" si="227"/>
        <v>4.7500000000000001E-2</v>
      </c>
      <c r="AE104" s="127">
        <f t="shared" si="228"/>
        <v>1239</v>
      </c>
      <c r="AF104" s="128">
        <f t="shared" si="229"/>
        <v>123780.90000000001</v>
      </c>
      <c r="AG104" s="128">
        <f t="shared" si="140"/>
        <v>123900</v>
      </c>
      <c r="AH104" s="128">
        <f t="shared" si="118"/>
        <v>123900</v>
      </c>
      <c r="AI104" s="130">
        <f t="shared" si="168"/>
        <v>4.7500000000000001E-2</v>
      </c>
      <c r="AJ104" s="128">
        <f t="shared" si="169"/>
        <v>124390.4375</v>
      </c>
      <c r="AK104" s="128" t="str">
        <f t="shared" si="170"/>
        <v>nie</v>
      </c>
      <c r="AL104" s="128">
        <f t="shared" si="171"/>
        <v>490.4375</v>
      </c>
      <c r="AM104" s="128">
        <f t="shared" si="150"/>
        <v>123900</v>
      </c>
      <c r="AN104" s="128">
        <f t="shared" si="172"/>
        <v>397.25437500000004</v>
      </c>
      <c r="AO104" s="130">
        <f t="shared" si="173"/>
        <v>4.4999999999999998E-2</v>
      </c>
      <c r="AP104" s="128">
        <f t="shared" si="174"/>
        <v>404.53697046186159</v>
      </c>
      <c r="AQ104" s="128">
        <f t="shared" si="156"/>
        <v>128721.86259546186</v>
      </c>
      <c r="AS104" s="124">
        <f t="shared" si="119"/>
        <v>61</v>
      </c>
      <c r="AT104" s="130">
        <f t="shared" si="120"/>
        <v>4.7500000000000001E-2</v>
      </c>
      <c r="AU104" s="127">
        <f t="shared" si="230"/>
        <v>1181</v>
      </c>
      <c r="AV104" s="128">
        <f t="shared" si="231"/>
        <v>117990.90000000001</v>
      </c>
      <c r="AW104" s="128">
        <f t="shared" si="151"/>
        <v>118100</v>
      </c>
      <c r="AX104" s="128">
        <f t="shared" si="123"/>
        <v>118100</v>
      </c>
      <c r="AY104" s="130">
        <f t="shared" si="175"/>
        <v>4.9000000000000002E-2</v>
      </c>
      <c r="AZ104" s="128">
        <f t="shared" si="176"/>
        <v>118582.24166666668</v>
      </c>
      <c r="BA104" s="128" t="str">
        <f t="shared" si="177"/>
        <v>nie</v>
      </c>
      <c r="BB104" s="128">
        <f t="shared" si="178"/>
        <v>826.69999999999993</v>
      </c>
      <c r="BC104" s="128">
        <f t="shared" si="158"/>
        <v>117820.98875000002</v>
      </c>
      <c r="BD104" s="128">
        <f t="shared" si="179"/>
        <v>390.61575000001341</v>
      </c>
      <c r="BE104" s="130">
        <f t="shared" si="51"/>
        <v>4.4999999999999998E-2</v>
      </c>
      <c r="BF104" s="128">
        <f t="shared" si="180"/>
        <v>5244.1578704154044</v>
      </c>
      <c r="BG104" s="128">
        <f t="shared" si="159"/>
        <v>122674.53087041542</v>
      </c>
      <c r="BI104" s="124">
        <f t="shared" si="124"/>
        <v>61</v>
      </c>
      <c r="BJ104" s="130">
        <f t="shared" si="242"/>
        <v>4.5900000000000003E-2</v>
      </c>
      <c r="BK104" s="127">
        <f t="shared" si="232"/>
        <v>1132</v>
      </c>
      <c r="BL104" s="128">
        <f t="shared" si="233"/>
        <v>113086.8</v>
      </c>
      <c r="BM104" s="128">
        <f t="shared" si="142"/>
        <v>113200</v>
      </c>
      <c r="BN104" s="128">
        <f t="shared" si="234"/>
        <v>125159.83470000004</v>
      </c>
      <c r="BO104" s="130">
        <f t="shared" si="181"/>
        <v>5.1499999999999997E-2</v>
      </c>
      <c r="BP104" s="128">
        <f t="shared" si="182"/>
        <v>125696.97899058752</v>
      </c>
      <c r="BQ104" s="128" t="str">
        <f t="shared" si="183"/>
        <v>nie</v>
      </c>
      <c r="BR104" s="128">
        <f t="shared" si="184"/>
        <v>1132</v>
      </c>
      <c r="BS104" s="128">
        <f t="shared" si="153"/>
        <v>122405.63298237589</v>
      </c>
      <c r="BT104" s="128">
        <f t="shared" si="128"/>
        <v>0</v>
      </c>
      <c r="BU104" s="130">
        <f t="shared" si="185"/>
        <v>4.4999999999999998E-2</v>
      </c>
      <c r="BV104" s="128">
        <f t="shared" si="60"/>
        <v>89.819130005142654</v>
      </c>
      <c r="BW104" s="128">
        <f t="shared" si="243"/>
        <v>122495.45211238103</v>
      </c>
      <c r="BY104" s="130">
        <f t="shared" si="244"/>
        <v>2.9000000000000001E-2</v>
      </c>
      <c r="BZ104" s="127">
        <f t="shared" si="235"/>
        <v>1161</v>
      </c>
      <c r="CA104" s="128">
        <f t="shared" si="236"/>
        <v>115996.40000000001</v>
      </c>
      <c r="CB104" s="128">
        <f t="shared" si="154"/>
        <v>116100</v>
      </c>
      <c r="CC104" s="128">
        <f t="shared" si="131"/>
        <v>116100</v>
      </c>
      <c r="CD104" s="130">
        <f t="shared" si="186"/>
        <v>4.3999999999999997E-2</v>
      </c>
      <c r="CE104" s="128">
        <f t="shared" si="187"/>
        <v>116525.70000000001</v>
      </c>
      <c r="CF104" s="128" t="str">
        <f t="shared" si="188"/>
        <v>nie</v>
      </c>
      <c r="CG104" s="128">
        <f t="shared" si="189"/>
        <v>2322</v>
      </c>
      <c r="CH104" s="128">
        <f t="shared" si="160"/>
        <v>114563.997</v>
      </c>
      <c r="CI104" s="128">
        <f t="shared" si="190"/>
        <v>0</v>
      </c>
      <c r="CJ104" s="130">
        <f t="shared" si="68"/>
        <v>4.4999999999999998E-2</v>
      </c>
      <c r="CK104" s="128">
        <f t="shared" si="191"/>
        <v>5256.3709794107863</v>
      </c>
      <c r="CL104" s="128">
        <f t="shared" si="192"/>
        <v>119820.36797941079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128353.53024490598</v>
      </c>
      <c r="CR104" s="130">
        <f t="shared" si="193"/>
        <v>4.9000000000000002E-2</v>
      </c>
      <c r="CS104" s="128">
        <f t="shared" si="194"/>
        <v>128877.64049340603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120960.88879965887</v>
      </c>
      <c r="CW104" s="128">
        <f t="shared" si="76"/>
        <v>0</v>
      </c>
      <c r="CX104" s="130">
        <f t="shared" si="198"/>
        <v>4.4999999999999998E-2</v>
      </c>
      <c r="CY104" s="128">
        <f t="shared" si="199"/>
        <v>0</v>
      </c>
      <c r="CZ104" s="128">
        <f t="shared" si="200"/>
        <v>120960.88879965887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127990.26553666567</v>
      </c>
      <c r="DF104" s="130">
        <f t="shared" si="201"/>
        <v>4.9000000000000002E-2</v>
      </c>
      <c r="DG104" s="128">
        <f t="shared" si="202"/>
        <v>128512.89245427374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121475.44288796173</v>
      </c>
      <c r="DK104" s="128">
        <f t="shared" si="85"/>
        <v>0</v>
      </c>
      <c r="DL104" s="130">
        <f t="shared" si="206"/>
        <v>4.4999999999999998E-2</v>
      </c>
      <c r="DM104" s="128">
        <f t="shared" si="207"/>
        <v>0</v>
      </c>
      <c r="DN104" s="128">
        <f t="shared" si="208"/>
        <v>121475.44288796173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131126.77564970002</v>
      </c>
      <c r="DT104" s="130">
        <f t="shared" si="209"/>
        <v>5.4000000000000006E-2</v>
      </c>
      <c r="DU104" s="128">
        <f t="shared" si="210"/>
        <v>131716.84614012367</v>
      </c>
      <c r="DV104" s="128" t="str">
        <f t="shared" si="211"/>
        <v>nie</v>
      </c>
      <c r="DW104" s="128">
        <f t="shared" si="212"/>
        <v>3000</v>
      </c>
      <c r="DX104" s="128">
        <f t="shared" si="93"/>
        <v>123260.64537350017</v>
      </c>
      <c r="DY104" s="128">
        <f t="shared" si="94"/>
        <v>0</v>
      </c>
      <c r="DZ104" s="130">
        <f t="shared" si="213"/>
        <v>4.4999999999999998E-2</v>
      </c>
      <c r="EA104" s="128">
        <f t="shared" si="214"/>
        <v>0</v>
      </c>
      <c r="EB104" s="128">
        <f t="shared" si="215"/>
        <v>123260.64537350017</v>
      </c>
    </row>
    <row r="105" spans="1:132">
      <c r="A105" s="224">
        <f>ROUNDUP(B116/12,0)</f>
        <v>6</v>
      </c>
      <c r="B105" s="188">
        <f t="shared" si="216"/>
        <v>61</v>
      </c>
      <c r="C105" s="128">
        <f t="shared" si="217"/>
        <v>128721.86259546186</v>
      </c>
      <c r="D105" s="128">
        <f t="shared" si="218"/>
        <v>122674.53087041542</v>
      </c>
      <c r="E105" s="128">
        <f t="shared" si="219"/>
        <v>122495.45211238103</v>
      </c>
      <c r="F105" s="128">
        <f t="shared" si="220"/>
        <v>119820.36797941079</v>
      </c>
      <c r="G105" s="128">
        <f t="shared" si="221"/>
        <v>120960.88879965887</v>
      </c>
      <c r="H105" s="128">
        <f t="shared" si="222"/>
        <v>121475.44288796173</v>
      </c>
      <c r="I105" s="128">
        <f t="shared" si="223"/>
        <v>123260.64537350017</v>
      </c>
      <c r="J105" s="128">
        <f t="shared" si="224"/>
        <v>120322.64573916991</v>
      </c>
      <c r="K105" s="128">
        <f t="shared" si="225"/>
        <v>115644.54524128627</v>
      </c>
      <c r="M105" s="36"/>
      <c r="N105" s="32">
        <f t="shared" si="226"/>
        <v>61</v>
      </c>
      <c r="O105" s="25">
        <f t="shared" si="109"/>
        <v>0.28721862595461856</v>
      </c>
      <c r="P105" s="25">
        <f t="shared" si="110"/>
        <v>0.22674530870415421</v>
      </c>
      <c r="Q105" s="25">
        <f t="shared" si="111"/>
        <v>0.2249545211238102</v>
      </c>
      <c r="R105" s="25">
        <f t="shared" si="161"/>
        <v>0.1982036797941078</v>
      </c>
      <c r="S105" s="25">
        <f t="shared" si="162"/>
        <v>0.20960888799658872</v>
      </c>
      <c r="T105" s="25">
        <f t="shared" si="163"/>
        <v>0.21475442887961727</v>
      </c>
      <c r="U105" s="25">
        <f t="shared" si="164"/>
        <v>0.23260645373500166</v>
      </c>
      <c r="V105" s="25">
        <f t="shared" si="165"/>
        <v>0.20322645739169909</v>
      </c>
      <c r="W105" s="25">
        <f t="shared" si="166"/>
        <v>0.15644545241286267</v>
      </c>
      <c r="X105" s="36"/>
      <c r="Y105" s="36"/>
      <c r="AA105" s="124">
        <f t="shared" si="113"/>
        <v>62</v>
      </c>
      <c r="AB105" s="128">
        <f t="shared" si="167"/>
        <v>115923.34579095765</v>
      </c>
      <c r="AC105" s="124">
        <f t="shared" si="114"/>
        <v>62</v>
      </c>
      <c r="AD105" s="130">
        <f t="shared" si="227"/>
        <v>4.7500000000000001E-2</v>
      </c>
      <c r="AE105" s="127">
        <f t="shared" si="228"/>
        <v>1239</v>
      </c>
      <c r="AF105" s="128">
        <f t="shared" si="229"/>
        <v>123780.90000000001</v>
      </c>
      <c r="AG105" s="128">
        <f t="shared" si="140"/>
        <v>123900</v>
      </c>
      <c r="AH105" s="128">
        <f t="shared" si="118"/>
        <v>123900</v>
      </c>
      <c r="AI105" s="130">
        <f t="shared" si="168"/>
        <v>4.7500000000000001E-2</v>
      </c>
      <c r="AJ105" s="128">
        <f t="shared" si="169"/>
        <v>124390.4375</v>
      </c>
      <c r="AK105" s="128" t="str">
        <f t="shared" si="170"/>
        <v>nie</v>
      </c>
      <c r="AL105" s="128">
        <f t="shared" si="171"/>
        <v>619.5</v>
      </c>
      <c r="AM105" s="128">
        <f t="shared" si="150"/>
        <v>123795.45937500001</v>
      </c>
      <c r="AN105" s="128">
        <f t="shared" si="172"/>
        <v>397.25437500000004</v>
      </c>
      <c r="AO105" s="130">
        <f t="shared" si="173"/>
        <v>4.4999999999999998E-2</v>
      </c>
      <c r="AP105" s="128">
        <f t="shared" si="174"/>
        <v>803.02012650963957</v>
      </c>
      <c r="AQ105" s="128">
        <f t="shared" si="156"/>
        <v>124201.22512650964</v>
      </c>
      <c r="AS105" s="124">
        <f t="shared" si="119"/>
        <v>62</v>
      </c>
      <c r="AT105" s="130">
        <f t="shared" si="120"/>
        <v>4.7500000000000001E-2</v>
      </c>
      <c r="AU105" s="127">
        <f t="shared" si="230"/>
        <v>1181</v>
      </c>
      <c r="AV105" s="128">
        <f t="shared" si="231"/>
        <v>117990.90000000001</v>
      </c>
      <c r="AW105" s="128">
        <f t="shared" si="151"/>
        <v>118100</v>
      </c>
      <c r="AX105" s="128">
        <f t="shared" si="123"/>
        <v>118100</v>
      </c>
      <c r="AY105" s="130">
        <f t="shared" si="175"/>
        <v>4.9000000000000002E-2</v>
      </c>
      <c r="AZ105" s="128">
        <f t="shared" si="176"/>
        <v>118582.24166666668</v>
      </c>
      <c r="BA105" s="128" t="str">
        <f t="shared" si="177"/>
        <v>nie</v>
      </c>
      <c r="BB105" s="128">
        <f t="shared" si="178"/>
        <v>826.69999999999993</v>
      </c>
      <c r="BC105" s="128">
        <f t="shared" si="158"/>
        <v>117820.98875000002</v>
      </c>
      <c r="BD105" s="128">
        <f t="shared" si="179"/>
        <v>390.61575000001341</v>
      </c>
      <c r="BE105" s="130">
        <f t="shared" si="51"/>
        <v>4.4999999999999998E-2</v>
      </c>
      <c r="BF105" s="128">
        <f t="shared" si="180"/>
        <v>5650.7027499468049</v>
      </c>
      <c r="BG105" s="128">
        <f t="shared" si="159"/>
        <v>123081.07574994682</v>
      </c>
      <c r="BI105" s="124">
        <f t="shared" si="124"/>
        <v>62</v>
      </c>
      <c r="BJ105" s="130">
        <f t="shared" si="242"/>
        <v>4.5900000000000003E-2</v>
      </c>
      <c r="BK105" s="127">
        <f t="shared" si="232"/>
        <v>1132</v>
      </c>
      <c r="BL105" s="128">
        <f t="shared" si="233"/>
        <v>113086.8</v>
      </c>
      <c r="BM105" s="128">
        <f t="shared" si="142"/>
        <v>113200</v>
      </c>
      <c r="BN105" s="128">
        <f t="shared" si="234"/>
        <v>125159.83470000004</v>
      </c>
      <c r="BO105" s="130">
        <f t="shared" si="181"/>
        <v>5.1499999999999997E-2</v>
      </c>
      <c r="BP105" s="128">
        <f t="shared" si="182"/>
        <v>126234.12328117504</v>
      </c>
      <c r="BQ105" s="128" t="str">
        <f t="shared" si="183"/>
        <v>nie</v>
      </c>
      <c r="BR105" s="128">
        <f t="shared" si="184"/>
        <v>1132</v>
      </c>
      <c r="BS105" s="128">
        <f t="shared" si="153"/>
        <v>122840.71985775178</v>
      </c>
      <c r="BT105" s="128">
        <f t="shared" si="128"/>
        <v>0</v>
      </c>
      <c r="BU105" s="130">
        <f t="shared" si="185"/>
        <v>4.4999999999999998E-2</v>
      </c>
      <c r="BV105" s="128">
        <f t="shared" si="60"/>
        <v>90.091955612533283</v>
      </c>
      <c r="BW105" s="128">
        <f t="shared" si="243"/>
        <v>122930.81181336431</v>
      </c>
      <c r="BY105" s="130">
        <f t="shared" si="244"/>
        <v>2.9000000000000001E-2</v>
      </c>
      <c r="BZ105" s="127">
        <f t="shared" si="235"/>
        <v>1161</v>
      </c>
      <c r="CA105" s="128">
        <f t="shared" si="236"/>
        <v>115996.40000000001</v>
      </c>
      <c r="CB105" s="128">
        <f t="shared" si="154"/>
        <v>116100</v>
      </c>
      <c r="CC105" s="128">
        <f t="shared" si="131"/>
        <v>116100</v>
      </c>
      <c r="CD105" s="130">
        <f t="shared" si="186"/>
        <v>4.3999999999999997E-2</v>
      </c>
      <c r="CE105" s="128">
        <f t="shared" si="187"/>
        <v>116951.40000000001</v>
      </c>
      <c r="CF105" s="128" t="str">
        <f t="shared" si="188"/>
        <v>nie</v>
      </c>
      <c r="CG105" s="128">
        <f t="shared" si="189"/>
        <v>2322</v>
      </c>
      <c r="CH105" s="128">
        <f t="shared" si="160"/>
        <v>114908.81400000001</v>
      </c>
      <c r="CI105" s="128">
        <f t="shared" si="190"/>
        <v>0</v>
      </c>
      <c r="CJ105" s="130">
        <f t="shared" si="68"/>
        <v>4.4999999999999998E-2</v>
      </c>
      <c r="CK105" s="128">
        <f t="shared" si="191"/>
        <v>5272.3372062607468</v>
      </c>
      <c r="CL105" s="128">
        <f t="shared" si="192"/>
        <v>120181.15120626077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128353.53024490598</v>
      </c>
      <c r="CR105" s="130">
        <f t="shared" si="193"/>
        <v>4.9000000000000002E-2</v>
      </c>
      <c r="CS105" s="128">
        <f t="shared" si="194"/>
        <v>129401.75074190604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121385.41810094389</v>
      </c>
      <c r="CW105" s="128">
        <f t="shared" si="76"/>
        <v>0</v>
      </c>
      <c r="CX105" s="130">
        <f t="shared" si="198"/>
        <v>4.4999999999999998E-2</v>
      </c>
      <c r="CY105" s="128">
        <f t="shared" si="199"/>
        <v>0</v>
      </c>
      <c r="CZ105" s="128">
        <f t="shared" si="200"/>
        <v>121385.41810094389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127990.26553666567</v>
      </c>
      <c r="DF105" s="130">
        <f t="shared" si="201"/>
        <v>4.9000000000000002E-2</v>
      </c>
      <c r="DG105" s="128">
        <f t="shared" si="202"/>
        <v>129035.51937188178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121898.77069122424</v>
      </c>
      <c r="DK105" s="128">
        <f t="shared" si="85"/>
        <v>0</v>
      </c>
      <c r="DL105" s="130">
        <f t="shared" si="206"/>
        <v>4.4999999999999998E-2</v>
      </c>
      <c r="DM105" s="128">
        <f t="shared" si="207"/>
        <v>0</v>
      </c>
      <c r="DN105" s="128">
        <f t="shared" si="208"/>
        <v>121898.77069122424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131126.77564970002</v>
      </c>
      <c r="DT105" s="130">
        <f t="shared" si="209"/>
        <v>5.4000000000000006E-2</v>
      </c>
      <c r="DU105" s="128">
        <f t="shared" si="210"/>
        <v>132306.91663054732</v>
      </c>
      <c r="DV105" s="128" t="str">
        <f t="shared" si="211"/>
        <v>nie</v>
      </c>
      <c r="DW105" s="128">
        <f t="shared" si="212"/>
        <v>3000</v>
      </c>
      <c r="DX105" s="128">
        <f t="shared" si="93"/>
        <v>123738.60247074332</v>
      </c>
      <c r="DY105" s="128">
        <f t="shared" si="94"/>
        <v>0</v>
      </c>
      <c r="DZ105" s="130">
        <f t="shared" si="213"/>
        <v>4.4999999999999998E-2</v>
      </c>
      <c r="EA105" s="128">
        <f t="shared" si="214"/>
        <v>0</v>
      </c>
      <c r="EB105" s="128">
        <f t="shared" si="215"/>
        <v>123738.60247074332</v>
      </c>
    </row>
    <row r="106" spans="1:132">
      <c r="A106" s="224"/>
      <c r="B106" s="188">
        <f t="shared" si="216"/>
        <v>62</v>
      </c>
      <c r="C106" s="128">
        <f t="shared" si="217"/>
        <v>124201.22512650964</v>
      </c>
      <c r="D106" s="128">
        <f t="shared" si="218"/>
        <v>123081.07574994682</v>
      </c>
      <c r="E106" s="128">
        <f t="shared" si="219"/>
        <v>122930.81181336431</v>
      </c>
      <c r="F106" s="128">
        <f t="shared" si="220"/>
        <v>120181.15120626077</v>
      </c>
      <c r="G106" s="128">
        <f t="shared" si="221"/>
        <v>121385.41810094389</v>
      </c>
      <c r="H106" s="128">
        <f t="shared" si="222"/>
        <v>121898.77069122424</v>
      </c>
      <c r="I106" s="128">
        <f t="shared" si="223"/>
        <v>123738.60247074332</v>
      </c>
      <c r="J106" s="128">
        <f t="shared" si="224"/>
        <v>120688.12577560265</v>
      </c>
      <c r="K106" s="128">
        <f t="shared" si="225"/>
        <v>115923.34579095765</v>
      </c>
      <c r="M106" s="36"/>
      <c r="N106" s="32">
        <f t="shared" si="226"/>
        <v>62</v>
      </c>
      <c r="O106" s="25">
        <f t="shared" si="109"/>
        <v>0.2420122512650964</v>
      </c>
      <c r="P106" s="25">
        <f t="shared" si="110"/>
        <v>0.23081075749946822</v>
      </c>
      <c r="Q106" s="25">
        <f t="shared" si="111"/>
        <v>0.22930811813364316</v>
      </c>
      <c r="R106" s="25">
        <f t="shared" si="161"/>
        <v>0.20181151206260761</v>
      </c>
      <c r="S106" s="25">
        <f t="shared" si="162"/>
        <v>0.21385418100943898</v>
      </c>
      <c r="T106" s="25">
        <f t="shared" si="163"/>
        <v>0.21898770691224234</v>
      </c>
      <c r="U106" s="25">
        <f t="shared" si="164"/>
        <v>0.23738602470743331</v>
      </c>
      <c r="V106" s="25">
        <f t="shared" si="165"/>
        <v>0.20688125775602639</v>
      </c>
      <c r="W106" s="25">
        <f t="shared" si="166"/>
        <v>0.15923345790957644</v>
      </c>
      <c r="X106" s="36"/>
      <c r="Y106" s="36"/>
      <c r="AA106" s="124">
        <f t="shared" si="113"/>
        <v>63</v>
      </c>
      <c r="AB106" s="128">
        <f t="shared" si="167"/>
        <v>116202.14634062907</v>
      </c>
      <c r="AC106" s="124">
        <f t="shared" si="114"/>
        <v>63</v>
      </c>
      <c r="AD106" s="130">
        <f t="shared" si="227"/>
        <v>4.7500000000000001E-2</v>
      </c>
      <c r="AE106" s="127">
        <f t="shared" si="228"/>
        <v>1239</v>
      </c>
      <c r="AF106" s="128">
        <f t="shared" si="229"/>
        <v>123780.90000000001</v>
      </c>
      <c r="AG106" s="128">
        <f t="shared" si="140"/>
        <v>123900</v>
      </c>
      <c r="AH106" s="128">
        <f t="shared" si="118"/>
        <v>123900</v>
      </c>
      <c r="AI106" s="130">
        <f t="shared" si="168"/>
        <v>4.7500000000000001E-2</v>
      </c>
      <c r="AJ106" s="128">
        <f t="shared" si="169"/>
        <v>124390.4375</v>
      </c>
      <c r="AK106" s="128" t="str">
        <f t="shared" si="170"/>
        <v>nie</v>
      </c>
      <c r="AL106" s="128">
        <f t="shared" si="171"/>
        <v>619.5</v>
      </c>
      <c r="AM106" s="128">
        <f t="shared" si="150"/>
        <v>123795.45937500001</v>
      </c>
      <c r="AN106" s="128">
        <f t="shared" si="172"/>
        <v>397.25437500000004</v>
      </c>
      <c r="AO106" s="130">
        <f t="shared" si="173"/>
        <v>4.4999999999999998E-2</v>
      </c>
      <c r="AP106" s="128">
        <f t="shared" si="174"/>
        <v>1202.7136751439127</v>
      </c>
      <c r="AQ106" s="128">
        <f t="shared" si="156"/>
        <v>124600.91867514391</v>
      </c>
      <c r="AS106" s="124">
        <f t="shared" si="119"/>
        <v>63</v>
      </c>
      <c r="AT106" s="130">
        <f t="shared" si="120"/>
        <v>4.7500000000000001E-2</v>
      </c>
      <c r="AU106" s="127">
        <f t="shared" si="230"/>
        <v>1181</v>
      </c>
      <c r="AV106" s="128">
        <f t="shared" si="231"/>
        <v>117990.90000000001</v>
      </c>
      <c r="AW106" s="128">
        <f t="shared" si="151"/>
        <v>118100</v>
      </c>
      <c r="AX106" s="128">
        <f t="shared" si="123"/>
        <v>118100</v>
      </c>
      <c r="AY106" s="130">
        <f t="shared" si="175"/>
        <v>4.9000000000000002E-2</v>
      </c>
      <c r="AZ106" s="128">
        <f t="shared" si="176"/>
        <v>118582.24166666668</v>
      </c>
      <c r="BA106" s="128" t="str">
        <f t="shared" si="177"/>
        <v>nie</v>
      </c>
      <c r="BB106" s="128">
        <f t="shared" si="178"/>
        <v>826.69999999999993</v>
      </c>
      <c r="BC106" s="128">
        <f t="shared" si="158"/>
        <v>117820.98875000002</v>
      </c>
      <c r="BD106" s="128">
        <f t="shared" si="179"/>
        <v>390.61575000001341</v>
      </c>
      <c r="BE106" s="130">
        <f t="shared" si="51"/>
        <v>4.4999999999999998E-2</v>
      </c>
      <c r="BF106" s="128">
        <f t="shared" si="180"/>
        <v>6058.4825095497818</v>
      </c>
      <c r="BG106" s="128">
        <f t="shared" si="159"/>
        <v>123488.85550954979</v>
      </c>
      <c r="BI106" s="124">
        <f t="shared" si="124"/>
        <v>63</v>
      </c>
      <c r="BJ106" s="130">
        <f t="shared" si="242"/>
        <v>4.5900000000000003E-2</v>
      </c>
      <c r="BK106" s="127">
        <f t="shared" si="232"/>
        <v>1132</v>
      </c>
      <c r="BL106" s="128">
        <f t="shared" si="233"/>
        <v>113086.8</v>
      </c>
      <c r="BM106" s="128">
        <f t="shared" si="142"/>
        <v>113200</v>
      </c>
      <c r="BN106" s="128">
        <f t="shared" si="234"/>
        <v>125159.83470000004</v>
      </c>
      <c r="BO106" s="130">
        <f t="shared" si="181"/>
        <v>5.1499999999999997E-2</v>
      </c>
      <c r="BP106" s="128">
        <f t="shared" si="182"/>
        <v>126771.26757176254</v>
      </c>
      <c r="BQ106" s="128" t="str">
        <f t="shared" si="183"/>
        <v>nie</v>
      </c>
      <c r="BR106" s="128">
        <f t="shared" si="184"/>
        <v>1132</v>
      </c>
      <c r="BS106" s="128">
        <f t="shared" si="153"/>
        <v>123275.80673312765</v>
      </c>
      <c r="BT106" s="128">
        <f t="shared" si="128"/>
        <v>0</v>
      </c>
      <c r="BU106" s="130">
        <f t="shared" si="185"/>
        <v>4.4999999999999998E-2</v>
      </c>
      <c r="BV106" s="128">
        <f t="shared" si="60"/>
        <v>90.365609927706359</v>
      </c>
      <c r="BW106" s="128">
        <f t="shared" si="243"/>
        <v>123366.17234305535</v>
      </c>
      <c r="BY106" s="130">
        <f t="shared" si="244"/>
        <v>2.9000000000000001E-2</v>
      </c>
      <c r="BZ106" s="127">
        <f t="shared" si="235"/>
        <v>1161</v>
      </c>
      <c r="CA106" s="128">
        <f t="shared" si="236"/>
        <v>115996.40000000001</v>
      </c>
      <c r="CB106" s="128">
        <f t="shared" si="154"/>
        <v>116100</v>
      </c>
      <c r="CC106" s="128">
        <f t="shared" si="131"/>
        <v>116100</v>
      </c>
      <c r="CD106" s="130">
        <f t="shared" si="186"/>
        <v>4.3999999999999997E-2</v>
      </c>
      <c r="CE106" s="128">
        <f t="shared" si="187"/>
        <v>117377.09999999999</v>
      </c>
      <c r="CF106" s="128" t="str">
        <f t="shared" si="188"/>
        <v>nie</v>
      </c>
      <c r="CG106" s="128">
        <f t="shared" si="189"/>
        <v>2322</v>
      </c>
      <c r="CH106" s="128">
        <f t="shared" si="160"/>
        <v>115253.63099999999</v>
      </c>
      <c r="CI106" s="128">
        <f t="shared" si="190"/>
        <v>0</v>
      </c>
      <c r="CJ106" s="130">
        <f t="shared" si="68"/>
        <v>4.4999999999999998E-2</v>
      </c>
      <c r="CK106" s="128">
        <f t="shared" si="191"/>
        <v>5288.3519305247637</v>
      </c>
      <c r="CL106" s="128">
        <f t="shared" si="192"/>
        <v>120541.98293052475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128353.53024490598</v>
      </c>
      <c r="CR106" s="130">
        <f t="shared" si="193"/>
        <v>4.9000000000000002E-2</v>
      </c>
      <c r="CS106" s="128">
        <f t="shared" si="194"/>
        <v>129925.86099040609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121809.94740222894</v>
      </c>
      <c r="CW106" s="128">
        <f t="shared" si="76"/>
        <v>0</v>
      </c>
      <c r="CX106" s="130">
        <f t="shared" si="198"/>
        <v>4.4999999999999998E-2</v>
      </c>
      <c r="CY106" s="128">
        <f t="shared" si="199"/>
        <v>0</v>
      </c>
      <c r="CZ106" s="128">
        <f t="shared" si="200"/>
        <v>121809.94740222894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127990.26553666567</v>
      </c>
      <c r="DF106" s="130">
        <f t="shared" si="201"/>
        <v>4.9000000000000002E-2</v>
      </c>
      <c r="DG106" s="128">
        <f t="shared" si="202"/>
        <v>129558.14628948983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122322.09849448677</v>
      </c>
      <c r="DK106" s="128">
        <f t="shared" si="85"/>
        <v>0</v>
      </c>
      <c r="DL106" s="130">
        <f t="shared" si="206"/>
        <v>4.4999999999999998E-2</v>
      </c>
      <c r="DM106" s="128">
        <f t="shared" si="207"/>
        <v>0</v>
      </c>
      <c r="DN106" s="128">
        <f t="shared" si="208"/>
        <v>122322.09849448677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131126.77564970002</v>
      </c>
      <c r="DT106" s="130">
        <f t="shared" si="209"/>
        <v>5.4000000000000006E-2</v>
      </c>
      <c r="DU106" s="128">
        <f t="shared" si="210"/>
        <v>132896.987120971</v>
      </c>
      <c r="DV106" s="128" t="str">
        <f t="shared" si="211"/>
        <v>nie</v>
      </c>
      <c r="DW106" s="128">
        <f t="shared" si="212"/>
        <v>3000</v>
      </c>
      <c r="DX106" s="128">
        <f t="shared" si="93"/>
        <v>124216.55956798651</v>
      </c>
      <c r="DY106" s="128">
        <f t="shared" si="94"/>
        <v>0</v>
      </c>
      <c r="DZ106" s="130">
        <f t="shared" si="213"/>
        <v>4.4999999999999998E-2</v>
      </c>
      <c r="EA106" s="128">
        <f t="shared" si="214"/>
        <v>0</v>
      </c>
      <c r="EB106" s="128">
        <f t="shared" si="215"/>
        <v>124216.55956798651</v>
      </c>
    </row>
    <row r="107" spans="1:132">
      <c r="A107" s="224"/>
      <c r="B107" s="188">
        <f t="shared" si="216"/>
        <v>63</v>
      </c>
      <c r="C107" s="128">
        <f t="shared" si="217"/>
        <v>124600.91867514391</v>
      </c>
      <c r="D107" s="128">
        <f t="shared" si="218"/>
        <v>123488.85550954979</v>
      </c>
      <c r="E107" s="128">
        <f t="shared" si="219"/>
        <v>123366.17234305535</v>
      </c>
      <c r="F107" s="128">
        <f t="shared" si="220"/>
        <v>120541.98293052475</v>
      </c>
      <c r="G107" s="128">
        <f t="shared" si="221"/>
        <v>121809.94740222894</v>
      </c>
      <c r="H107" s="128">
        <f t="shared" si="222"/>
        <v>122322.09849448677</v>
      </c>
      <c r="I107" s="128">
        <f t="shared" si="223"/>
        <v>124216.55956798651</v>
      </c>
      <c r="J107" s="128">
        <f t="shared" si="224"/>
        <v>121054.71595764604</v>
      </c>
      <c r="K107" s="128">
        <f t="shared" si="225"/>
        <v>116202.14634062907</v>
      </c>
      <c r="M107" s="36"/>
      <c r="N107" s="32">
        <f t="shared" si="226"/>
        <v>63</v>
      </c>
      <c r="O107" s="25">
        <f t="shared" si="109"/>
        <v>0.24600918675143912</v>
      </c>
      <c r="P107" s="25">
        <f t="shared" si="110"/>
        <v>0.23488855509549778</v>
      </c>
      <c r="Q107" s="25">
        <f t="shared" si="111"/>
        <v>0.23366172343055358</v>
      </c>
      <c r="R107" s="25">
        <f t="shared" si="161"/>
        <v>0.2054198293052476</v>
      </c>
      <c r="S107" s="25">
        <f t="shared" si="162"/>
        <v>0.21809947402228946</v>
      </c>
      <c r="T107" s="25">
        <f t="shared" si="163"/>
        <v>0.22322098494486764</v>
      </c>
      <c r="U107" s="25">
        <f t="shared" si="164"/>
        <v>0.24216559567986518</v>
      </c>
      <c r="V107" s="25">
        <f t="shared" si="165"/>
        <v>0.21054715957646031</v>
      </c>
      <c r="W107" s="25">
        <f t="shared" si="166"/>
        <v>0.16202146340629064</v>
      </c>
      <c r="X107" s="36"/>
      <c r="Y107" s="36"/>
      <c r="AA107" s="124">
        <f t="shared" si="113"/>
        <v>64</v>
      </c>
      <c r="AB107" s="128">
        <f t="shared" si="167"/>
        <v>116480.94689030047</v>
      </c>
      <c r="AC107" s="124">
        <f t="shared" si="114"/>
        <v>64</v>
      </c>
      <c r="AD107" s="130">
        <f t="shared" si="227"/>
        <v>4.7500000000000001E-2</v>
      </c>
      <c r="AE107" s="127">
        <f t="shared" si="228"/>
        <v>1239</v>
      </c>
      <c r="AF107" s="128">
        <f t="shared" si="229"/>
        <v>123780.90000000001</v>
      </c>
      <c r="AG107" s="128">
        <f t="shared" si="140"/>
        <v>123900</v>
      </c>
      <c r="AH107" s="128">
        <f t="shared" si="118"/>
        <v>123900</v>
      </c>
      <c r="AI107" s="130">
        <f t="shared" si="168"/>
        <v>4.7500000000000001E-2</v>
      </c>
      <c r="AJ107" s="128">
        <f t="shared" si="169"/>
        <v>124390.4375</v>
      </c>
      <c r="AK107" s="128" t="str">
        <f t="shared" si="170"/>
        <v>nie</v>
      </c>
      <c r="AL107" s="128">
        <f t="shared" si="171"/>
        <v>619.5</v>
      </c>
      <c r="AM107" s="128">
        <f t="shared" si="150"/>
        <v>123795.45937500001</v>
      </c>
      <c r="AN107" s="128">
        <f t="shared" si="172"/>
        <v>397.25437500000004</v>
      </c>
      <c r="AO107" s="130">
        <f t="shared" si="173"/>
        <v>4.4999999999999998E-2</v>
      </c>
      <c r="AP107" s="128">
        <f t="shared" si="174"/>
        <v>1603.6212929321623</v>
      </c>
      <c r="AQ107" s="128">
        <f t="shared" si="156"/>
        <v>125001.82629293216</v>
      </c>
      <c r="AS107" s="124">
        <f t="shared" si="119"/>
        <v>64</v>
      </c>
      <c r="AT107" s="130">
        <f t="shared" si="120"/>
        <v>4.7500000000000001E-2</v>
      </c>
      <c r="AU107" s="127">
        <f t="shared" si="230"/>
        <v>1181</v>
      </c>
      <c r="AV107" s="128">
        <f t="shared" si="231"/>
        <v>117990.90000000001</v>
      </c>
      <c r="AW107" s="128">
        <f t="shared" si="151"/>
        <v>118100</v>
      </c>
      <c r="AX107" s="128">
        <f t="shared" si="123"/>
        <v>118100</v>
      </c>
      <c r="AY107" s="130">
        <f t="shared" si="175"/>
        <v>4.9000000000000002E-2</v>
      </c>
      <c r="AZ107" s="128">
        <f t="shared" si="176"/>
        <v>118582.24166666668</v>
      </c>
      <c r="BA107" s="128" t="str">
        <f t="shared" si="177"/>
        <v>nie</v>
      </c>
      <c r="BB107" s="128">
        <f t="shared" si="178"/>
        <v>826.69999999999993</v>
      </c>
      <c r="BC107" s="128">
        <f t="shared" si="158"/>
        <v>117820.98875000002</v>
      </c>
      <c r="BD107" s="128">
        <f t="shared" si="179"/>
        <v>390.61575000001341</v>
      </c>
      <c r="BE107" s="130">
        <f t="shared" si="51"/>
        <v>4.4999999999999998E-2</v>
      </c>
      <c r="BF107" s="128">
        <f t="shared" si="180"/>
        <v>6467.500900172553</v>
      </c>
      <c r="BG107" s="128">
        <f t="shared" si="159"/>
        <v>123897.87390017256</v>
      </c>
      <c r="BI107" s="124">
        <f t="shared" si="124"/>
        <v>64</v>
      </c>
      <c r="BJ107" s="130">
        <f t="shared" si="242"/>
        <v>4.5900000000000003E-2</v>
      </c>
      <c r="BK107" s="127">
        <f t="shared" si="232"/>
        <v>1132</v>
      </c>
      <c r="BL107" s="128">
        <f t="shared" si="233"/>
        <v>113086.8</v>
      </c>
      <c r="BM107" s="128">
        <f t="shared" si="142"/>
        <v>113200</v>
      </c>
      <c r="BN107" s="128">
        <f t="shared" si="234"/>
        <v>125159.83470000004</v>
      </c>
      <c r="BO107" s="130">
        <f t="shared" si="181"/>
        <v>5.1499999999999997E-2</v>
      </c>
      <c r="BP107" s="128">
        <f t="shared" si="182"/>
        <v>127308.41186235005</v>
      </c>
      <c r="BQ107" s="128" t="str">
        <f t="shared" si="183"/>
        <v>nie</v>
      </c>
      <c r="BR107" s="128">
        <f t="shared" si="184"/>
        <v>1132</v>
      </c>
      <c r="BS107" s="128">
        <f t="shared" si="153"/>
        <v>123710.89360850354</v>
      </c>
      <c r="BT107" s="128">
        <f t="shared" si="128"/>
        <v>0</v>
      </c>
      <c r="BU107" s="130">
        <f t="shared" si="185"/>
        <v>4.4999999999999998E-2</v>
      </c>
      <c r="BV107" s="128">
        <f t="shared" si="60"/>
        <v>90.640095467861769</v>
      </c>
      <c r="BW107" s="128">
        <f t="shared" si="243"/>
        <v>123801.53370397141</v>
      </c>
      <c r="BY107" s="130">
        <f t="shared" si="244"/>
        <v>2.9000000000000001E-2</v>
      </c>
      <c r="BZ107" s="127">
        <f t="shared" si="235"/>
        <v>1161</v>
      </c>
      <c r="CA107" s="128">
        <f t="shared" si="236"/>
        <v>115996.40000000001</v>
      </c>
      <c r="CB107" s="128">
        <f t="shared" si="154"/>
        <v>116100</v>
      </c>
      <c r="CC107" s="128">
        <f t="shared" si="131"/>
        <v>116100</v>
      </c>
      <c r="CD107" s="130">
        <f t="shared" si="186"/>
        <v>4.3999999999999997E-2</v>
      </c>
      <c r="CE107" s="128">
        <f t="shared" si="187"/>
        <v>117802.79999999999</v>
      </c>
      <c r="CF107" s="128" t="str">
        <f t="shared" si="188"/>
        <v>nie</v>
      </c>
      <c r="CG107" s="128">
        <f t="shared" si="189"/>
        <v>2322</v>
      </c>
      <c r="CH107" s="128">
        <f t="shared" si="160"/>
        <v>115598.44799999999</v>
      </c>
      <c r="CI107" s="128">
        <f t="shared" si="190"/>
        <v>0</v>
      </c>
      <c r="CJ107" s="130">
        <f t="shared" si="68"/>
        <v>4.4999999999999998E-2</v>
      </c>
      <c r="CK107" s="128">
        <f t="shared" si="191"/>
        <v>5304.4152995137329</v>
      </c>
      <c r="CL107" s="128">
        <f t="shared" si="192"/>
        <v>120902.86329951372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128353.53024490598</v>
      </c>
      <c r="CR107" s="130">
        <f t="shared" si="193"/>
        <v>4.9000000000000002E-2</v>
      </c>
      <c r="CS107" s="128">
        <f t="shared" si="194"/>
        <v>130449.97123890612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122234.47670351395</v>
      </c>
      <c r="CW107" s="128">
        <f t="shared" si="76"/>
        <v>0</v>
      </c>
      <c r="CX107" s="130">
        <f t="shared" si="198"/>
        <v>4.4999999999999998E-2</v>
      </c>
      <c r="CY107" s="128">
        <f t="shared" si="199"/>
        <v>0</v>
      </c>
      <c r="CZ107" s="128">
        <f t="shared" si="200"/>
        <v>122234.47670351395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127990.26553666567</v>
      </c>
      <c r="DF107" s="130">
        <f t="shared" si="201"/>
        <v>4.9000000000000002E-2</v>
      </c>
      <c r="DG107" s="128">
        <f t="shared" si="202"/>
        <v>130080.77320709787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122745.42629774928</v>
      </c>
      <c r="DK107" s="128">
        <f t="shared" si="85"/>
        <v>0</v>
      </c>
      <c r="DL107" s="130">
        <f t="shared" si="206"/>
        <v>4.4999999999999998E-2</v>
      </c>
      <c r="DM107" s="128">
        <f t="shared" si="207"/>
        <v>0</v>
      </c>
      <c r="DN107" s="128">
        <f t="shared" si="208"/>
        <v>122745.42629774928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131126.77564970002</v>
      </c>
      <c r="DT107" s="130">
        <f t="shared" si="209"/>
        <v>5.4000000000000006E-2</v>
      </c>
      <c r="DU107" s="128">
        <f t="shared" si="210"/>
        <v>133487.05761139462</v>
      </c>
      <c r="DV107" s="128" t="str">
        <f t="shared" si="211"/>
        <v>nie</v>
      </c>
      <c r="DW107" s="128">
        <f t="shared" si="212"/>
        <v>3000</v>
      </c>
      <c r="DX107" s="128">
        <f t="shared" si="93"/>
        <v>124694.51666522963</v>
      </c>
      <c r="DY107" s="128">
        <f t="shared" si="94"/>
        <v>0</v>
      </c>
      <c r="DZ107" s="130">
        <f t="shared" si="213"/>
        <v>4.4999999999999998E-2</v>
      </c>
      <c r="EA107" s="128">
        <f t="shared" si="214"/>
        <v>0</v>
      </c>
      <c r="EB107" s="128">
        <f t="shared" si="215"/>
        <v>124694.51666522963</v>
      </c>
    </row>
    <row r="108" spans="1:132">
      <c r="A108" s="224"/>
      <c r="B108" s="188">
        <f t="shared" si="216"/>
        <v>64</v>
      </c>
      <c r="C108" s="128">
        <f t="shared" si="217"/>
        <v>125001.82629293216</v>
      </c>
      <c r="D108" s="128">
        <f t="shared" si="218"/>
        <v>123897.87390017256</v>
      </c>
      <c r="E108" s="128">
        <f t="shared" si="219"/>
        <v>123801.53370397141</v>
      </c>
      <c r="F108" s="128">
        <f t="shared" si="220"/>
        <v>120902.86329951372</v>
      </c>
      <c r="G108" s="128">
        <f t="shared" si="221"/>
        <v>122234.47670351395</v>
      </c>
      <c r="H108" s="128">
        <f t="shared" si="222"/>
        <v>122745.42629774928</v>
      </c>
      <c r="I108" s="128">
        <f t="shared" si="223"/>
        <v>124694.51666522963</v>
      </c>
      <c r="J108" s="128">
        <f t="shared" si="224"/>
        <v>121422.4196573674</v>
      </c>
      <c r="K108" s="128">
        <f t="shared" si="225"/>
        <v>116480.94689030047</v>
      </c>
      <c r="M108" s="36"/>
      <c r="N108" s="32">
        <f t="shared" si="226"/>
        <v>64</v>
      </c>
      <c r="O108" s="25">
        <f t="shared" si="109"/>
        <v>0.25001826292932172</v>
      </c>
      <c r="P108" s="25">
        <f t="shared" si="110"/>
        <v>0.23897873900172573</v>
      </c>
      <c r="Q108" s="25">
        <f t="shared" si="111"/>
        <v>0.238015337039714</v>
      </c>
      <c r="R108" s="25">
        <f t="shared" ref="R108:R139" si="245">F108/zakup_domyslny_wartosc-1</f>
        <v>0.20902863299513719</v>
      </c>
      <c r="S108" s="25">
        <f t="shared" ref="S108:S139" si="246">G108/zakup_domyslny_wartosc-1</f>
        <v>0.2223447670351395</v>
      </c>
      <c r="T108" s="25">
        <f t="shared" ref="T108:T139" si="247">H108/zakup_domyslny_wartosc-1</f>
        <v>0.22745426297749272</v>
      </c>
      <c r="U108" s="25">
        <f t="shared" ref="U108:U139" si="248">I108/zakup_domyslny_wartosc-1</f>
        <v>0.24694516665229638</v>
      </c>
      <c r="V108" s="25">
        <f t="shared" ref="V108:V139" si="249">J108/zakup_domyslny_wartosc-1</f>
        <v>0.21422419657367398</v>
      </c>
      <c r="W108" s="25">
        <f t="shared" ref="W108:W139" si="250">K108/zakup_domyslny_wartosc-1</f>
        <v>0.16480946890300485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116759.74743997189</v>
      </c>
      <c r="AC108" s="124">
        <f t="shared" si="114"/>
        <v>65</v>
      </c>
      <c r="AD108" s="130">
        <f t="shared" si="227"/>
        <v>4.7500000000000001E-2</v>
      </c>
      <c r="AE108" s="127">
        <f t="shared" si="228"/>
        <v>1239</v>
      </c>
      <c r="AF108" s="128">
        <f t="shared" si="229"/>
        <v>123780.90000000001</v>
      </c>
      <c r="AG108" s="128">
        <f t="shared" si="140"/>
        <v>123900</v>
      </c>
      <c r="AH108" s="128">
        <f t="shared" si="118"/>
        <v>123900</v>
      </c>
      <c r="AI108" s="130">
        <f t="shared" ref="AI108:AI139" si="252">IF(AND(MOD($AA108,zapadalnosc_ROR)&lt;=zmiana_oprocentowania_co_ile_mc_ROR,MOD($AA108,zapadalnosc_ROR)&lt;&gt;0),proc_I_okres_ROR,(marza_ROR+AD108))</f>
        <v>4.7500000000000001E-2</v>
      </c>
      <c r="AJ108" s="128">
        <f t="shared" ref="AJ108:AJ139" si="253">AH108*(1+AI108*IF(MOD($AA108,wyplata_odsetek_ROR)&lt;&gt;0,MOD($AA108,wyplata_odsetek_ROR),wyplata_odsetek_ROR)/12)</f>
        <v>124390.4375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619.5</v>
      </c>
      <c r="AM108" s="128">
        <f t="shared" si="150"/>
        <v>123795.45937500001</v>
      </c>
      <c r="AN108" s="128">
        <f t="shared" ref="AN108:AN139" si="256">IF(MOD($AA108,wyplata_odsetek_ROR)=0, (AJ108-AG108)*(1-podatek_Belki),0)
+IF(AK108="tak",ROUNDDOWN(AJ108/zamiana_ROR,0)*(100-zamiana_ROR),0)</f>
        <v>397.25437500000004</v>
      </c>
      <c r="AO108" s="130">
        <f t="shared" ref="AO108:AO139" si="257">INDEX(scenariusz_I_konto,MATCH(ROUNDUP($AA108/12,0),scenariusz_I_rok,0))</f>
        <v>4.4999999999999998E-2</v>
      </c>
      <c r="AP108" s="128">
        <f t="shared" ref="AP108:AP139" si="258">(AP107-IF(AK107="tak",ROUNDDOWN(AP107/100,0)*100,0))*
(1+AO108/12*(1-podatek_Belki))+AN108</f>
        <v>2005.7466676094439</v>
      </c>
      <c r="AQ108" s="128">
        <f t="shared" si="156"/>
        <v>125403.95166760945</v>
      </c>
      <c r="AS108" s="124">
        <f t="shared" si="119"/>
        <v>65</v>
      </c>
      <c r="AT108" s="130">
        <f t="shared" si="120"/>
        <v>4.7500000000000001E-2</v>
      </c>
      <c r="AU108" s="127">
        <f t="shared" si="230"/>
        <v>1181</v>
      </c>
      <c r="AV108" s="128">
        <f t="shared" si="231"/>
        <v>117990.90000000001</v>
      </c>
      <c r="AW108" s="128">
        <f t="shared" si="151"/>
        <v>118100</v>
      </c>
      <c r="AX108" s="128">
        <f t="shared" si="123"/>
        <v>118100</v>
      </c>
      <c r="AY108" s="130">
        <f t="shared" ref="AY108:AY139" si="259">IF(AND(MOD($AA108,zapadalnosc_DOR)&lt;=zmiana_oprocentowania_co_ile_mc_DOR,MOD($AA108,zapadalnosc_DOR)&lt;&gt;0),proc_I_okres_DOR,(marza_DOR+AT108))</f>
        <v>4.9000000000000002E-2</v>
      </c>
      <c r="AZ108" s="128">
        <f t="shared" ref="AZ108:AZ139" si="260">AX108*(1+AY108*IF(MOD($AA108,wyplata_odsetek_DOR)&lt;&gt;0,MOD($AA108,wyplata_odsetek_DOR),wyplata_odsetek_DOR)/12)</f>
        <v>118582.24166666668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826.69999999999993</v>
      </c>
      <c r="BC108" s="128">
        <f t="shared" si="158"/>
        <v>117820.98875000002</v>
      </c>
      <c r="BD108" s="128">
        <f t="shared" ref="BD108:BD139" si="263">IF(MOD($AA108,wyplata_odsetek_DOR)=0, (AZ108-AW108)*(1-podatek_Belki),0)
+IF(BA108="tak",ROUNDDOWN(AZ108/zamiana_DOR,0)*(100-zamiana_DOR),0)</f>
        <v>390.61575000001341</v>
      </c>
      <c r="BE108" s="130">
        <f t="shared" ref="BE108:BE171" si="264">INDEX(scenariusz_I_konto,MATCH(ROUNDUP($AA108/12,0),scenariusz_I_rok,0))</f>
        <v>4.4999999999999998E-2</v>
      </c>
      <c r="BF108" s="128">
        <f t="shared" ref="BF108:BF139" si="265">(BF107-IF(BA107="tak",ROUNDDOWN(BF107/100,0)*100,0))*
(1+BE108/12*(1-podatek_Belki))+BD108</f>
        <v>6877.7616841568406</v>
      </c>
      <c r="BG108" s="128">
        <f t="shared" si="159"/>
        <v>124308.13468415684</v>
      </c>
      <c r="BI108" s="124">
        <f t="shared" si="124"/>
        <v>65</v>
      </c>
      <c r="BJ108" s="130">
        <f t="shared" si="242"/>
        <v>4.5900000000000003E-2</v>
      </c>
      <c r="BK108" s="127">
        <f t="shared" si="232"/>
        <v>1132</v>
      </c>
      <c r="BL108" s="128">
        <f t="shared" si="233"/>
        <v>113086.8</v>
      </c>
      <c r="BM108" s="128">
        <f t="shared" si="142"/>
        <v>113200</v>
      </c>
      <c r="BN108" s="128">
        <f t="shared" si="234"/>
        <v>125159.83470000004</v>
      </c>
      <c r="BO108" s="130">
        <f t="shared" ref="BO108:BO139" si="266">IF(AND(MOD($AA108,zapadalnosc_TOS)&lt;=12,MOD($AA108,zapadalnosc_TOS)&lt;&gt;0),proc_I_okres_TOS,(marza_TOS+proc_I_okres_TOS))</f>
        <v>5.1499999999999997E-2</v>
      </c>
      <c r="BP108" s="128">
        <f t="shared" ref="BP108:BP139" si="267">BN108*(1+BO108*IF(MOD($AA108,12)&lt;&gt;0,MOD($AA108,12),12)/12)</f>
        <v>127845.55615293754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1132</v>
      </c>
      <c r="BS108" s="128">
        <f t="shared" si="153"/>
        <v>124145.98048387941</v>
      </c>
      <c r="BT108" s="128">
        <f t="shared" si="128"/>
        <v>0</v>
      </c>
      <c r="BU108" s="130">
        <f t="shared" ref="BU108:BU139" si="270">INDEX(scenariusz_I_konto,MATCH(ROUNDUP($AA108/12,0),scenariusz_I_rok,0))</f>
        <v>4.4999999999999998E-2</v>
      </c>
      <c r="BV108" s="128">
        <f t="shared" ref="BV108:BV171" si="271">BV107*(1+BU108/12*(1-podatek_Belki))+BT108</f>
        <v>90.915414757845397</v>
      </c>
      <c r="BW108" s="128">
        <f t="shared" si="243"/>
        <v>124236.89589863726</v>
      </c>
      <c r="BY108" s="130">
        <f t="shared" si="244"/>
        <v>2.9000000000000001E-2</v>
      </c>
      <c r="BZ108" s="127">
        <f t="shared" si="235"/>
        <v>1161</v>
      </c>
      <c r="CA108" s="128">
        <f t="shared" si="236"/>
        <v>115996.40000000001</v>
      </c>
      <c r="CB108" s="128">
        <f t="shared" si="154"/>
        <v>116100</v>
      </c>
      <c r="CC108" s="128">
        <f t="shared" si="131"/>
        <v>116100</v>
      </c>
      <c r="CD108" s="130">
        <f t="shared" ref="CD108:CD139" si="272">IF(AND(MOD($AA108,zapadalnosc_COI)&lt;=zmiana_oprocentowania_co_ile_mc_COI,MOD($AA108,zapadalnosc_COI)&lt;&gt;0),proc_I_okres_COI,(marza_COI+BY108))</f>
        <v>4.3999999999999997E-2</v>
      </c>
      <c r="CE108" s="128">
        <f t="shared" ref="CE108:CE139" si="273">CC108*(1+CD108*IF(MOD($AA108,wyplata_odsetek_COI)&lt;&gt;0,MOD($AA108,wyplata_odsetek_COI),wyplata_odsetek_COI)/12)</f>
        <v>118228.5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2322</v>
      </c>
      <c r="CH108" s="128">
        <f t="shared" si="160"/>
        <v>115943.265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4.4999999999999998E-2</v>
      </c>
      <c r="CK108" s="128">
        <f t="shared" ref="CK108:CK139" si="278">(CK107-IF(CF107="tak",ROUNDDOWN(CK107/100,0)*100,0))*
(1+CJ108/12*(1-podatek_Belki))+CI108</f>
        <v>5320.5274609860062</v>
      </c>
      <c r="CL108" s="128">
        <f t="shared" ref="CL108:CL139" si="279">(CK107-IF(MOD($AA107,zapadalnosc_COI)=0,ROUNDDOWN(CK107/100,0)*100,0))*(1+CJ108/12*(1-podatek_Belki))+CH108</f>
        <v>121263.79246098601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128353.53024490598</v>
      </c>
      <c r="CR108" s="130">
        <f t="shared" ref="CR108:CR139" si="280">IF(AND(MOD($AA108,zapadalnosc_EDO)&lt;=12,MOD($AA108,zapadalnosc_EDO)&lt;&gt;0),proc_I_okres_EDO,(marza_EDO+$BY108))</f>
        <v>4.9000000000000002E-2</v>
      </c>
      <c r="CS108" s="128">
        <f t="shared" ref="CS108:CS139" si="281">CQ108*(1+CR108*IF(MOD($AA108,12)&lt;&gt;0,MOD($AA108,12),12)/12)</f>
        <v>130974.08148740616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122659.006004799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4.4999999999999998E-2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122659.006004799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127990.26553666567</v>
      </c>
      <c r="DF108" s="130">
        <f t="shared" ref="DF108:DF139" si="289">IF(AND(MOD($AA108,zapadalnosc_ROS)&lt;=12,MOD($AA108,zapadalnosc_ROS)&lt;&gt;0),proc_I_okres_ROS,(marza_ROS+$BY108))</f>
        <v>4.9000000000000002E-2</v>
      </c>
      <c r="DG108" s="128">
        <f t="shared" ref="DG108:DG139" si="290">DE108*(1+DF108*IF(MOD($AA108,12)&lt;&gt;0,MOD($AA108,12),12)/12)</f>
        <v>130603.40012470594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123168.75410101181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4.4999999999999998E-2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123168.75410101181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131126.77564970002</v>
      </c>
      <c r="DT108" s="130">
        <f t="shared" ref="DT108:DT139" si="298">IF(AND(MOD($AA108,zapadalnosc_ROD)&lt;=12,MOD($AA108,zapadalnosc_ROD)&lt;&gt;0),proc_I_okres_ROD,(marza_ROD+$BY108))</f>
        <v>5.4000000000000006E-2</v>
      </c>
      <c r="DU108" s="128">
        <f t="shared" ref="DU108:DU139" si="299">DS108*(1+DT108*IF(MOD($AA108,12)&lt;&gt;0,MOD($AA108,12),12)/12)</f>
        <v>134077.12810181826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125172.4737624728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4.4999999999999998E-2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125172.4737624728</v>
      </c>
    </row>
    <row r="109" spans="1:132">
      <c r="A109" s="224"/>
      <c r="B109" s="188">
        <f t="shared" ref="B109:B140" si="307">AA108</f>
        <v>65</v>
      </c>
      <c r="C109" s="128">
        <f t="shared" ref="C109:C140" si="308">AQ108</f>
        <v>125403.95166760945</v>
      </c>
      <c r="D109" s="128">
        <f t="shared" ref="D109:D140" si="309">BG108</f>
        <v>124308.13468415684</v>
      </c>
      <c r="E109" s="128">
        <f t="shared" ref="E109:E140" si="310">BW108</f>
        <v>124236.89589863726</v>
      </c>
      <c r="F109" s="128">
        <f t="shared" ref="F109:F140" si="311">CL108</f>
        <v>121263.79246098601</v>
      </c>
      <c r="G109" s="128">
        <f t="shared" ref="G109:G140" si="312">CZ108</f>
        <v>122659.006004799</v>
      </c>
      <c r="H109" s="128">
        <f t="shared" ref="H109:H140" si="313">DN108</f>
        <v>123168.75410101181</v>
      </c>
      <c r="I109" s="128">
        <f t="shared" ref="I109:I140" si="314">EB108</f>
        <v>125172.4737624728</v>
      </c>
      <c r="J109" s="128">
        <f t="shared" ref="J109:J140" si="315">FV(INDEX(scenariusz_I_konto,MATCH(ROUNDUP(B109/12,0),scenariusz_I_rok,0))/12*(1-podatek_Belki),1,0,-J108,1)</f>
        <v>121791.24025707666</v>
      </c>
      <c r="K109" s="128">
        <f t="shared" ref="K109:K140" si="316">AB108</f>
        <v>116759.74743997189</v>
      </c>
      <c r="M109" s="36"/>
      <c r="N109" s="32">
        <f t="shared" ref="N109:N140" si="317">B109</f>
        <v>65</v>
      </c>
      <c r="O109" s="25">
        <f t="shared" ref="O109:O172" si="318">C109/zakup_domyslny_wartosc-1</f>
        <v>0.25403951667609448</v>
      </c>
      <c r="P109" s="25">
        <f t="shared" ref="P109:P172" si="319">D109/zakup_domyslny_wartosc-1</f>
        <v>0.24308134684156846</v>
      </c>
      <c r="Q109" s="25">
        <f t="shared" ref="Q109:Q172" si="320">E109/zakup_domyslny_wartosc-1</f>
        <v>0.24236895898637267</v>
      </c>
      <c r="R109" s="25">
        <f t="shared" si="245"/>
        <v>0.21263792460985997</v>
      </c>
      <c r="S109" s="25">
        <f t="shared" si="246"/>
        <v>0.22659006004798998</v>
      </c>
      <c r="T109" s="25">
        <f t="shared" si="247"/>
        <v>0.23168754101011824</v>
      </c>
      <c r="U109" s="25">
        <f t="shared" si="248"/>
        <v>0.25172473762472802</v>
      </c>
      <c r="V109" s="25">
        <f t="shared" si="249"/>
        <v>0.21791240257076661</v>
      </c>
      <c r="W109" s="25">
        <f t="shared" si="250"/>
        <v>0.16759747439971884</v>
      </c>
      <c r="X109" s="36"/>
      <c r="Y109" s="36"/>
      <c r="AA109" s="124">
        <f t="shared" ref="AA109:AA172" si="321">AA108+1</f>
        <v>66</v>
      </c>
      <c r="AB109" s="128">
        <f t="shared" si="251"/>
        <v>117038.54798964327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4.7500000000000001E-2</v>
      </c>
      <c r="AE109" s="127">
        <f t="shared" ref="AE109:AE140" si="324">IF(AK108="tak",
ROUNDDOWN(AM108/zamiana_ROR,0)+ROUNDDOWN(AP108/100,0),
AE108)</f>
        <v>1239</v>
      </c>
      <c r="AF109" s="128">
        <f t="shared" ref="AF109:AF140" si="325">IF(AK108="tak",
ROUNDDOWN(AM108/zamiana_ROR,0)*zamiana_ROR+ROUNDDOWN(AP108/100,0)*100,
AF108)</f>
        <v>123780.90000000001</v>
      </c>
      <c r="AG109" s="128">
        <f t="shared" si="140"/>
        <v>123900</v>
      </c>
      <c r="AH109" s="128">
        <f t="shared" ref="AH109:AH116" si="326">AG109</f>
        <v>123900</v>
      </c>
      <c r="AI109" s="130">
        <f t="shared" si="252"/>
        <v>4.7500000000000001E-2</v>
      </c>
      <c r="AJ109" s="128">
        <f t="shared" si="253"/>
        <v>124390.4375</v>
      </c>
      <c r="AK109" s="128" t="str">
        <f t="shared" si="254"/>
        <v>nie</v>
      </c>
      <c r="AL109" s="128">
        <f t="shared" si="255"/>
        <v>619.5</v>
      </c>
      <c r="AM109" s="128">
        <f t="shared" si="150"/>
        <v>123795.45937500001</v>
      </c>
      <c r="AN109" s="128">
        <f t="shared" si="256"/>
        <v>397.25437500000004</v>
      </c>
      <c r="AO109" s="130">
        <f t="shared" si="257"/>
        <v>4.4999999999999998E-2</v>
      </c>
      <c r="AP109" s="128">
        <f t="shared" si="258"/>
        <v>2409.0934981123078</v>
      </c>
      <c r="AQ109" s="128">
        <f t="shared" si="156"/>
        <v>125807.29849811232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4.7500000000000001E-2</v>
      </c>
      <c r="AU109" s="127">
        <f t="shared" ref="AU109:AU140" si="329">IF(BA108="tak",
ROUNDDOWN(BC108/zamiana_DOR,0)+ROUNDDOWN(BF108/100,0),
AU108)</f>
        <v>1181</v>
      </c>
      <c r="AV109" s="128">
        <f t="shared" ref="AV109:AV140" si="330">IF(BA108="tak",
ROUNDDOWN(BC108/zamiana_DOR,0)*zamiana_DOR+ROUNDDOWN(BF108/100,0)*100,
AV108)</f>
        <v>117990.90000000001</v>
      </c>
      <c r="AW109" s="128">
        <f t="shared" si="151"/>
        <v>118100</v>
      </c>
      <c r="AX109" s="128">
        <f t="shared" ref="AX109:AX116" si="331">AW109</f>
        <v>118100</v>
      </c>
      <c r="AY109" s="130">
        <f t="shared" si="259"/>
        <v>4.9000000000000002E-2</v>
      </c>
      <c r="AZ109" s="128">
        <f t="shared" si="260"/>
        <v>118582.24166666668</v>
      </c>
      <c r="BA109" s="128" t="str">
        <f t="shared" si="261"/>
        <v>nie</v>
      </c>
      <c r="BB109" s="128">
        <f t="shared" si="262"/>
        <v>826.69999999999993</v>
      </c>
      <c r="BC109" s="128">
        <f t="shared" si="158"/>
        <v>117820.98875000002</v>
      </c>
      <c r="BD109" s="128">
        <f t="shared" si="263"/>
        <v>390.61575000001341</v>
      </c>
      <c r="BE109" s="130">
        <f t="shared" si="264"/>
        <v>4.4999999999999998E-2</v>
      </c>
      <c r="BF109" s="128">
        <f t="shared" si="265"/>
        <v>7289.2686352724804</v>
      </c>
      <c r="BG109" s="128">
        <f t="shared" si="159"/>
        <v>124719.64163527249</v>
      </c>
      <c r="BI109" s="124">
        <f t="shared" ref="BI109:BI172" si="332">BI108+1</f>
        <v>66</v>
      </c>
      <c r="BJ109" s="130">
        <f t="shared" si="242"/>
        <v>4.5900000000000003E-2</v>
      </c>
      <c r="BK109" s="127">
        <f t="shared" ref="BK109:BK140" si="333">IF(BQ108="tak",
ROUNDDOWN(BS108/zamiana_TOS,0),
BK108)</f>
        <v>1132</v>
      </c>
      <c r="BL109" s="128">
        <f t="shared" ref="BL109:BL140" si="334">IF(BQ108="tak",
BK109*zamiana_TOS,
BL108)</f>
        <v>113086.8</v>
      </c>
      <c r="BM109" s="128">
        <f t="shared" si="142"/>
        <v>113200</v>
      </c>
      <c r="BN109" s="128">
        <f t="shared" ref="BN109:BN140" si="335">IF(BQ108="tak",
 BM109,
IF(MOD($AA109,kapitalizacja_odsetek_mc_ROS)&lt;&gt;1,BN108,BP108))</f>
        <v>125159.83470000004</v>
      </c>
      <c r="BO109" s="130">
        <f t="shared" si="266"/>
        <v>5.1499999999999997E-2</v>
      </c>
      <c r="BP109" s="128">
        <f t="shared" si="267"/>
        <v>128382.70044352503</v>
      </c>
      <c r="BQ109" s="128" t="str">
        <f t="shared" si="268"/>
        <v>nie</v>
      </c>
      <c r="BR109" s="128">
        <f t="shared" si="269"/>
        <v>1132</v>
      </c>
      <c r="BS109" s="128">
        <f t="shared" si="153"/>
        <v>124581.06735925528</v>
      </c>
      <c r="BT109" s="128">
        <f t="shared" ref="BT109:BT115" si="336">IF(AND(BQ109="tak",BL110&lt;&gt;""),
 BS109-BL110,
0)</f>
        <v>0</v>
      </c>
      <c r="BU109" s="130">
        <f t="shared" si="270"/>
        <v>4.4999999999999998E-2</v>
      </c>
      <c r="BV109" s="128">
        <f t="shared" si="271"/>
        <v>91.191570330172354</v>
      </c>
      <c r="BW109" s="128">
        <f t="shared" si="243"/>
        <v>124672.25892958546</v>
      </c>
      <c r="BY109" s="130">
        <f t="shared" si="244"/>
        <v>2.9000000000000001E-2</v>
      </c>
      <c r="BZ109" s="127">
        <f t="shared" ref="BZ109:BZ140" si="337">IF(CF108="tak",
ROUNDDOWN(CH108/zamiana_COI,0)+ROUNDDOWN(CK108/100,0),
BZ108)</f>
        <v>1161</v>
      </c>
      <c r="CA109" s="128">
        <f t="shared" ref="CA109:CA140" si="338">IF(CF108="tak",
ROUNDDOWN(CH108/zamiana_COI,0)*zamiana_COI+ROUNDDOWN(CK108/100,0)*100,
CA108)</f>
        <v>115996.40000000001</v>
      </c>
      <c r="CB109" s="128">
        <f t="shared" si="154"/>
        <v>116100</v>
      </c>
      <c r="CC109" s="128">
        <f t="shared" ref="CC109:CC116" si="339">CB109</f>
        <v>116100</v>
      </c>
      <c r="CD109" s="130">
        <f t="shared" si="272"/>
        <v>4.3999999999999997E-2</v>
      </c>
      <c r="CE109" s="128">
        <f t="shared" si="273"/>
        <v>118654.2</v>
      </c>
      <c r="CF109" s="128" t="str">
        <f t="shared" si="274"/>
        <v>nie</v>
      </c>
      <c r="CG109" s="128">
        <f t="shared" si="275"/>
        <v>2322</v>
      </c>
      <c r="CH109" s="128">
        <f t="shared" si="160"/>
        <v>116288.08199999999</v>
      </c>
      <c r="CI109" s="128">
        <f t="shared" si="276"/>
        <v>0</v>
      </c>
      <c r="CJ109" s="130">
        <f t="shared" si="277"/>
        <v>4.4999999999999998E-2</v>
      </c>
      <c r="CK109" s="128">
        <f t="shared" si="278"/>
        <v>5336.6885631487512</v>
      </c>
      <c r="CL109" s="128">
        <f t="shared" si="279"/>
        <v>121624.77056314875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128353.53024490598</v>
      </c>
      <c r="CR109" s="130">
        <f t="shared" si="280"/>
        <v>4.9000000000000002E-2</v>
      </c>
      <c r="CS109" s="128">
        <f t="shared" si="281"/>
        <v>131498.19173590618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123083.535306084</v>
      </c>
      <c r="CW109" s="128">
        <f t="shared" si="285"/>
        <v>0</v>
      </c>
      <c r="CX109" s="130">
        <f t="shared" si="286"/>
        <v>4.4999999999999998E-2</v>
      </c>
      <c r="CY109" s="128">
        <f t="shared" si="287"/>
        <v>0</v>
      </c>
      <c r="CZ109" s="128">
        <f t="shared" si="288"/>
        <v>123083.535306084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127990.26553666567</v>
      </c>
      <c r="DF109" s="130">
        <f t="shared" si="289"/>
        <v>4.9000000000000002E-2</v>
      </c>
      <c r="DG109" s="128">
        <f t="shared" si="290"/>
        <v>131126.02704231397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123592.08190427432</v>
      </c>
      <c r="DK109" s="128">
        <f t="shared" si="294"/>
        <v>0</v>
      </c>
      <c r="DL109" s="130">
        <f t="shared" si="295"/>
        <v>4.4999999999999998E-2</v>
      </c>
      <c r="DM109" s="128">
        <f t="shared" si="296"/>
        <v>0</v>
      </c>
      <c r="DN109" s="128">
        <f t="shared" si="297"/>
        <v>123592.08190427432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131126.77564970002</v>
      </c>
      <c r="DT109" s="130">
        <f t="shared" si="298"/>
        <v>5.4000000000000006E-2</v>
      </c>
      <c r="DU109" s="128">
        <f t="shared" si="299"/>
        <v>134667.19859224191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125650.43085971595</v>
      </c>
      <c r="DY109" s="128">
        <f t="shared" si="303"/>
        <v>0</v>
      </c>
      <c r="DZ109" s="130">
        <f t="shared" si="304"/>
        <v>4.4999999999999998E-2</v>
      </c>
      <c r="EA109" s="128">
        <f t="shared" si="305"/>
        <v>0</v>
      </c>
      <c r="EB109" s="128">
        <f t="shared" si="306"/>
        <v>125650.43085971595</v>
      </c>
    </row>
    <row r="110" spans="1:132">
      <c r="A110" s="224"/>
      <c r="B110" s="188">
        <f t="shared" si="307"/>
        <v>66</v>
      </c>
      <c r="C110" s="128">
        <f t="shared" si="308"/>
        <v>125807.29849811232</v>
      </c>
      <c r="D110" s="128">
        <f t="shared" si="309"/>
        <v>124719.64163527249</v>
      </c>
      <c r="E110" s="128">
        <f t="shared" si="310"/>
        <v>124672.25892958546</v>
      </c>
      <c r="F110" s="128">
        <f t="shared" si="311"/>
        <v>121624.77056314875</v>
      </c>
      <c r="G110" s="128">
        <f t="shared" si="312"/>
        <v>123083.535306084</v>
      </c>
      <c r="H110" s="128">
        <f t="shared" si="313"/>
        <v>123592.08190427432</v>
      </c>
      <c r="I110" s="128">
        <f t="shared" si="314"/>
        <v>125650.43085971595</v>
      </c>
      <c r="J110" s="128">
        <f t="shared" si="315"/>
        <v>122161.18114935754</v>
      </c>
      <c r="K110" s="128">
        <f t="shared" si="316"/>
        <v>117038.54798964327</v>
      </c>
      <c r="M110" s="36"/>
      <c r="N110" s="32">
        <f t="shared" si="317"/>
        <v>66</v>
      </c>
      <c r="O110" s="25">
        <f t="shared" si="318"/>
        <v>0.25807298498112319</v>
      </c>
      <c r="P110" s="25">
        <f t="shared" si="319"/>
        <v>0.24719641635272493</v>
      </c>
      <c r="Q110" s="25">
        <f t="shared" si="320"/>
        <v>0.24672258929585467</v>
      </c>
      <c r="R110" s="25">
        <f t="shared" si="245"/>
        <v>0.21624770563148754</v>
      </c>
      <c r="S110" s="25">
        <f t="shared" si="246"/>
        <v>0.23083535306084002</v>
      </c>
      <c r="T110" s="25">
        <f t="shared" si="247"/>
        <v>0.23592081904274331</v>
      </c>
      <c r="U110" s="25">
        <f t="shared" si="248"/>
        <v>0.25650430859715945</v>
      </c>
      <c r="V110" s="25">
        <f t="shared" si="249"/>
        <v>0.22161181149357545</v>
      </c>
      <c r="W110" s="25">
        <f t="shared" si="250"/>
        <v>0.1703854798964326</v>
      </c>
      <c r="X110" s="36"/>
      <c r="Y110" s="36"/>
      <c r="AA110" s="124">
        <f t="shared" si="321"/>
        <v>67</v>
      </c>
      <c r="AB110" s="128">
        <f t="shared" si="251"/>
        <v>117317.34853931468</v>
      </c>
      <c r="AC110" s="124">
        <f t="shared" si="322"/>
        <v>67</v>
      </c>
      <c r="AD110" s="130">
        <f t="shared" si="323"/>
        <v>4.7500000000000001E-2</v>
      </c>
      <c r="AE110" s="127">
        <f t="shared" si="324"/>
        <v>1239</v>
      </c>
      <c r="AF110" s="128">
        <f t="shared" si="325"/>
        <v>123780.90000000001</v>
      </c>
      <c r="AG110" s="128">
        <f t="shared" ref="AG110:AG173" si="348">IF(AK109="tak",
AE110*100,
AG109)</f>
        <v>123900</v>
      </c>
      <c r="AH110" s="128">
        <f t="shared" si="326"/>
        <v>123900</v>
      </c>
      <c r="AI110" s="130">
        <f t="shared" si="252"/>
        <v>4.7500000000000001E-2</v>
      </c>
      <c r="AJ110" s="128">
        <f t="shared" si="253"/>
        <v>124390.4375</v>
      </c>
      <c r="AK110" s="128" t="str">
        <f t="shared" si="254"/>
        <v>nie</v>
      </c>
      <c r="AL110" s="128">
        <f t="shared" si="255"/>
        <v>619.5</v>
      </c>
      <c r="AM110" s="128">
        <f t="shared" si="150"/>
        <v>123795.45937500001</v>
      </c>
      <c r="AN110" s="128">
        <f t="shared" si="256"/>
        <v>397.25437500000004</v>
      </c>
      <c r="AO110" s="130">
        <f t="shared" si="257"/>
        <v>4.4999999999999998E-2</v>
      </c>
      <c r="AP110" s="128">
        <f t="shared" si="258"/>
        <v>2813.6654946128237</v>
      </c>
      <c r="AQ110" s="128">
        <f t="shared" si="156"/>
        <v>126211.87049461283</v>
      </c>
      <c r="AS110" s="124">
        <f t="shared" si="327"/>
        <v>67</v>
      </c>
      <c r="AT110" s="130">
        <f t="shared" si="328"/>
        <v>4.7500000000000001E-2</v>
      </c>
      <c r="AU110" s="127">
        <f t="shared" si="329"/>
        <v>1181</v>
      </c>
      <c r="AV110" s="128">
        <f t="shared" si="330"/>
        <v>117990.90000000001</v>
      </c>
      <c r="AW110" s="128">
        <f t="shared" si="151"/>
        <v>118100</v>
      </c>
      <c r="AX110" s="128">
        <f t="shared" si="331"/>
        <v>118100</v>
      </c>
      <c r="AY110" s="130">
        <f t="shared" si="259"/>
        <v>4.9000000000000002E-2</v>
      </c>
      <c r="AZ110" s="128">
        <f t="shared" si="260"/>
        <v>118582.24166666668</v>
      </c>
      <c r="BA110" s="128" t="str">
        <f t="shared" si="261"/>
        <v>nie</v>
      </c>
      <c r="BB110" s="128">
        <f t="shared" si="262"/>
        <v>826.69999999999993</v>
      </c>
      <c r="BC110" s="128">
        <f t="shared" si="158"/>
        <v>117820.98875000002</v>
      </c>
      <c r="BD110" s="128">
        <f t="shared" si="263"/>
        <v>390.61575000001341</v>
      </c>
      <c r="BE110" s="130">
        <f t="shared" si="264"/>
        <v>4.4999999999999998E-2</v>
      </c>
      <c r="BF110" s="128">
        <f t="shared" si="265"/>
        <v>7702.0255387521347</v>
      </c>
      <c r="BG110" s="128">
        <f t="shared" si="159"/>
        <v>125132.39853875214</v>
      </c>
      <c r="BI110" s="124">
        <f t="shared" si="332"/>
        <v>67</v>
      </c>
      <c r="BJ110" s="130">
        <f t="shared" si="242"/>
        <v>4.5900000000000003E-2</v>
      </c>
      <c r="BK110" s="127">
        <f>IF(BQ109="tak",
ROUNDDOWN(BS109/zamiana_TOS,0),
BK109)</f>
        <v>1132</v>
      </c>
      <c r="BL110" s="128">
        <f t="shared" si="334"/>
        <v>113086.8</v>
      </c>
      <c r="BM110" s="128">
        <f t="shared" ref="BM110:BM173" si="349">IF(BQ109="tak",
BK110*100,
BM109)</f>
        <v>113200</v>
      </c>
      <c r="BN110" s="128">
        <f t="shared" si="335"/>
        <v>125159.83470000004</v>
      </c>
      <c r="BO110" s="130">
        <f t="shared" si="266"/>
        <v>5.1499999999999997E-2</v>
      </c>
      <c r="BP110" s="128">
        <f t="shared" si="267"/>
        <v>128919.84473411254</v>
      </c>
      <c r="BQ110" s="128" t="str">
        <f t="shared" si="268"/>
        <v>nie</v>
      </c>
      <c r="BR110" s="128">
        <f t="shared" si="269"/>
        <v>1132</v>
      </c>
      <c r="BS110" s="128">
        <f t="shared" si="153"/>
        <v>125016.15423463116</v>
      </c>
      <c r="BT110" s="128">
        <f t="shared" si="336"/>
        <v>0</v>
      </c>
      <c r="BU110" s="130">
        <f t="shared" si="270"/>
        <v>4.4999999999999998E-2</v>
      </c>
      <c r="BV110" s="128">
        <f t="shared" si="271"/>
        <v>91.468564725050257</v>
      </c>
      <c r="BW110" s="128">
        <f t="shared" si="243"/>
        <v>125107.62279935621</v>
      </c>
      <c r="BY110" s="130">
        <f t="shared" si="244"/>
        <v>2.9000000000000001E-2</v>
      </c>
      <c r="BZ110" s="127">
        <f t="shared" si="337"/>
        <v>1161</v>
      </c>
      <c r="CA110" s="128">
        <f t="shared" si="338"/>
        <v>115996.40000000001</v>
      </c>
      <c r="CB110" s="128">
        <f t="shared" si="154"/>
        <v>116100</v>
      </c>
      <c r="CC110" s="128">
        <f t="shared" si="339"/>
        <v>116100</v>
      </c>
      <c r="CD110" s="130">
        <f t="shared" si="272"/>
        <v>4.3999999999999997E-2</v>
      </c>
      <c r="CE110" s="128">
        <f t="shared" si="273"/>
        <v>119079.90000000001</v>
      </c>
      <c r="CF110" s="128" t="str">
        <f t="shared" si="274"/>
        <v>nie</v>
      </c>
      <c r="CG110" s="128">
        <f t="shared" si="275"/>
        <v>2322</v>
      </c>
      <c r="CH110" s="128">
        <f t="shared" si="160"/>
        <v>116632.899</v>
      </c>
      <c r="CI110" s="128">
        <f t="shared" si="276"/>
        <v>0</v>
      </c>
      <c r="CJ110" s="130">
        <f t="shared" si="277"/>
        <v>4.4999999999999998E-2</v>
      </c>
      <c r="CK110" s="128">
        <f t="shared" si="278"/>
        <v>5352.8987546593153</v>
      </c>
      <c r="CL110" s="128">
        <f t="shared" si="279"/>
        <v>121985.79775465932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128353.53024490598</v>
      </c>
      <c r="CR110" s="130">
        <f t="shared" si="280"/>
        <v>4.9000000000000002E-2</v>
      </c>
      <c r="CS110" s="128">
        <f t="shared" si="281"/>
        <v>132022.30198440622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123508.06460736904</v>
      </c>
      <c r="CW110" s="128">
        <f t="shared" si="285"/>
        <v>0</v>
      </c>
      <c r="CX110" s="130">
        <f t="shared" si="286"/>
        <v>4.4999999999999998E-2</v>
      </c>
      <c r="CY110" s="128">
        <f t="shared" si="287"/>
        <v>0</v>
      </c>
      <c r="CZ110" s="128">
        <f t="shared" si="288"/>
        <v>123508.06460736904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127990.26553666567</v>
      </c>
      <c r="DF110" s="130">
        <f t="shared" si="289"/>
        <v>4.9000000000000002E-2</v>
      </c>
      <c r="DG110" s="128">
        <f t="shared" si="290"/>
        <v>131648.65395992203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124015.40970753685</v>
      </c>
      <c r="DK110" s="128">
        <f t="shared" si="294"/>
        <v>0</v>
      </c>
      <c r="DL110" s="130">
        <f t="shared" si="295"/>
        <v>4.4999999999999998E-2</v>
      </c>
      <c r="DM110" s="128">
        <f t="shared" si="296"/>
        <v>0</v>
      </c>
      <c r="DN110" s="128">
        <f t="shared" si="297"/>
        <v>124015.40970753685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131126.77564970002</v>
      </c>
      <c r="DT110" s="130">
        <f t="shared" si="298"/>
        <v>5.4000000000000006E-2</v>
      </c>
      <c r="DU110" s="128">
        <f t="shared" si="299"/>
        <v>135257.26908266559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126128.38795695912</v>
      </c>
      <c r="DY110" s="128">
        <f t="shared" si="303"/>
        <v>0</v>
      </c>
      <c r="DZ110" s="130">
        <f t="shared" si="304"/>
        <v>4.4999999999999998E-2</v>
      </c>
      <c r="EA110" s="128">
        <f t="shared" si="305"/>
        <v>0</v>
      </c>
      <c r="EB110" s="128">
        <f t="shared" si="306"/>
        <v>126128.38795695912</v>
      </c>
    </row>
    <row r="111" spans="1:132">
      <c r="A111" s="224"/>
      <c r="B111" s="188">
        <f t="shared" si="307"/>
        <v>67</v>
      </c>
      <c r="C111" s="128">
        <f t="shared" si="308"/>
        <v>126211.87049461283</v>
      </c>
      <c r="D111" s="128">
        <f t="shared" si="309"/>
        <v>125132.39853875214</v>
      </c>
      <c r="E111" s="128">
        <f t="shared" si="310"/>
        <v>125107.62279935621</v>
      </c>
      <c r="F111" s="128">
        <f t="shared" si="311"/>
        <v>121985.79775465932</v>
      </c>
      <c r="G111" s="128">
        <f t="shared" si="312"/>
        <v>123508.06460736904</v>
      </c>
      <c r="H111" s="128">
        <f t="shared" si="313"/>
        <v>124015.40970753685</v>
      </c>
      <c r="I111" s="128">
        <f t="shared" si="314"/>
        <v>126128.38795695912</v>
      </c>
      <c r="J111" s="128">
        <f t="shared" si="315"/>
        <v>122532.24573709871</v>
      </c>
      <c r="K111" s="128">
        <f t="shared" si="316"/>
        <v>117317.34853931468</v>
      </c>
      <c r="M111" s="36"/>
      <c r="N111" s="32">
        <f t="shared" si="317"/>
        <v>67</v>
      </c>
      <c r="O111" s="25">
        <f t="shared" si="318"/>
        <v>0.26211870494612821</v>
      </c>
      <c r="P111" s="25">
        <f t="shared" si="319"/>
        <v>0.25132398538752132</v>
      </c>
      <c r="Q111" s="25">
        <f t="shared" si="320"/>
        <v>0.25107622799356211</v>
      </c>
      <c r="R111" s="25">
        <f t="shared" si="245"/>
        <v>0.2198579775465932</v>
      </c>
      <c r="S111" s="25">
        <f t="shared" si="246"/>
        <v>0.2350806460736905</v>
      </c>
      <c r="T111" s="25">
        <f t="shared" si="247"/>
        <v>0.24015409707536839</v>
      </c>
      <c r="U111" s="25">
        <f t="shared" si="248"/>
        <v>0.26128387956959132</v>
      </c>
      <c r="V111" s="25">
        <f t="shared" si="249"/>
        <v>0.22532245737098711</v>
      </c>
      <c r="W111" s="25">
        <f t="shared" si="250"/>
        <v>0.17317348539314681</v>
      </c>
      <c r="X111" s="36"/>
      <c r="Y111" s="36"/>
      <c r="AA111" s="124">
        <f t="shared" si="321"/>
        <v>68</v>
      </c>
      <c r="AB111" s="128">
        <f t="shared" si="251"/>
        <v>117596.14908898609</v>
      </c>
      <c r="AC111" s="124">
        <f t="shared" si="322"/>
        <v>68</v>
      </c>
      <c r="AD111" s="130">
        <f t="shared" si="323"/>
        <v>4.7500000000000001E-2</v>
      </c>
      <c r="AE111" s="127">
        <f t="shared" si="324"/>
        <v>1239</v>
      </c>
      <c r="AF111" s="128">
        <f t="shared" si="325"/>
        <v>123780.90000000001</v>
      </c>
      <c r="AG111" s="128">
        <f t="shared" si="348"/>
        <v>123900</v>
      </c>
      <c r="AH111" s="128">
        <f t="shared" si="326"/>
        <v>123900</v>
      </c>
      <c r="AI111" s="130">
        <f t="shared" si="252"/>
        <v>4.7500000000000001E-2</v>
      </c>
      <c r="AJ111" s="128">
        <f t="shared" si="253"/>
        <v>124390.4375</v>
      </c>
      <c r="AK111" s="128" t="str">
        <f t="shared" si="254"/>
        <v>nie</v>
      </c>
      <c r="AL111" s="128">
        <f t="shared" si="255"/>
        <v>619.5</v>
      </c>
      <c r="AM111" s="128">
        <f t="shared" si="150"/>
        <v>123795.45937500001</v>
      </c>
      <c r="AN111" s="128">
        <f t="shared" si="256"/>
        <v>397.25437500000004</v>
      </c>
      <c r="AO111" s="130">
        <f t="shared" si="257"/>
        <v>4.4999999999999998E-2</v>
      </c>
      <c r="AP111" s="128">
        <f t="shared" si="258"/>
        <v>3219.4663785527105</v>
      </c>
      <c r="AQ111" s="128">
        <f t="shared" si="156"/>
        <v>126617.67137855271</v>
      </c>
      <c r="AS111" s="124">
        <f t="shared" si="327"/>
        <v>68</v>
      </c>
      <c r="AT111" s="130">
        <f t="shared" si="328"/>
        <v>4.7500000000000001E-2</v>
      </c>
      <c r="AU111" s="127">
        <f t="shared" si="329"/>
        <v>1181</v>
      </c>
      <c r="AV111" s="128">
        <f t="shared" si="330"/>
        <v>117990.90000000001</v>
      </c>
      <c r="AW111" s="128">
        <f t="shared" si="151"/>
        <v>118100</v>
      </c>
      <c r="AX111" s="128">
        <f t="shared" si="331"/>
        <v>118100</v>
      </c>
      <c r="AY111" s="130">
        <f t="shared" si="259"/>
        <v>4.9000000000000002E-2</v>
      </c>
      <c r="AZ111" s="128">
        <f t="shared" si="260"/>
        <v>118582.24166666668</v>
      </c>
      <c r="BA111" s="128" t="str">
        <f t="shared" si="261"/>
        <v>nie</v>
      </c>
      <c r="BB111" s="128">
        <f t="shared" si="262"/>
        <v>826.69999999999993</v>
      </c>
      <c r="BC111" s="128">
        <f t="shared" si="158"/>
        <v>117820.98875000002</v>
      </c>
      <c r="BD111" s="128">
        <f t="shared" si="263"/>
        <v>390.61575000001341</v>
      </c>
      <c r="BE111" s="130">
        <f t="shared" si="264"/>
        <v>4.4999999999999998E-2</v>
      </c>
      <c r="BF111" s="128">
        <f t="shared" si="265"/>
        <v>8116.0361913261077</v>
      </c>
      <c r="BG111" s="128">
        <f t="shared" si="159"/>
        <v>125546.40919132611</v>
      </c>
      <c r="BI111" s="124">
        <f t="shared" si="332"/>
        <v>68</v>
      </c>
      <c r="BJ111" s="130">
        <f t="shared" si="242"/>
        <v>4.5900000000000003E-2</v>
      </c>
      <c r="BK111" s="127">
        <f t="shared" si="333"/>
        <v>1132</v>
      </c>
      <c r="BL111" s="128">
        <f t="shared" si="334"/>
        <v>113086.8</v>
      </c>
      <c r="BM111" s="128">
        <f t="shared" si="349"/>
        <v>113200</v>
      </c>
      <c r="BN111" s="128">
        <f t="shared" si="335"/>
        <v>125159.83470000004</v>
      </c>
      <c r="BO111" s="130">
        <f t="shared" si="266"/>
        <v>5.1499999999999997E-2</v>
      </c>
      <c r="BP111" s="128">
        <f t="shared" si="267"/>
        <v>129456.98902470003</v>
      </c>
      <c r="BQ111" s="128" t="str">
        <f t="shared" si="268"/>
        <v>nie</v>
      </c>
      <c r="BR111" s="128">
        <f t="shared" si="269"/>
        <v>1132</v>
      </c>
      <c r="BS111" s="128">
        <f t="shared" si="153"/>
        <v>125451.24111000702</v>
      </c>
      <c r="BT111" s="128">
        <f t="shared" si="336"/>
        <v>0</v>
      </c>
      <c r="BU111" s="130">
        <f t="shared" si="270"/>
        <v>4.4999999999999998E-2</v>
      </c>
      <c r="BV111" s="128">
        <f t="shared" si="271"/>
        <v>91.746400490402593</v>
      </c>
      <c r="BW111" s="128">
        <f t="shared" si="243"/>
        <v>125542.98751049742</v>
      </c>
      <c r="BY111" s="130">
        <f t="shared" si="244"/>
        <v>2.9000000000000001E-2</v>
      </c>
      <c r="BZ111" s="127">
        <f t="shared" si="337"/>
        <v>1161</v>
      </c>
      <c r="CA111" s="128">
        <f t="shared" si="338"/>
        <v>115996.40000000001</v>
      </c>
      <c r="CB111" s="128">
        <f t="shared" si="154"/>
        <v>116100</v>
      </c>
      <c r="CC111" s="128">
        <f t="shared" si="339"/>
        <v>116100</v>
      </c>
      <c r="CD111" s="130">
        <f t="shared" si="272"/>
        <v>4.3999999999999997E-2</v>
      </c>
      <c r="CE111" s="128">
        <f t="shared" si="273"/>
        <v>119505.60000000001</v>
      </c>
      <c r="CF111" s="128" t="str">
        <f t="shared" si="274"/>
        <v>nie</v>
      </c>
      <c r="CG111" s="128">
        <f t="shared" si="275"/>
        <v>2322</v>
      </c>
      <c r="CH111" s="128">
        <f t="shared" si="160"/>
        <v>116977.716</v>
      </c>
      <c r="CI111" s="128">
        <f t="shared" si="276"/>
        <v>0</v>
      </c>
      <c r="CJ111" s="130">
        <f t="shared" si="277"/>
        <v>4.4999999999999998E-2</v>
      </c>
      <c r="CK111" s="128">
        <f t="shared" si="278"/>
        <v>5369.1581846265935</v>
      </c>
      <c r="CL111" s="128">
        <f t="shared" si="279"/>
        <v>122346.87418462659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128353.53024490598</v>
      </c>
      <c r="CR111" s="130">
        <f t="shared" si="280"/>
        <v>4.9000000000000002E-2</v>
      </c>
      <c r="CS111" s="128">
        <f t="shared" si="281"/>
        <v>132546.41223290624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123932.59390865405</v>
      </c>
      <c r="CW111" s="128">
        <f t="shared" si="285"/>
        <v>0</v>
      </c>
      <c r="CX111" s="130">
        <f t="shared" si="286"/>
        <v>4.4999999999999998E-2</v>
      </c>
      <c r="CY111" s="128">
        <f t="shared" si="287"/>
        <v>0</v>
      </c>
      <c r="CZ111" s="128">
        <f t="shared" si="288"/>
        <v>123932.59390865405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127990.26553666567</v>
      </c>
      <c r="DF111" s="130">
        <f t="shared" si="289"/>
        <v>4.9000000000000002E-2</v>
      </c>
      <c r="DG111" s="128">
        <f t="shared" si="290"/>
        <v>132171.28087753008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124438.73751079937</v>
      </c>
      <c r="DK111" s="128">
        <f t="shared" si="294"/>
        <v>0</v>
      </c>
      <c r="DL111" s="130">
        <f t="shared" si="295"/>
        <v>4.4999999999999998E-2</v>
      </c>
      <c r="DM111" s="128">
        <f t="shared" si="296"/>
        <v>0</v>
      </c>
      <c r="DN111" s="128">
        <f t="shared" si="297"/>
        <v>124438.73751079937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131126.77564970002</v>
      </c>
      <c r="DT111" s="130">
        <f t="shared" si="298"/>
        <v>5.4000000000000006E-2</v>
      </c>
      <c r="DU111" s="128">
        <f t="shared" si="299"/>
        <v>135847.33957308924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126606.34505420228</v>
      </c>
      <c r="DY111" s="128">
        <f t="shared" si="303"/>
        <v>0</v>
      </c>
      <c r="DZ111" s="130">
        <f t="shared" si="304"/>
        <v>4.4999999999999998E-2</v>
      </c>
      <c r="EA111" s="128">
        <f t="shared" si="305"/>
        <v>0</v>
      </c>
      <c r="EB111" s="128">
        <f t="shared" si="306"/>
        <v>126606.34505420228</v>
      </c>
    </row>
    <row r="112" spans="1:132">
      <c r="A112" s="224"/>
      <c r="B112" s="188">
        <f t="shared" si="307"/>
        <v>68</v>
      </c>
      <c r="C112" s="128">
        <f t="shared" si="308"/>
        <v>126617.67137855271</v>
      </c>
      <c r="D112" s="128">
        <f t="shared" si="309"/>
        <v>125546.40919132611</v>
      </c>
      <c r="E112" s="128">
        <f t="shared" si="310"/>
        <v>125542.98751049742</v>
      </c>
      <c r="F112" s="128">
        <f t="shared" si="311"/>
        <v>122346.87418462659</v>
      </c>
      <c r="G112" s="128">
        <f t="shared" si="312"/>
        <v>123932.59390865405</v>
      </c>
      <c r="H112" s="128">
        <f t="shared" si="313"/>
        <v>124438.73751079937</v>
      </c>
      <c r="I112" s="128">
        <f t="shared" si="314"/>
        <v>126606.34505420228</v>
      </c>
      <c r="J112" s="128">
        <f t="shared" si="315"/>
        <v>122904.43743352515</v>
      </c>
      <c r="K112" s="128">
        <f t="shared" si="316"/>
        <v>117596.14908898609</v>
      </c>
      <c r="M112" s="36"/>
      <c r="N112" s="32">
        <f t="shared" si="317"/>
        <v>68</v>
      </c>
      <c r="O112" s="25">
        <f t="shared" si="318"/>
        <v>0.2661767137855271</v>
      </c>
      <c r="P112" s="25">
        <f t="shared" si="319"/>
        <v>0.25546409191326114</v>
      </c>
      <c r="Q112" s="25">
        <f t="shared" si="320"/>
        <v>0.25542987510497417</v>
      </c>
      <c r="R112" s="25">
        <f t="shared" si="245"/>
        <v>0.22346874184626597</v>
      </c>
      <c r="S112" s="25">
        <f t="shared" si="246"/>
        <v>0.23932593908654054</v>
      </c>
      <c r="T112" s="25">
        <f t="shared" si="247"/>
        <v>0.24438737510799369</v>
      </c>
      <c r="U112" s="25">
        <f t="shared" si="248"/>
        <v>0.26606345054202274</v>
      </c>
      <c r="V112" s="25">
        <f t="shared" si="249"/>
        <v>0.22904437433525149</v>
      </c>
      <c r="W112" s="25">
        <f t="shared" si="250"/>
        <v>0.17596149088986079</v>
      </c>
      <c r="X112" s="36"/>
      <c r="Y112" s="36"/>
      <c r="AA112" s="124">
        <f t="shared" si="321"/>
        <v>69</v>
      </c>
      <c r="AB112" s="128">
        <f t="shared" si="251"/>
        <v>117874.94963865748</v>
      </c>
      <c r="AC112" s="124">
        <f t="shared" si="322"/>
        <v>69</v>
      </c>
      <c r="AD112" s="130">
        <f t="shared" si="323"/>
        <v>4.7500000000000001E-2</v>
      </c>
      <c r="AE112" s="127">
        <f t="shared" si="324"/>
        <v>1239</v>
      </c>
      <c r="AF112" s="128">
        <f t="shared" si="325"/>
        <v>123780.90000000001</v>
      </c>
      <c r="AG112" s="128">
        <f t="shared" si="348"/>
        <v>123900</v>
      </c>
      <c r="AH112" s="128">
        <f t="shared" si="326"/>
        <v>123900</v>
      </c>
      <c r="AI112" s="130">
        <f t="shared" si="252"/>
        <v>4.7500000000000001E-2</v>
      </c>
      <c r="AJ112" s="128">
        <f t="shared" si="253"/>
        <v>124390.4375</v>
      </c>
      <c r="AK112" s="128" t="str">
        <f t="shared" si="254"/>
        <v>nie</v>
      </c>
      <c r="AL112" s="128">
        <f t="shared" si="255"/>
        <v>619.5</v>
      </c>
      <c r="AM112" s="128">
        <f t="shared" si="150"/>
        <v>123795.45937500001</v>
      </c>
      <c r="AN112" s="128">
        <f t="shared" si="256"/>
        <v>397.25437500000004</v>
      </c>
      <c r="AO112" s="130">
        <f t="shared" si="257"/>
        <v>4.4999999999999998E-2</v>
      </c>
      <c r="AP112" s="128">
        <f t="shared" si="258"/>
        <v>3626.4998826775645</v>
      </c>
      <c r="AQ112" s="128">
        <f t="shared" si="156"/>
        <v>127024.70488267757</v>
      </c>
      <c r="AS112" s="124">
        <f t="shared" si="327"/>
        <v>69</v>
      </c>
      <c r="AT112" s="130">
        <f t="shared" si="328"/>
        <v>4.7500000000000001E-2</v>
      </c>
      <c r="AU112" s="127">
        <f t="shared" si="329"/>
        <v>1181</v>
      </c>
      <c r="AV112" s="128">
        <f t="shared" si="330"/>
        <v>117990.90000000001</v>
      </c>
      <c r="AW112" s="128">
        <f t="shared" si="151"/>
        <v>118100</v>
      </c>
      <c r="AX112" s="128">
        <f t="shared" si="331"/>
        <v>118100</v>
      </c>
      <c r="AY112" s="130">
        <f t="shared" si="259"/>
        <v>4.9000000000000002E-2</v>
      </c>
      <c r="AZ112" s="128">
        <f t="shared" si="260"/>
        <v>118582.24166666668</v>
      </c>
      <c r="BA112" s="128" t="str">
        <f t="shared" si="261"/>
        <v>nie</v>
      </c>
      <c r="BB112" s="128">
        <f t="shared" si="262"/>
        <v>826.69999999999993</v>
      </c>
      <c r="BC112" s="128">
        <f t="shared" si="158"/>
        <v>117820.98875000002</v>
      </c>
      <c r="BD112" s="128">
        <f t="shared" si="263"/>
        <v>390.61575000001341</v>
      </c>
      <c r="BE112" s="130">
        <f t="shared" si="264"/>
        <v>4.4999999999999998E-2</v>
      </c>
      <c r="BF112" s="128">
        <f t="shared" si="265"/>
        <v>8531.3044012572736</v>
      </c>
      <c r="BG112" s="128">
        <f t="shared" si="159"/>
        <v>125961.67740125729</v>
      </c>
      <c r="BI112" s="124">
        <f t="shared" si="332"/>
        <v>69</v>
      </c>
      <c r="BJ112" s="130">
        <f t="shared" si="242"/>
        <v>4.5900000000000003E-2</v>
      </c>
      <c r="BK112" s="127">
        <f t="shared" si="333"/>
        <v>1132</v>
      </c>
      <c r="BL112" s="128">
        <f t="shared" si="334"/>
        <v>113086.8</v>
      </c>
      <c r="BM112" s="128">
        <f t="shared" si="349"/>
        <v>113200</v>
      </c>
      <c r="BN112" s="128">
        <f t="shared" si="335"/>
        <v>125159.83470000004</v>
      </c>
      <c r="BO112" s="130">
        <f t="shared" si="266"/>
        <v>5.1499999999999997E-2</v>
      </c>
      <c r="BP112" s="128">
        <f t="shared" si="267"/>
        <v>129994.13331528753</v>
      </c>
      <c r="BQ112" s="128" t="str">
        <f t="shared" si="268"/>
        <v>nie</v>
      </c>
      <c r="BR112" s="128">
        <f t="shared" si="269"/>
        <v>1132</v>
      </c>
      <c r="BS112" s="128">
        <f t="shared" si="153"/>
        <v>125886.3279853829</v>
      </c>
      <c r="BT112" s="128">
        <f t="shared" si="336"/>
        <v>0</v>
      </c>
      <c r="BU112" s="130">
        <f t="shared" si="270"/>
        <v>4.4999999999999998E-2</v>
      </c>
      <c r="BV112" s="128">
        <f t="shared" si="271"/>
        <v>92.025080181892193</v>
      </c>
      <c r="BW112" s="128">
        <f t="shared" si="243"/>
        <v>125978.35306556479</v>
      </c>
      <c r="BY112" s="130">
        <f t="shared" si="244"/>
        <v>2.9000000000000001E-2</v>
      </c>
      <c r="BZ112" s="127">
        <f t="shared" si="337"/>
        <v>1161</v>
      </c>
      <c r="CA112" s="128">
        <f t="shared" si="338"/>
        <v>115996.40000000001</v>
      </c>
      <c r="CB112" s="128">
        <f t="shared" si="154"/>
        <v>116100</v>
      </c>
      <c r="CC112" s="128">
        <f t="shared" si="339"/>
        <v>116100</v>
      </c>
      <c r="CD112" s="130">
        <f t="shared" si="272"/>
        <v>4.3999999999999997E-2</v>
      </c>
      <c r="CE112" s="128">
        <f t="shared" si="273"/>
        <v>119931.29999999999</v>
      </c>
      <c r="CF112" s="128" t="str">
        <f t="shared" si="274"/>
        <v>nie</v>
      </c>
      <c r="CG112" s="128">
        <f t="shared" si="275"/>
        <v>2322</v>
      </c>
      <c r="CH112" s="128">
        <f t="shared" si="160"/>
        <v>117322.533</v>
      </c>
      <c r="CI112" s="128">
        <f t="shared" si="276"/>
        <v>0</v>
      </c>
      <c r="CJ112" s="130">
        <f t="shared" si="277"/>
        <v>4.4999999999999998E-2</v>
      </c>
      <c r="CK112" s="128">
        <f t="shared" si="278"/>
        <v>5385.4670026123968</v>
      </c>
      <c r="CL112" s="128">
        <f t="shared" si="279"/>
        <v>122708.00000261239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128353.53024490598</v>
      </c>
      <c r="CR112" s="130">
        <f t="shared" si="280"/>
        <v>4.9000000000000002E-2</v>
      </c>
      <c r="CS112" s="128">
        <f t="shared" si="281"/>
        <v>133070.52248140628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124357.12320993909</v>
      </c>
      <c r="CW112" s="128">
        <f t="shared" si="285"/>
        <v>0</v>
      </c>
      <c r="CX112" s="130">
        <f t="shared" si="286"/>
        <v>4.4999999999999998E-2</v>
      </c>
      <c r="CY112" s="128">
        <f t="shared" si="287"/>
        <v>0</v>
      </c>
      <c r="CZ112" s="128">
        <f t="shared" si="288"/>
        <v>124357.12320993909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127990.26553666567</v>
      </c>
      <c r="DF112" s="130">
        <f t="shared" si="289"/>
        <v>4.9000000000000002E-2</v>
      </c>
      <c r="DG112" s="128">
        <f t="shared" si="290"/>
        <v>132693.90779513813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124862.06531406188</v>
      </c>
      <c r="DK112" s="128">
        <f t="shared" si="294"/>
        <v>0</v>
      </c>
      <c r="DL112" s="130">
        <f t="shared" si="295"/>
        <v>4.4999999999999998E-2</v>
      </c>
      <c r="DM112" s="128">
        <f t="shared" si="296"/>
        <v>0</v>
      </c>
      <c r="DN112" s="128">
        <f t="shared" si="297"/>
        <v>124862.06531406188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131126.77564970002</v>
      </c>
      <c r="DT112" s="130">
        <f t="shared" si="298"/>
        <v>5.4000000000000006E-2</v>
      </c>
      <c r="DU112" s="128">
        <f t="shared" si="299"/>
        <v>136437.41006351289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127084.30215144543</v>
      </c>
      <c r="DY112" s="128">
        <f t="shared" si="303"/>
        <v>0</v>
      </c>
      <c r="DZ112" s="130">
        <f t="shared" si="304"/>
        <v>4.4999999999999998E-2</v>
      </c>
      <c r="EA112" s="128">
        <f t="shared" si="305"/>
        <v>0</v>
      </c>
      <c r="EB112" s="128">
        <f t="shared" si="306"/>
        <v>127084.30215144543</v>
      </c>
    </row>
    <row r="113" spans="1:132">
      <c r="A113" s="224"/>
      <c r="B113" s="188">
        <f t="shared" si="307"/>
        <v>69</v>
      </c>
      <c r="C113" s="128">
        <f t="shared" si="308"/>
        <v>127024.70488267757</v>
      </c>
      <c r="D113" s="128">
        <f t="shared" si="309"/>
        <v>125961.67740125729</v>
      </c>
      <c r="E113" s="128">
        <f t="shared" si="310"/>
        <v>125978.35306556479</v>
      </c>
      <c r="F113" s="128">
        <f t="shared" si="311"/>
        <v>122708.00000261239</v>
      </c>
      <c r="G113" s="128">
        <f t="shared" si="312"/>
        <v>124357.12320993909</v>
      </c>
      <c r="H113" s="128">
        <f t="shared" si="313"/>
        <v>124862.06531406188</v>
      </c>
      <c r="I113" s="128">
        <f t="shared" si="314"/>
        <v>127084.30215144543</v>
      </c>
      <c r="J113" s="128">
        <f t="shared" si="315"/>
        <v>123277.75966222948</v>
      </c>
      <c r="K113" s="128">
        <f t="shared" si="316"/>
        <v>117874.94963865748</v>
      </c>
      <c r="M113" s="36"/>
      <c r="N113" s="32">
        <f t="shared" si="317"/>
        <v>69</v>
      </c>
      <c r="O113" s="25">
        <f t="shared" si="318"/>
        <v>0.27024704882677564</v>
      </c>
      <c r="P113" s="25">
        <f t="shared" si="319"/>
        <v>0.25961677401257277</v>
      </c>
      <c r="Q113" s="25">
        <f t="shared" si="320"/>
        <v>0.25978353065564797</v>
      </c>
      <c r="R113" s="25">
        <f t="shared" si="245"/>
        <v>0.22708000002612394</v>
      </c>
      <c r="S113" s="25">
        <f t="shared" si="246"/>
        <v>0.2435712320993908</v>
      </c>
      <c r="T113" s="25">
        <f t="shared" si="247"/>
        <v>0.24862065314061876</v>
      </c>
      <c r="U113" s="25">
        <f t="shared" si="248"/>
        <v>0.27084302151445439</v>
      </c>
      <c r="V113" s="25">
        <f t="shared" si="249"/>
        <v>0.23277759662229491</v>
      </c>
      <c r="W113" s="25">
        <f t="shared" si="250"/>
        <v>0.17874949638657478</v>
      </c>
      <c r="X113" s="36"/>
      <c r="Y113" s="36"/>
      <c r="AA113" s="124">
        <f t="shared" si="321"/>
        <v>70</v>
      </c>
      <c r="AB113" s="128">
        <f t="shared" si="251"/>
        <v>118153.75018832889</v>
      </c>
      <c r="AC113" s="124">
        <f t="shared" si="322"/>
        <v>70</v>
      </c>
      <c r="AD113" s="130">
        <f t="shared" si="323"/>
        <v>4.7500000000000001E-2</v>
      </c>
      <c r="AE113" s="127">
        <f t="shared" si="324"/>
        <v>1239</v>
      </c>
      <c r="AF113" s="128">
        <f t="shared" si="325"/>
        <v>123780.90000000001</v>
      </c>
      <c r="AG113" s="128">
        <f t="shared" si="348"/>
        <v>123900</v>
      </c>
      <c r="AH113" s="128">
        <f t="shared" si="326"/>
        <v>123900</v>
      </c>
      <c r="AI113" s="130">
        <f t="shared" si="252"/>
        <v>4.7500000000000001E-2</v>
      </c>
      <c r="AJ113" s="128">
        <f t="shared" si="253"/>
        <v>124390.4375</v>
      </c>
      <c r="AK113" s="128" t="str">
        <f t="shared" si="254"/>
        <v>nie</v>
      </c>
      <c r="AL113" s="128">
        <f t="shared" si="255"/>
        <v>619.5</v>
      </c>
      <c r="AM113" s="128">
        <f t="shared" si="150"/>
        <v>123795.45937500001</v>
      </c>
      <c r="AN113" s="128">
        <f t="shared" si="256"/>
        <v>397.25437500000004</v>
      </c>
      <c r="AO113" s="130">
        <f t="shared" si="257"/>
        <v>4.4999999999999998E-2</v>
      </c>
      <c r="AP113" s="128">
        <f t="shared" si="258"/>
        <v>4034.7697510711978</v>
      </c>
      <c r="AQ113" s="128">
        <f t="shared" si="156"/>
        <v>127432.9747510712</v>
      </c>
      <c r="AS113" s="124">
        <f t="shared" si="327"/>
        <v>70</v>
      </c>
      <c r="AT113" s="130">
        <f t="shared" si="328"/>
        <v>4.7500000000000001E-2</v>
      </c>
      <c r="AU113" s="127">
        <f t="shared" si="329"/>
        <v>1181</v>
      </c>
      <c r="AV113" s="128">
        <f t="shared" si="330"/>
        <v>117990.90000000001</v>
      </c>
      <c r="AW113" s="128">
        <f t="shared" si="151"/>
        <v>118100</v>
      </c>
      <c r="AX113" s="128">
        <f t="shared" si="331"/>
        <v>118100</v>
      </c>
      <c r="AY113" s="130">
        <f t="shared" si="259"/>
        <v>4.9000000000000002E-2</v>
      </c>
      <c r="AZ113" s="128">
        <f t="shared" si="260"/>
        <v>118582.24166666668</v>
      </c>
      <c r="BA113" s="128" t="str">
        <f t="shared" si="261"/>
        <v>nie</v>
      </c>
      <c r="BB113" s="128">
        <f t="shared" si="262"/>
        <v>826.69999999999993</v>
      </c>
      <c r="BC113" s="128">
        <f t="shared" si="158"/>
        <v>117820.98875000002</v>
      </c>
      <c r="BD113" s="128">
        <f t="shared" si="263"/>
        <v>390.61575000001341</v>
      </c>
      <c r="BE113" s="130">
        <f t="shared" si="264"/>
        <v>4.4999999999999998E-2</v>
      </c>
      <c r="BF113" s="128">
        <f t="shared" si="265"/>
        <v>8947.8339883761073</v>
      </c>
      <c r="BG113" s="128">
        <f t="shared" si="159"/>
        <v>126378.20698837611</v>
      </c>
      <c r="BI113" s="124">
        <f t="shared" si="332"/>
        <v>70</v>
      </c>
      <c r="BJ113" s="130">
        <f t="shared" si="242"/>
        <v>4.5900000000000003E-2</v>
      </c>
      <c r="BK113" s="127">
        <f t="shared" si="333"/>
        <v>1132</v>
      </c>
      <c r="BL113" s="128">
        <f t="shared" si="334"/>
        <v>113086.8</v>
      </c>
      <c r="BM113" s="128">
        <f t="shared" si="349"/>
        <v>113200</v>
      </c>
      <c r="BN113" s="128">
        <f t="shared" si="335"/>
        <v>125159.83470000004</v>
      </c>
      <c r="BO113" s="130">
        <f t="shared" si="266"/>
        <v>5.1499999999999997E-2</v>
      </c>
      <c r="BP113" s="128">
        <f t="shared" si="267"/>
        <v>130531.27760587505</v>
      </c>
      <c r="BQ113" s="128" t="str">
        <f t="shared" si="268"/>
        <v>nie</v>
      </c>
      <c r="BR113" s="128">
        <f t="shared" si="269"/>
        <v>1132</v>
      </c>
      <c r="BS113" s="128">
        <f t="shared" si="153"/>
        <v>126321.41486075878</v>
      </c>
      <c r="BT113" s="128">
        <f t="shared" si="336"/>
        <v>0</v>
      </c>
      <c r="BU113" s="130">
        <f t="shared" si="270"/>
        <v>4.4999999999999998E-2</v>
      </c>
      <c r="BV113" s="128">
        <f t="shared" si="271"/>
        <v>92.304606362944696</v>
      </c>
      <c r="BW113" s="128">
        <f t="shared" si="243"/>
        <v>126413.71946712173</v>
      </c>
      <c r="BY113" s="130">
        <f t="shared" si="244"/>
        <v>2.9000000000000001E-2</v>
      </c>
      <c r="BZ113" s="127">
        <f t="shared" si="337"/>
        <v>1161</v>
      </c>
      <c r="CA113" s="128">
        <f t="shared" si="338"/>
        <v>115996.40000000001</v>
      </c>
      <c r="CB113" s="128">
        <f t="shared" si="154"/>
        <v>116100</v>
      </c>
      <c r="CC113" s="128">
        <f t="shared" si="339"/>
        <v>116100</v>
      </c>
      <c r="CD113" s="130">
        <f t="shared" si="272"/>
        <v>4.3999999999999997E-2</v>
      </c>
      <c r="CE113" s="128">
        <f t="shared" si="273"/>
        <v>120357</v>
      </c>
      <c r="CF113" s="128" t="str">
        <f t="shared" si="274"/>
        <v>nie</v>
      </c>
      <c r="CG113" s="128">
        <f t="shared" si="275"/>
        <v>2322</v>
      </c>
      <c r="CH113" s="128">
        <f t="shared" si="160"/>
        <v>117667.35</v>
      </c>
      <c r="CI113" s="128">
        <f t="shared" si="276"/>
        <v>0</v>
      </c>
      <c r="CJ113" s="130">
        <f t="shared" si="277"/>
        <v>4.4999999999999998E-2</v>
      </c>
      <c r="CK113" s="128">
        <f t="shared" si="278"/>
        <v>5401.8253586328319</v>
      </c>
      <c r="CL113" s="128">
        <f t="shared" si="279"/>
        <v>123069.17535863284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128353.53024490598</v>
      </c>
      <c r="CR113" s="130">
        <f t="shared" si="280"/>
        <v>4.9000000000000002E-2</v>
      </c>
      <c r="CS113" s="128">
        <f t="shared" si="281"/>
        <v>133594.6327299063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124781.65251122411</v>
      </c>
      <c r="CW113" s="128">
        <f t="shared" si="285"/>
        <v>0</v>
      </c>
      <c r="CX113" s="130">
        <f t="shared" si="286"/>
        <v>4.4999999999999998E-2</v>
      </c>
      <c r="CY113" s="128">
        <f t="shared" si="287"/>
        <v>0</v>
      </c>
      <c r="CZ113" s="128">
        <f t="shared" si="288"/>
        <v>124781.65251122411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127990.26553666567</v>
      </c>
      <c r="DF113" s="130">
        <f t="shared" si="289"/>
        <v>4.9000000000000002E-2</v>
      </c>
      <c r="DG113" s="128">
        <f t="shared" si="290"/>
        <v>133216.53471274619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125285.39311732441</v>
      </c>
      <c r="DK113" s="128">
        <f t="shared" si="294"/>
        <v>0</v>
      </c>
      <c r="DL113" s="130">
        <f t="shared" si="295"/>
        <v>4.4999999999999998E-2</v>
      </c>
      <c r="DM113" s="128">
        <f t="shared" si="296"/>
        <v>0</v>
      </c>
      <c r="DN113" s="128">
        <f t="shared" si="297"/>
        <v>125285.39311732441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131126.77564970002</v>
      </c>
      <c r="DT113" s="130">
        <f t="shared" si="298"/>
        <v>5.4000000000000006E-2</v>
      </c>
      <c r="DU113" s="128">
        <f t="shared" si="299"/>
        <v>137027.4805539365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127562.25924868857</v>
      </c>
      <c r="DY113" s="128">
        <f t="shared" si="303"/>
        <v>0</v>
      </c>
      <c r="DZ113" s="130">
        <f t="shared" si="304"/>
        <v>4.4999999999999998E-2</v>
      </c>
      <c r="EA113" s="128">
        <f t="shared" si="305"/>
        <v>0</v>
      </c>
      <c r="EB113" s="128">
        <f t="shared" si="306"/>
        <v>127562.25924868857</v>
      </c>
    </row>
    <row r="114" spans="1:132">
      <c r="A114" s="224"/>
      <c r="B114" s="188">
        <f t="shared" si="307"/>
        <v>70</v>
      </c>
      <c r="C114" s="128">
        <f t="shared" si="308"/>
        <v>127432.9747510712</v>
      </c>
      <c r="D114" s="128">
        <f t="shared" si="309"/>
        <v>126378.20698837611</v>
      </c>
      <c r="E114" s="128">
        <f t="shared" si="310"/>
        <v>126413.71946712173</v>
      </c>
      <c r="F114" s="128">
        <f t="shared" si="311"/>
        <v>123069.17535863284</v>
      </c>
      <c r="G114" s="128">
        <f t="shared" si="312"/>
        <v>124781.65251122411</v>
      </c>
      <c r="H114" s="128">
        <f t="shared" si="313"/>
        <v>125285.39311732441</v>
      </c>
      <c r="I114" s="128">
        <f t="shared" si="314"/>
        <v>127562.25924868857</v>
      </c>
      <c r="J114" s="128">
        <f t="shared" si="315"/>
        <v>123652.21585720351</v>
      </c>
      <c r="K114" s="128">
        <f t="shared" si="316"/>
        <v>118153.75018832889</v>
      </c>
      <c r="M114" s="36"/>
      <c r="N114" s="32">
        <f t="shared" si="317"/>
        <v>70</v>
      </c>
      <c r="O114" s="25">
        <f t="shared" si="318"/>
        <v>0.27432974751071204</v>
      </c>
      <c r="P114" s="25">
        <f t="shared" si="319"/>
        <v>0.26378206988376118</v>
      </c>
      <c r="Q114" s="25">
        <f t="shared" si="320"/>
        <v>0.26413719467121721</v>
      </c>
      <c r="R114" s="25">
        <f t="shared" si="245"/>
        <v>0.23069175358632843</v>
      </c>
      <c r="S114" s="25">
        <f t="shared" si="246"/>
        <v>0.24781652511224106</v>
      </c>
      <c r="T114" s="25">
        <f t="shared" si="247"/>
        <v>0.25285393117324406</v>
      </c>
      <c r="U114" s="25">
        <f t="shared" si="248"/>
        <v>0.27562259248688559</v>
      </c>
      <c r="V114" s="25">
        <f t="shared" si="249"/>
        <v>0.23652215857203518</v>
      </c>
      <c r="W114" s="25">
        <f t="shared" si="250"/>
        <v>0.18153750188328899</v>
      </c>
      <c r="X114" s="36"/>
      <c r="Y114" s="36"/>
      <c r="AA114" s="124">
        <f t="shared" si="321"/>
        <v>71</v>
      </c>
      <c r="AB114" s="128">
        <f t="shared" si="251"/>
        <v>118432.5507380003</v>
      </c>
      <c r="AC114" s="124">
        <f t="shared" si="322"/>
        <v>71</v>
      </c>
      <c r="AD114" s="130">
        <f t="shared" si="323"/>
        <v>4.7500000000000001E-2</v>
      </c>
      <c r="AE114" s="127">
        <f t="shared" si="324"/>
        <v>1239</v>
      </c>
      <c r="AF114" s="128">
        <f t="shared" si="325"/>
        <v>123780.90000000001</v>
      </c>
      <c r="AG114" s="128">
        <f t="shared" si="348"/>
        <v>123900</v>
      </c>
      <c r="AH114" s="128">
        <f t="shared" si="326"/>
        <v>123900</v>
      </c>
      <c r="AI114" s="130">
        <f t="shared" si="252"/>
        <v>4.7500000000000001E-2</v>
      </c>
      <c r="AJ114" s="128">
        <f t="shared" si="253"/>
        <v>124390.4375</v>
      </c>
      <c r="AK114" s="128" t="str">
        <f t="shared" si="254"/>
        <v>nie</v>
      </c>
      <c r="AL114" s="128">
        <f t="shared" si="255"/>
        <v>619.5</v>
      </c>
      <c r="AM114" s="128">
        <f t="shared" si="150"/>
        <v>123795.45937500001</v>
      </c>
      <c r="AN114" s="128">
        <f t="shared" si="256"/>
        <v>397.25437500000004</v>
      </c>
      <c r="AO114" s="130">
        <f t="shared" si="257"/>
        <v>4.4999999999999998E-2</v>
      </c>
      <c r="AP114" s="128">
        <f t="shared" si="258"/>
        <v>4444.2797391900767</v>
      </c>
      <c r="AQ114" s="128">
        <f t="shared" si="156"/>
        <v>127842.48473919008</v>
      </c>
      <c r="AS114" s="124">
        <f t="shared" si="327"/>
        <v>71</v>
      </c>
      <c r="AT114" s="130">
        <f t="shared" si="328"/>
        <v>4.7500000000000001E-2</v>
      </c>
      <c r="AU114" s="127">
        <f t="shared" si="329"/>
        <v>1181</v>
      </c>
      <c r="AV114" s="128">
        <f t="shared" si="330"/>
        <v>117990.90000000001</v>
      </c>
      <c r="AW114" s="128">
        <f t="shared" si="151"/>
        <v>118100</v>
      </c>
      <c r="AX114" s="128">
        <f t="shared" si="331"/>
        <v>118100</v>
      </c>
      <c r="AY114" s="130">
        <f t="shared" si="259"/>
        <v>4.9000000000000002E-2</v>
      </c>
      <c r="AZ114" s="128">
        <f t="shared" si="260"/>
        <v>118582.24166666668</v>
      </c>
      <c r="BA114" s="128" t="str">
        <f t="shared" si="261"/>
        <v>nie</v>
      </c>
      <c r="BB114" s="128">
        <f t="shared" si="262"/>
        <v>826.69999999999993</v>
      </c>
      <c r="BC114" s="128">
        <f t="shared" si="158"/>
        <v>117820.98875000002</v>
      </c>
      <c r="BD114" s="128">
        <f t="shared" si="263"/>
        <v>390.61575000001341</v>
      </c>
      <c r="BE114" s="130">
        <f t="shared" si="264"/>
        <v>4.4999999999999998E-2</v>
      </c>
      <c r="BF114" s="128">
        <f t="shared" si="265"/>
        <v>9365.6287841158137</v>
      </c>
      <c r="BG114" s="128">
        <f t="shared" si="159"/>
        <v>126796.00178411583</v>
      </c>
      <c r="BI114" s="124">
        <f t="shared" si="332"/>
        <v>71</v>
      </c>
      <c r="BJ114" s="130">
        <f t="shared" ref="BJ114:BJ145" si="354">MAX(INDEX(scenariusz_I_WIBOR6M,MATCH(ROUNDUP(BI114/12,0),scenariusz_I_rok,0)),0)</f>
        <v>4.5900000000000003E-2</v>
      </c>
      <c r="BK114" s="127">
        <f t="shared" si="333"/>
        <v>1132</v>
      </c>
      <c r="BL114" s="128">
        <f t="shared" si="334"/>
        <v>113086.8</v>
      </c>
      <c r="BM114" s="128">
        <f t="shared" si="349"/>
        <v>113200</v>
      </c>
      <c r="BN114" s="128">
        <f t="shared" si="335"/>
        <v>125159.83470000004</v>
      </c>
      <c r="BO114" s="130">
        <f t="shared" si="266"/>
        <v>5.1499999999999997E-2</v>
      </c>
      <c r="BP114" s="128">
        <f t="shared" si="267"/>
        <v>131068.42189646253</v>
      </c>
      <c r="BQ114" s="128" t="str">
        <f t="shared" si="268"/>
        <v>nie</v>
      </c>
      <c r="BR114" s="128">
        <f t="shared" si="269"/>
        <v>1132</v>
      </c>
      <c r="BS114" s="128">
        <f t="shared" si="153"/>
        <v>126756.50173613465</v>
      </c>
      <c r="BT114" s="128">
        <f t="shared" si="336"/>
        <v>0</v>
      </c>
      <c r="BU114" s="130">
        <f t="shared" si="270"/>
        <v>4.4999999999999998E-2</v>
      </c>
      <c r="BV114" s="128">
        <f t="shared" si="271"/>
        <v>92.584981604772139</v>
      </c>
      <c r="BW114" s="128">
        <f t="shared" si="243"/>
        <v>126849.08671773942</v>
      </c>
      <c r="BY114" s="130">
        <f t="shared" si="244"/>
        <v>2.9000000000000001E-2</v>
      </c>
      <c r="BZ114" s="127">
        <f t="shared" si="337"/>
        <v>1161</v>
      </c>
      <c r="CA114" s="128">
        <f t="shared" si="338"/>
        <v>115996.40000000001</v>
      </c>
      <c r="CB114" s="128">
        <f t="shared" si="154"/>
        <v>116100</v>
      </c>
      <c r="CC114" s="128">
        <f t="shared" si="339"/>
        <v>116100</v>
      </c>
      <c r="CD114" s="130">
        <f t="shared" si="272"/>
        <v>4.3999999999999997E-2</v>
      </c>
      <c r="CE114" s="128">
        <f t="shared" si="273"/>
        <v>120782.7</v>
      </c>
      <c r="CF114" s="128" t="str">
        <f t="shared" si="274"/>
        <v>nie</v>
      </c>
      <c r="CG114" s="128">
        <f t="shared" si="275"/>
        <v>2322</v>
      </c>
      <c r="CH114" s="128">
        <f t="shared" si="160"/>
        <v>118012.167</v>
      </c>
      <c r="CI114" s="128">
        <f t="shared" si="276"/>
        <v>0</v>
      </c>
      <c r="CJ114" s="130">
        <f t="shared" si="277"/>
        <v>4.4999999999999998E-2</v>
      </c>
      <c r="CK114" s="128">
        <f t="shared" si="278"/>
        <v>5418.2334031596793</v>
      </c>
      <c r="CL114" s="128">
        <f t="shared" si="279"/>
        <v>123430.40040315969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128353.53024490598</v>
      </c>
      <c r="CR114" s="130">
        <f t="shared" si="280"/>
        <v>4.9000000000000002E-2</v>
      </c>
      <c r="CS114" s="128">
        <f t="shared" si="281"/>
        <v>134118.74297840634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125206.18181250914</v>
      </c>
      <c r="CW114" s="128">
        <f t="shared" si="285"/>
        <v>0</v>
      </c>
      <c r="CX114" s="130">
        <f t="shared" si="286"/>
        <v>4.4999999999999998E-2</v>
      </c>
      <c r="CY114" s="128">
        <f t="shared" si="287"/>
        <v>0</v>
      </c>
      <c r="CZ114" s="128">
        <f t="shared" si="288"/>
        <v>125206.18181250914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127990.26553666567</v>
      </c>
      <c r="DF114" s="130">
        <f t="shared" si="289"/>
        <v>4.9000000000000002E-2</v>
      </c>
      <c r="DG114" s="128">
        <f t="shared" si="290"/>
        <v>133739.16163035424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125708.72092058693</v>
      </c>
      <c r="DK114" s="128">
        <f t="shared" si="294"/>
        <v>0</v>
      </c>
      <c r="DL114" s="130">
        <f t="shared" si="295"/>
        <v>4.4999999999999998E-2</v>
      </c>
      <c r="DM114" s="128">
        <f t="shared" si="296"/>
        <v>0</v>
      </c>
      <c r="DN114" s="128">
        <f t="shared" si="297"/>
        <v>125708.72092058693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131126.77564970002</v>
      </c>
      <c r="DT114" s="130">
        <f t="shared" si="298"/>
        <v>5.4000000000000006E-2</v>
      </c>
      <c r="DU114" s="128">
        <f t="shared" si="299"/>
        <v>137617.55104436018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128040.21634593175</v>
      </c>
      <c r="DY114" s="128">
        <f t="shared" si="303"/>
        <v>0</v>
      </c>
      <c r="DZ114" s="130">
        <f t="shared" si="304"/>
        <v>4.4999999999999998E-2</v>
      </c>
      <c r="EA114" s="128">
        <f t="shared" si="305"/>
        <v>0</v>
      </c>
      <c r="EB114" s="128">
        <f t="shared" si="306"/>
        <v>128040.21634593175</v>
      </c>
    </row>
    <row r="115" spans="1:132" ht="14.25" customHeight="1">
      <c r="A115" s="224"/>
      <c r="B115" s="188">
        <f t="shared" si="307"/>
        <v>71</v>
      </c>
      <c r="C115" s="128">
        <f t="shared" si="308"/>
        <v>127842.48473919008</v>
      </c>
      <c r="D115" s="128">
        <f t="shared" si="309"/>
        <v>126796.00178411583</v>
      </c>
      <c r="E115" s="128">
        <f t="shared" si="310"/>
        <v>126849.08671773942</v>
      </c>
      <c r="F115" s="128">
        <f t="shared" si="311"/>
        <v>123430.40040315969</v>
      </c>
      <c r="G115" s="128">
        <f t="shared" si="312"/>
        <v>125206.18181250914</v>
      </c>
      <c r="H115" s="128">
        <f t="shared" si="313"/>
        <v>125708.72092058693</v>
      </c>
      <c r="I115" s="128">
        <f t="shared" si="314"/>
        <v>128040.21634593175</v>
      </c>
      <c r="J115" s="128">
        <f t="shared" si="315"/>
        <v>124027.80946286977</v>
      </c>
      <c r="K115" s="128">
        <f t="shared" si="316"/>
        <v>118432.5507380003</v>
      </c>
      <c r="M115" s="36"/>
      <c r="N115" s="32">
        <f t="shared" si="317"/>
        <v>71</v>
      </c>
      <c r="O115" s="25">
        <f t="shared" si="318"/>
        <v>0.27842484739190088</v>
      </c>
      <c r="P115" s="25">
        <f t="shared" si="319"/>
        <v>0.2679600178411583</v>
      </c>
      <c r="Q115" s="25">
        <f t="shared" si="320"/>
        <v>0.26849086717739423</v>
      </c>
      <c r="R115" s="25">
        <f t="shared" si="245"/>
        <v>0.2343040040315969</v>
      </c>
      <c r="S115" s="25">
        <f t="shared" si="246"/>
        <v>0.25206181812509132</v>
      </c>
      <c r="T115" s="25">
        <f t="shared" si="247"/>
        <v>0.25708720920586936</v>
      </c>
      <c r="U115" s="25">
        <f t="shared" si="248"/>
        <v>0.28040216345931746</v>
      </c>
      <c r="V115" s="25">
        <f t="shared" si="249"/>
        <v>0.24027809462869776</v>
      </c>
      <c r="W115" s="25">
        <f t="shared" si="250"/>
        <v>0.18432550738000297</v>
      </c>
      <c r="X115" s="36"/>
      <c r="Y115" s="36"/>
      <c r="AA115" s="124">
        <f t="shared" si="321"/>
        <v>72</v>
      </c>
      <c r="AB115" s="128">
        <f t="shared" si="251"/>
        <v>118711.3512876717</v>
      </c>
      <c r="AC115" s="124">
        <f t="shared" si="322"/>
        <v>72</v>
      </c>
      <c r="AD115" s="130">
        <f t="shared" si="323"/>
        <v>4.7500000000000001E-2</v>
      </c>
      <c r="AE115" s="127">
        <f t="shared" si="324"/>
        <v>1239</v>
      </c>
      <c r="AF115" s="128">
        <f t="shared" si="325"/>
        <v>123780.90000000001</v>
      </c>
      <c r="AG115" s="128">
        <f t="shared" si="348"/>
        <v>123900</v>
      </c>
      <c r="AH115" s="128">
        <f t="shared" si="326"/>
        <v>123900</v>
      </c>
      <c r="AI115" s="130">
        <f t="shared" si="252"/>
        <v>4.7500000000000001E-2</v>
      </c>
      <c r="AJ115" s="128">
        <f t="shared" si="253"/>
        <v>124390.4375</v>
      </c>
      <c r="AK115" s="128" t="str">
        <f t="shared" si="254"/>
        <v>tak</v>
      </c>
      <c r="AL115" s="128">
        <f t="shared" si="255"/>
        <v>0</v>
      </c>
      <c r="AM115" s="128">
        <f t="shared" si="150"/>
        <v>124297.254375</v>
      </c>
      <c r="AN115" s="128">
        <f t="shared" si="256"/>
        <v>521.75437499999293</v>
      </c>
      <c r="AO115" s="130">
        <f t="shared" si="257"/>
        <v>4.4999999999999998E-2</v>
      </c>
      <c r="AP115" s="128">
        <f t="shared" si="258"/>
        <v>4979.5336138978601</v>
      </c>
      <c r="AQ115" s="128">
        <f t="shared" si="156"/>
        <v>128755.03361389787</v>
      </c>
      <c r="AS115" s="124">
        <f t="shared" si="327"/>
        <v>72</v>
      </c>
      <c r="AT115" s="130">
        <f t="shared" si="328"/>
        <v>4.7500000000000001E-2</v>
      </c>
      <c r="AU115" s="127">
        <f t="shared" si="329"/>
        <v>1181</v>
      </c>
      <c r="AV115" s="128">
        <f t="shared" si="330"/>
        <v>117990.90000000001</v>
      </c>
      <c r="AW115" s="128">
        <f t="shared" si="151"/>
        <v>118100</v>
      </c>
      <c r="AX115" s="128">
        <f t="shared" si="331"/>
        <v>118100</v>
      </c>
      <c r="AY115" s="130">
        <f t="shared" si="259"/>
        <v>4.9000000000000002E-2</v>
      </c>
      <c r="AZ115" s="128">
        <f t="shared" si="260"/>
        <v>118582.24166666668</v>
      </c>
      <c r="BA115" s="128" t="str">
        <f t="shared" si="261"/>
        <v>tak</v>
      </c>
      <c r="BB115" s="128">
        <f t="shared" si="262"/>
        <v>0</v>
      </c>
      <c r="BC115" s="128">
        <f t="shared" si="158"/>
        <v>118490.61575000001</v>
      </c>
      <c r="BD115" s="128">
        <f t="shared" si="263"/>
        <v>509.31575000000669</v>
      </c>
      <c r="BE115" s="130">
        <f t="shared" si="264"/>
        <v>4.4999999999999998E-2</v>
      </c>
      <c r="BF115" s="128">
        <f t="shared" si="265"/>
        <v>9903.3926315475728</v>
      </c>
      <c r="BG115" s="128">
        <f t="shared" si="159"/>
        <v>127884.69263154757</v>
      </c>
      <c r="BI115" s="124">
        <f t="shared" si="332"/>
        <v>72</v>
      </c>
      <c r="BJ115" s="130">
        <f t="shared" si="354"/>
        <v>4.5900000000000003E-2</v>
      </c>
      <c r="BK115" s="127">
        <f t="shared" si="333"/>
        <v>1132</v>
      </c>
      <c r="BL115" s="128">
        <f t="shared" si="334"/>
        <v>113086.8</v>
      </c>
      <c r="BM115" s="128">
        <f t="shared" si="349"/>
        <v>113200</v>
      </c>
      <c r="BN115" s="128">
        <f t="shared" si="335"/>
        <v>125159.83470000004</v>
      </c>
      <c r="BO115" s="130">
        <f t="shared" si="266"/>
        <v>5.1499999999999997E-2</v>
      </c>
      <c r="BP115" s="128">
        <f t="shared" si="267"/>
        <v>131605.56618705005</v>
      </c>
      <c r="BQ115" s="128" t="str">
        <f t="shared" si="268"/>
        <v>tak</v>
      </c>
      <c r="BR115" s="128">
        <f t="shared" si="269"/>
        <v>0</v>
      </c>
      <c r="BS115" s="128">
        <f t="shared" si="153"/>
        <v>128108.50861151054</v>
      </c>
      <c r="BT115" s="128">
        <f t="shared" si="336"/>
        <v>36.708611510533956</v>
      </c>
      <c r="BU115" s="130">
        <f t="shared" si="270"/>
        <v>4.4999999999999998E-2</v>
      </c>
      <c r="BV115" s="128">
        <f t="shared" si="271"/>
        <v>129.57481999693059</v>
      </c>
      <c r="BW115" s="128">
        <f t="shared" si="243"/>
        <v>128201.37481999693</v>
      </c>
      <c r="BY115" s="130">
        <f t="shared" si="244"/>
        <v>2.9000000000000001E-2</v>
      </c>
      <c r="BZ115" s="127">
        <f t="shared" si="337"/>
        <v>1161</v>
      </c>
      <c r="CA115" s="128">
        <f t="shared" si="338"/>
        <v>115996.40000000001</v>
      </c>
      <c r="CB115" s="128">
        <f t="shared" si="154"/>
        <v>116100</v>
      </c>
      <c r="CC115" s="128">
        <f t="shared" si="339"/>
        <v>116100</v>
      </c>
      <c r="CD115" s="130">
        <f t="shared" si="272"/>
        <v>4.3999999999999997E-2</v>
      </c>
      <c r="CE115" s="128">
        <f t="shared" si="273"/>
        <v>121208.40000000001</v>
      </c>
      <c r="CF115" s="128" t="str">
        <f t="shared" si="274"/>
        <v>nie</v>
      </c>
      <c r="CG115" s="128">
        <f t="shared" si="275"/>
        <v>2322</v>
      </c>
      <c r="CH115" s="128">
        <f t="shared" si="160"/>
        <v>118356.98400000001</v>
      </c>
      <c r="CI115" s="128">
        <f t="shared" si="276"/>
        <v>4137.8040000000074</v>
      </c>
      <c r="CJ115" s="130">
        <f t="shared" si="277"/>
        <v>4.4999999999999998E-2</v>
      </c>
      <c r="CK115" s="128">
        <f t="shared" si="278"/>
        <v>9572.4952871217847</v>
      </c>
      <c r="CL115" s="128">
        <f t="shared" si="279"/>
        <v>123791.67528712179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128353.53024490598</v>
      </c>
      <c r="CR115" s="130">
        <f t="shared" si="280"/>
        <v>4.9000000000000002E-2</v>
      </c>
      <c r="CS115" s="128">
        <f t="shared" si="281"/>
        <v>134642.85322690636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125630.71111379415</v>
      </c>
      <c r="CW115" s="128">
        <f t="shared" si="285"/>
        <v>0</v>
      </c>
      <c r="CX115" s="130">
        <f t="shared" si="286"/>
        <v>4.4999999999999998E-2</v>
      </c>
      <c r="CY115" s="128">
        <f t="shared" si="287"/>
        <v>0</v>
      </c>
      <c r="CZ115" s="128">
        <f t="shared" si="288"/>
        <v>125630.71111379415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127990.26553666567</v>
      </c>
      <c r="DF115" s="130">
        <f t="shared" si="289"/>
        <v>4.9000000000000002E-2</v>
      </c>
      <c r="DG115" s="128">
        <f t="shared" si="290"/>
        <v>134261.78854796226</v>
      </c>
      <c r="DH115" s="128" t="str">
        <f t="shared" si="291"/>
        <v>tak</v>
      </c>
      <c r="DI115" s="128">
        <f t="shared" si="292"/>
        <v>0</v>
      </c>
      <c r="DJ115" s="128">
        <f t="shared" si="293"/>
        <v>127752.04872384944</v>
      </c>
      <c r="DK115" s="128">
        <f t="shared" si="294"/>
        <v>52.048723849438829</v>
      </c>
      <c r="DL115" s="130">
        <f t="shared" si="295"/>
        <v>4.4999999999999998E-2</v>
      </c>
      <c r="DM115" s="128">
        <f t="shared" si="296"/>
        <v>52.048723849438829</v>
      </c>
      <c r="DN115" s="128">
        <f t="shared" si="297"/>
        <v>127752.04872384944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131126.77564970002</v>
      </c>
      <c r="DT115" s="130">
        <f t="shared" si="298"/>
        <v>5.4000000000000006E-2</v>
      </c>
      <c r="DU115" s="128">
        <f t="shared" si="299"/>
        <v>138207.62153478383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128518.17344317491</v>
      </c>
      <c r="DY115" s="128">
        <f t="shared" si="303"/>
        <v>0</v>
      </c>
      <c r="DZ115" s="130">
        <f t="shared" si="304"/>
        <v>4.4999999999999998E-2</v>
      </c>
      <c r="EA115" s="128">
        <f t="shared" si="305"/>
        <v>0</v>
      </c>
      <c r="EB115" s="128">
        <f t="shared" si="306"/>
        <v>128518.17344317491</v>
      </c>
    </row>
    <row r="116" spans="1:132">
      <c r="A116" s="224"/>
      <c r="B116" s="188">
        <f t="shared" si="307"/>
        <v>72</v>
      </c>
      <c r="C116" s="128">
        <f t="shared" si="308"/>
        <v>128755.03361389787</v>
      </c>
      <c r="D116" s="128">
        <f t="shared" si="309"/>
        <v>127884.69263154757</v>
      </c>
      <c r="E116" s="128">
        <f t="shared" si="310"/>
        <v>128201.37481999693</v>
      </c>
      <c r="F116" s="128">
        <f t="shared" si="311"/>
        <v>123791.67528712179</v>
      </c>
      <c r="G116" s="128">
        <f t="shared" si="312"/>
        <v>125630.71111379415</v>
      </c>
      <c r="H116" s="128">
        <f t="shared" si="313"/>
        <v>127752.04872384944</v>
      </c>
      <c r="I116" s="128">
        <f t="shared" si="314"/>
        <v>128518.17344317491</v>
      </c>
      <c r="J116" s="128">
        <f t="shared" si="315"/>
        <v>124404.54393411324</v>
      </c>
      <c r="K116" s="128">
        <f t="shared" si="316"/>
        <v>118711.3512876717</v>
      </c>
      <c r="M116" s="36"/>
      <c r="N116" s="32">
        <f t="shared" si="317"/>
        <v>72</v>
      </c>
      <c r="O116" s="25">
        <f t="shared" si="318"/>
        <v>0.28755033613897885</v>
      </c>
      <c r="P116" s="25">
        <f t="shared" si="319"/>
        <v>0.27884692631547581</v>
      </c>
      <c r="Q116" s="25">
        <f t="shared" si="320"/>
        <v>0.28201374819996916</v>
      </c>
      <c r="R116" s="25">
        <f t="shared" si="245"/>
        <v>0.23791675287121783</v>
      </c>
      <c r="S116" s="25">
        <f t="shared" si="246"/>
        <v>0.25630711113794158</v>
      </c>
      <c r="T116" s="25">
        <f t="shared" si="247"/>
        <v>0.27752048723849443</v>
      </c>
      <c r="U116" s="25">
        <f t="shared" si="248"/>
        <v>0.2851817344317491</v>
      </c>
      <c r="V116" s="25">
        <f t="shared" si="249"/>
        <v>0.24404543934113243</v>
      </c>
      <c r="W116" s="25">
        <f t="shared" si="250"/>
        <v>0.18711351287671696</v>
      </c>
      <c r="X116" s="36"/>
      <c r="Y116" s="36"/>
      <c r="AA116" s="124">
        <f t="shared" si="321"/>
        <v>73</v>
      </c>
      <c r="AB116" s="128">
        <f t="shared" si="251"/>
        <v>118998.23705328358</v>
      </c>
      <c r="AC116" s="124">
        <f t="shared" si="322"/>
        <v>73</v>
      </c>
      <c r="AD116" s="130">
        <f t="shared" si="323"/>
        <v>4.7500000000000001E-2</v>
      </c>
      <c r="AE116" s="127">
        <f t="shared" si="324"/>
        <v>1293</v>
      </c>
      <c r="AF116" s="128">
        <f t="shared" si="325"/>
        <v>129175.6</v>
      </c>
      <c r="AG116" s="128">
        <f t="shared" si="348"/>
        <v>129300</v>
      </c>
      <c r="AH116" s="128">
        <f t="shared" si="326"/>
        <v>129300</v>
      </c>
      <c r="AI116" s="130">
        <f t="shared" si="252"/>
        <v>4.7500000000000001E-2</v>
      </c>
      <c r="AJ116" s="128">
        <f t="shared" si="253"/>
        <v>129811.8125</v>
      </c>
      <c r="AK116" s="128" t="str">
        <f t="shared" si="254"/>
        <v>nie</v>
      </c>
      <c r="AL116" s="128">
        <f t="shared" si="255"/>
        <v>511.8125</v>
      </c>
      <c r="AM116" s="128">
        <f t="shared" si="150"/>
        <v>129300</v>
      </c>
      <c r="AN116" s="128">
        <f t="shared" si="256"/>
        <v>414.56812500000001</v>
      </c>
      <c r="AO116" s="130">
        <f t="shared" si="257"/>
        <v>4.4999999999999998E-2</v>
      </c>
      <c r="AP116" s="128">
        <f t="shared" si="258"/>
        <v>494.34332225007483</v>
      </c>
      <c r="AQ116" s="128">
        <f t="shared" si="156"/>
        <v>134294.65894725008</v>
      </c>
      <c r="AS116" s="124">
        <f t="shared" si="327"/>
        <v>73</v>
      </c>
      <c r="AT116" s="130">
        <f t="shared" si="328"/>
        <v>4.7500000000000001E-2</v>
      </c>
      <c r="AU116" s="127">
        <f t="shared" si="329"/>
        <v>1285</v>
      </c>
      <c r="AV116" s="128">
        <f t="shared" si="330"/>
        <v>128381.40000000001</v>
      </c>
      <c r="AW116" s="128">
        <f t="shared" si="151"/>
        <v>128500</v>
      </c>
      <c r="AX116" s="128">
        <f t="shared" si="331"/>
        <v>128500</v>
      </c>
      <c r="AY116" s="130">
        <f t="shared" si="259"/>
        <v>4.9000000000000002E-2</v>
      </c>
      <c r="AZ116" s="128">
        <f t="shared" si="260"/>
        <v>129024.70833333334</v>
      </c>
      <c r="BA116" s="128" t="str">
        <f t="shared" si="261"/>
        <v>nie</v>
      </c>
      <c r="BB116" s="128">
        <f t="shared" si="262"/>
        <v>524.70833333334303</v>
      </c>
      <c r="BC116" s="128">
        <f t="shared" si="158"/>
        <v>128500</v>
      </c>
      <c r="BD116" s="128">
        <f t="shared" si="263"/>
        <v>425.01375000000786</v>
      </c>
      <c r="BE116" s="130">
        <f t="shared" si="264"/>
        <v>4.4999999999999998E-2</v>
      </c>
      <c r="BF116" s="128">
        <f t="shared" si="265"/>
        <v>428.41668666590641</v>
      </c>
      <c r="BG116" s="128">
        <f t="shared" si="159"/>
        <v>138433.4741866659</v>
      </c>
      <c r="BI116" s="124">
        <f t="shared" si="332"/>
        <v>73</v>
      </c>
      <c r="BJ116" s="130">
        <f t="shared" si="354"/>
        <v>4.5900000000000003E-2</v>
      </c>
      <c r="BK116" s="127">
        <f t="shared" si="333"/>
        <v>1282</v>
      </c>
      <c r="BL116" s="128">
        <f t="shared" si="334"/>
        <v>128071.8</v>
      </c>
      <c r="BM116" s="128">
        <f t="shared" si="349"/>
        <v>128200</v>
      </c>
      <c r="BN116" s="128">
        <f t="shared" si="335"/>
        <v>128200</v>
      </c>
      <c r="BO116" s="130">
        <f t="shared" si="266"/>
        <v>5.1499999999999997E-2</v>
      </c>
      <c r="BP116" s="128">
        <f t="shared" si="267"/>
        <v>128750.19166666665</v>
      </c>
      <c r="BQ116" s="128" t="str">
        <f t="shared" si="268"/>
        <v>nie</v>
      </c>
      <c r="BR116" s="128">
        <f t="shared" si="269"/>
        <v>550.19166666665114</v>
      </c>
      <c r="BS116" s="128">
        <f t="shared" si="153"/>
        <v>128200</v>
      </c>
      <c r="BT116" s="128">
        <f>IF(AND(BQ116="tak",BL117&lt;&gt;""),
 BS116-BL117,
0)</f>
        <v>0</v>
      </c>
      <c r="BU116" s="130">
        <f t="shared" si="270"/>
        <v>4.4999999999999998E-2</v>
      </c>
      <c r="BV116" s="128">
        <f t="shared" si="271"/>
        <v>129.96840351267127</v>
      </c>
      <c r="BW116" s="128">
        <f t="shared" si="243"/>
        <v>128329.96840351267</v>
      </c>
      <c r="BY116" s="130">
        <f t="shared" si="244"/>
        <v>2.9000000000000001E-2</v>
      </c>
      <c r="BZ116" s="127">
        <f t="shared" si="337"/>
        <v>1161</v>
      </c>
      <c r="CA116" s="128">
        <f t="shared" si="338"/>
        <v>115996.40000000001</v>
      </c>
      <c r="CB116" s="128">
        <f t="shared" si="154"/>
        <v>116100</v>
      </c>
      <c r="CC116" s="128">
        <f t="shared" si="339"/>
        <v>116100</v>
      </c>
      <c r="CD116" s="130">
        <f t="shared" si="272"/>
        <v>4.3999999999999997E-2</v>
      </c>
      <c r="CE116" s="128">
        <f t="shared" si="273"/>
        <v>116525.70000000001</v>
      </c>
      <c r="CF116" s="128" t="str">
        <f t="shared" si="274"/>
        <v>nie</v>
      </c>
      <c r="CG116" s="128">
        <f t="shared" si="275"/>
        <v>2322</v>
      </c>
      <c r="CH116" s="128">
        <f t="shared" si="160"/>
        <v>114563.997</v>
      </c>
      <c r="CI116" s="128">
        <f t="shared" si="276"/>
        <v>0</v>
      </c>
      <c r="CJ116" s="130">
        <f t="shared" si="277"/>
        <v>4.4999999999999998E-2</v>
      </c>
      <c r="CK116" s="128">
        <f t="shared" si="278"/>
        <v>9601.5717415564177</v>
      </c>
      <c r="CL116" s="128">
        <f t="shared" si="279"/>
        <v>124165.56874155642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134642.85322690636</v>
      </c>
      <c r="CR116" s="130">
        <f t="shared" si="280"/>
        <v>4.9000000000000002E-2</v>
      </c>
      <c r="CS116" s="128">
        <f t="shared" si="281"/>
        <v>135192.6448775829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126076.04235084215</v>
      </c>
      <c r="CW116" s="128">
        <f t="shared" si="285"/>
        <v>0</v>
      </c>
      <c r="CX116" s="130">
        <f t="shared" si="286"/>
        <v>4.4999999999999998E-2</v>
      </c>
      <c r="CY116" s="128">
        <f t="shared" si="287"/>
        <v>0</v>
      </c>
      <c r="CZ116" s="128">
        <f t="shared" si="288"/>
        <v>126076.04235084215</v>
      </c>
      <c r="DA116" s="20"/>
      <c r="DB116" s="127">
        <f t="shared" si="350"/>
        <v>1277</v>
      </c>
      <c r="DC116" s="128">
        <f t="shared" si="351"/>
        <v>127700</v>
      </c>
      <c r="DD116" s="128">
        <f t="shared" si="344"/>
        <v>127700</v>
      </c>
      <c r="DE116" s="128">
        <f t="shared" si="345"/>
        <v>127700</v>
      </c>
      <c r="DF116" s="130">
        <f t="shared" si="289"/>
        <v>5.7000000000000002E-2</v>
      </c>
      <c r="DG116" s="128">
        <f t="shared" si="290"/>
        <v>128306.575</v>
      </c>
      <c r="DH116" s="128" t="str">
        <f t="shared" si="291"/>
        <v>nie</v>
      </c>
      <c r="DI116" s="128">
        <f t="shared" si="292"/>
        <v>606.57499999999709</v>
      </c>
      <c r="DJ116" s="128">
        <f t="shared" ref="DJ116:DJ179" si="355">DG116-DI116
-(DG116-DD116-DI116)*podatek_Belki</f>
        <v>127700</v>
      </c>
      <c r="DK116" s="128">
        <f t="shared" si="294"/>
        <v>0</v>
      </c>
      <c r="DL116" s="130">
        <f t="shared" si="295"/>
        <v>4.4999999999999998E-2</v>
      </c>
      <c r="DM116" s="128">
        <f t="shared" si="296"/>
        <v>52.206821848131504</v>
      </c>
      <c r="DN116" s="128">
        <f t="shared" si="297"/>
        <v>127752.20682184813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138207.62153478383</v>
      </c>
      <c r="DT116" s="130">
        <f t="shared" si="298"/>
        <v>5.4000000000000006E-2</v>
      </c>
      <c r="DU116" s="128">
        <f t="shared" si="299"/>
        <v>138829.55583169035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129021.94022366918</v>
      </c>
      <c r="DY116" s="128">
        <f t="shared" si="303"/>
        <v>0</v>
      </c>
      <c r="DZ116" s="130">
        <f t="shared" si="304"/>
        <v>4.4999999999999998E-2</v>
      </c>
      <c r="EA116" s="128">
        <f t="shared" si="305"/>
        <v>0</v>
      </c>
      <c r="EB116" s="128">
        <f t="shared" si="306"/>
        <v>129021.94022366918</v>
      </c>
    </row>
    <row r="117" spans="1:132">
      <c r="A117" s="224">
        <f>ROUNDUP(B128/12,0)</f>
        <v>7</v>
      </c>
      <c r="B117" s="188">
        <f t="shared" si="307"/>
        <v>73</v>
      </c>
      <c r="C117" s="128">
        <f t="shared" si="308"/>
        <v>134294.65894725008</v>
      </c>
      <c r="D117" s="128">
        <f t="shared" si="309"/>
        <v>138433.4741866659</v>
      </c>
      <c r="E117" s="128">
        <f t="shared" si="310"/>
        <v>128329.96840351267</v>
      </c>
      <c r="F117" s="128">
        <f t="shared" si="311"/>
        <v>124165.56874155642</v>
      </c>
      <c r="G117" s="128">
        <f t="shared" si="312"/>
        <v>126076.04235084215</v>
      </c>
      <c r="H117" s="128">
        <f t="shared" si="313"/>
        <v>127752.20682184813</v>
      </c>
      <c r="I117" s="128">
        <f t="shared" si="314"/>
        <v>129021.94022366918</v>
      </c>
      <c r="J117" s="128">
        <f t="shared" si="315"/>
        <v>124782.42273631312</v>
      </c>
      <c r="K117" s="128">
        <f t="shared" si="316"/>
        <v>118998.23705328358</v>
      </c>
      <c r="M117" s="36"/>
      <c r="N117" s="32">
        <f t="shared" si="317"/>
        <v>73</v>
      </c>
      <c r="O117" s="25">
        <f t="shared" si="318"/>
        <v>0.34294658947250078</v>
      </c>
      <c r="P117" s="25">
        <f t="shared" si="319"/>
        <v>0.38433474186665895</v>
      </c>
      <c r="Q117" s="25">
        <f t="shared" si="320"/>
        <v>0.28329968403512673</v>
      </c>
      <c r="R117" s="25">
        <f t="shared" si="245"/>
        <v>0.2416556874155642</v>
      </c>
      <c r="S117" s="25">
        <f t="shared" si="246"/>
        <v>0.26076042350842155</v>
      </c>
      <c r="T117" s="25">
        <f t="shared" si="247"/>
        <v>0.27752206821848135</v>
      </c>
      <c r="U117" s="25">
        <f t="shared" si="248"/>
        <v>0.29021940223669174</v>
      </c>
      <c r="V117" s="25">
        <f t="shared" si="249"/>
        <v>0.24782422736313126</v>
      </c>
      <c r="W117" s="25">
        <f t="shared" si="250"/>
        <v>0.18998237053283584</v>
      </c>
      <c r="X117" s="36"/>
      <c r="Y117" s="36"/>
      <c r="AA117" s="124">
        <f t="shared" si="321"/>
        <v>74</v>
      </c>
      <c r="AB117" s="128">
        <f t="shared" si="251"/>
        <v>119285.12281889544</v>
      </c>
      <c r="AC117" s="124">
        <f t="shared" si="322"/>
        <v>74</v>
      </c>
      <c r="AD117" s="130">
        <f t="shared" si="323"/>
        <v>4.7500000000000001E-2</v>
      </c>
      <c r="AE117" s="127">
        <f t="shared" si="324"/>
        <v>1293</v>
      </c>
      <c r="AF117" s="128">
        <f t="shared" si="325"/>
        <v>129175.6</v>
      </c>
      <c r="AG117" s="128">
        <f t="shared" si="348"/>
        <v>129300</v>
      </c>
      <c r="AH117" s="128">
        <f>AG117</f>
        <v>129300</v>
      </c>
      <c r="AI117" s="130">
        <f t="shared" si="252"/>
        <v>4.7500000000000001E-2</v>
      </c>
      <c r="AJ117" s="128">
        <f t="shared" si="253"/>
        <v>129811.8125</v>
      </c>
      <c r="AK117" s="128" t="str">
        <f t="shared" si="254"/>
        <v>nie</v>
      </c>
      <c r="AL117" s="128">
        <f t="shared" si="255"/>
        <v>646.5</v>
      </c>
      <c r="AM117" s="128">
        <f t="shared" si="150"/>
        <v>129190.903125</v>
      </c>
      <c r="AN117" s="128">
        <f t="shared" si="256"/>
        <v>414.56812500000001</v>
      </c>
      <c r="AO117" s="130">
        <f t="shared" si="257"/>
        <v>4.4999999999999998E-2</v>
      </c>
      <c r="AP117" s="128">
        <f t="shared" si="258"/>
        <v>910.41301509140953</v>
      </c>
      <c r="AQ117" s="128">
        <f t="shared" si="156"/>
        <v>129686.74801509141</v>
      </c>
      <c r="AS117" s="124">
        <f t="shared" si="327"/>
        <v>74</v>
      </c>
      <c r="AT117" s="130">
        <f t="shared" si="328"/>
        <v>4.7500000000000001E-2</v>
      </c>
      <c r="AU117" s="127">
        <f t="shared" si="329"/>
        <v>1285</v>
      </c>
      <c r="AV117" s="128">
        <f t="shared" si="330"/>
        <v>128381.40000000001</v>
      </c>
      <c r="AW117" s="128">
        <f t="shared" si="151"/>
        <v>128500</v>
      </c>
      <c r="AX117" s="128">
        <f>AW117</f>
        <v>128500</v>
      </c>
      <c r="AY117" s="130">
        <f t="shared" si="259"/>
        <v>4.9000000000000002E-2</v>
      </c>
      <c r="AZ117" s="128">
        <f t="shared" si="260"/>
        <v>129024.70833333334</v>
      </c>
      <c r="BA117" s="128" t="str">
        <f t="shared" si="261"/>
        <v>nie</v>
      </c>
      <c r="BB117" s="128">
        <f t="shared" si="262"/>
        <v>899.49999999999989</v>
      </c>
      <c r="BC117" s="128">
        <f t="shared" si="158"/>
        <v>128196.41875000001</v>
      </c>
      <c r="BD117" s="128">
        <f t="shared" si="263"/>
        <v>425.01375000000786</v>
      </c>
      <c r="BE117" s="130">
        <f t="shared" si="264"/>
        <v>4.4999999999999998E-2</v>
      </c>
      <c r="BF117" s="128">
        <f t="shared" si="265"/>
        <v>854.73175235166195</v>
      </c>
      <c r="BG117" s="128">
        <f t="shared" si="159"/>
        <v>128626.13675235167</v>
      </c>
      <c r="BI117" s="124">
        <f t="shared" si="332"/>
        <v>74</v>
      </c>
      <c r="BJ117" s="130">
        <f t="shared" si="354"/>
        <v>4.5900000000000003E-2</v>
      </c>
      <c r="BK117" s="127">
        <f t="shared" si="333"/>
        <v>1282</v>
      </c>
      <c r="BL117" s="128">
        <f t="shared" si="334"/>
        <v>128071.8</v>
      </c>
      <c r="BM117" s="128">
        <f t="shared" si="349"/>
        <v>128200</v>
      </c>
      <c r="BN117" s="128">
        <f t="shared" si="335"/>
        <v>128200</v>
      </c>
      <c r="BO117" s="130">
        <f t="shared" si="266"/>
        <v>5.1499999999999997E-2</v>
      </c>
      <c r="BP117" s="128">
        <f t="shared" si="267"/>
        <v>129300.38333333335</v>
      </c>
      <c r="BQ117" s="128" t="str">
        <f t="shared" si="268"/>
        <v>nie</v>
      </c>
      <c r="BR117" s="128">
        <f t="shared" si="269"/>
        <v>1100.3833333333459</v>
      </c>
      <c r="BS117" s="128">
        <f t="shared" si="153"/>
        <v>128200</v>
      </c>
      <c r="BT117" s="128">
        <f t="shared" ref="BT117:BT139" si="356">IF(AND(BQ117="tak",BL118&lt;&gt;""),
 BS117-BL118,
0)</f>
        <v>0</v>
      </c>
      <c r="BU117" s="130">
        <f t="shared" si="270"/>
        <v>4.4999999999999998E-2</v>
      </c>
      <c r="BV117" s="128">
        <f t="shared" si="271"/>
        <v>130.36318253834102</v>
      </c>
      <c r="BW117" s="128">
        <f t="shared" si="243"/>
        <v>128330.36318253833</v>
      </c>
      <c r="BY117" s="130">
        <f t="shared" si="244"/>
        <v>2.9000000000000001E-2</v>
      </c>
      <c r="BZ117" s="127">
        <f t="shared" si="337"/>
        <v>1161</v>
      </c>
      <c r="CA117" s="128">
        <f t="shared" si="338"/>
        <v>115996.40000000001</v>
      </c>
      <c r="CB117" s="128">
        <f t="shared" si="154"/>
        <v>116100</v>
      </c>
      <c r="CC117" s="128">
        <f>CB117</f>
        <v>116100</v>
      </c>
      <c r="CD117" s="130">
        <f t="shared" si="272"/>
        <v>4.3999999999999997E-2</v>
      </c>
      <c r="CE117" s="128">
        <f t="shared" si="273"/>
        <v>116951.40000000001</v>
      </c>
      <c r="CF117" s="128" t="str">
        <f t="shared" si="274"/>
        <v>nie</v>
      </c>
      <c r="CG117" s="128">
        <f t="shared" si="275"/>
        <v>2322</v>
      </c>
      <c r="CH117" s="128">
        <f t="shared" si="160"/>
        <v>114908.81400000001</v>
      </c>
      <c r="CI117" s="128">
        <f t="shared" si="276"/>
        <v>0</v>
      </c>
      <c r="CJ117" s="130">
        <f t="shared" si="277"/>
        <v>4.4999999999999998E-2</v>
      </c>
      <c r="CK117" s="128">
        <f t="shared" si="278"/>
        <v>9630.7365157213953</v>
      </c>
      <c r="CL117" s="128">
        <f t="shared" si="279"/>
        <v>124539.55051572141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134642.85322690636</v>
      </c>
      <c r="CR117" s="130">
        <f t="shared" si="280"/>
        <v>4.9000000000000002E-2</v>
      </c>
      <c r="CS117" s="128">
        <f t="shared" si="281"/>
        <v>135742.43652825942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126521.37358789014</v>
      </c>
      <c r="CW117" s="128">
        <f t="shared" si="285"/>
        <v>0</v>
      </c>
      <c r="CX117" s="130">
        <f t="shared" si="286"/>
        <v>4.4999999999999998E-2</v>
      </c>
      <c r="CY117" s="128">
        <f t="shared" si="287"/>
        <v>0</v>
      </c>
      <c r="CZ117" s="128">
        <f t="shared" si="288"/>
        <v>126521.37358789014</v>
      </c>
      <c r="DA117" s="20"/>
      <c r="DB117" s="127">
        <f t="shared" si="350"/>
        <v>1277</v>
      </c>
      <c r="DC117" s="128">
        <f t="shared" si="351"/>
        <v>127700</v>
      </c>
      <c r="DD117" s="128">
        <f t="shared" si="344"/>
        <v>127700</v>
      </c>
      <c r="DE117" s="128">
        <f t="shared" si="345"/>
        <v>127700</v>
      </c>
      <c r="DF117" s="130">
        <f t="shared" si="289"/>
        <v>5.7000000000000002E-2</v>
      </c>
      <c r="DG117" s="128">
        <f t="shared" si="290"/>
        <v>128913.15000000001</v>
      </c>
      <c r="DH117" s="128" t="str">
        <f t="shared" si="291"/>
        <v>nie</v>
      </c>
      <c r="DI117" s="128">
        <f t="shared" si="292"/>
        <v>1213.1500000000087</v>
      </c>
      <c r="DJ117" s="128">
        <f t="shared" si="355"/>
        <v>127700</v>
      </c>
      <c r="DK117" s="128">
        <f t="shared" si="294"/>
        <v>0</v>
      </c>
      <c r="DL117" s="130">
        <f t="shared" si="295"/>
        <v>4.4999999999999998E-2</v>
      </c>
      <c r="DM117" s="128">
        <f t="shared" si="296"/>
        <v>52.365400069495202</v>
      </c>
      <c r="DN117" s="128">
        <f t="shared" si="297"/>
        <v>127752.3654000695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138207.62153478383</v>
      </c>
      <c r="DT117" s="130">
        <f t="shared" si="298"/>
        <v>5.4000000000000006E-2</v>
      </c>
      <c r="DU117" s="128">
        <f t="shared" si="299"/>
        <v>139451.49012859687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129525.70700416346</v>
      </c>
      <c r="DY117" s="128">
        <f t="shared" si="303"/>
        <v>0</v>
      </c>
      <c r="DZ117" s="130">
        <f t="shared" si="304"/>
        <v>4.4999999999999998E-2</v>
      </c>
      <c r="EA117" s="128">
        <f t="shared" si="305"/>
        <v>0</v>
      </c>
      <c r="EB117" s="128">
        <f t="shared" si="306"/>
        <v>129525.70700416346</v>
      </c>
    </row>
    <row r="118" spans="1:132">
      <c r="A118" s="224"/>
      <c r="B118" s="188">
        <f t="shared" si="307"/>
        <v>74</v>
      </c>
      <c r="C118" s="128">
        <f t="shared" si="308"/>
        <v>129686.74801509141</v>
      </c>
      <c r="D118" s="128">
        <f t="shared" si="309"/>
        <v>128626.13675235167</v>
      </c>
      <c r="E118" s="128">
        <f t="shared" si="310"/>
        <v>128330.36318253833</v>
      </c>
      <c r="F118" s="128">
        <f t="shared" si="311"/>
        <v>124539.55051572141</v>
      </c>
      <c r="G118" s="128">
        <f t="shared" si="312"/>
        <v>126521.37358789014</v>
      </c>
      <c r="H118" s="128">
        <f t="shared" si="313"/>
        <v>127752.3654000695</v>
      </c>
      <c r="I118" s="128">
        <f t="shared" si="314"/>
        <v>129525.70700416346</v>
      </c>
      <c r="J118" s="128">
        <f t="shared" si="315"/>
        <v>125161.44934537467</v>
      </c>
      <c r="K118" s="128">
        <f t="shared" si="316"/>
        <v>119285.12281889544</v>
      </c>
      <c r="M118" s="36"/>
      <c r="N118" s="32">
        <f t="shared" si="317"/>
        <v>74</v>
      </c>
      <c r="O118" s="25">
        <f t="shared" si="318"/>
        <v>0.29686748015091413</v>
      </c>
      <c r="P118" s="25">
        <f t="shared" si="319"/>
        <v>0.28626136752351661</v>
      </c>
      <c r="Q118" s="25">
        <f t="shared" si="320"/>
        <v>0.28330363182538343</v>
      </c>
      <c r="R118" s="25">
        <f t="shared" si="245"/>
        <v>0.24539550515721409</v>
      </c>
      <c r="S118" s="25">
        <f t="shared" si="246"/>
        <v>0.26521373587890129</v>
      </c>
      <c r="T118" s="25">
        <f t="shared" si="247"/>
        <v>0.2775236540006949</v>
      </c>
      <c r="U118" s="25">
        <f t="shared" si="248"/>
        <v>0.2952570700416346</v>
      </c>
      <c r="V118" s="25">
        <f t="shared" si="249"/>
        <v>0.25161449345374676</v>
      </c>
      <c r="W118" s="25">
        <f t="shared" si="250"/>
        <v>0.1928512281889545</v>
      </c>
      <c r="X118" s="36"/>
      <c r="Y118" s="36"/>
      <c r="AA118" s="124">
        <f t="shared" si="321"/>
        <v>75</v>
      </c>
      <c r="AB118" s="128">
        <f t="shared" si="251"/>
        <v>119572.00858450732</v>
      </c>
      <c r="AC118" s="124">
        <f t="shared" si="322"/>
        <v>75</v>
      </c>
      <c r="AD118" s="130">
        <f t="shared" si="323"/>
        <v>4.7500000000000001E-2</v>
      </c>
      <c r="AE118" s="127">
        <f t="shared" si="324"/>
        <v>1293</v>
      </c>
      <c r="AF118" s="128">
        <f t="shared" si="325"/>
        <v>129175.6</v>
      </c>
      <c r="AG118" s="128">
        <f t="shared" si="348"/>
        <v>129300</v>
      </c>
      <c r="AH118" s="128">
        <f t="shared" ref="AH118:AH181" si="357">AG118</f>
        <v>129300</v>
      </c>
      <c r="AI118" s="130">
        <f t="shared" si="252"/>
        <v>4.7500000000000001E-2</v>
      </c>
      <c r="AJ118" s="128">
        <f t="shared" si="253"/>
        <v>129811.8125</v>
      </c>
      <c r="AK118" s="128" t="str">
        <f t="shared" si="254"/>
        <v>nie</v>
      </c>
      <c r="AL118" s="128">
        <f t="shared" si="255"/>
        <v>646.5</v>
      </c>
      <c r="AM118" s="128">
        <f t="shared" si="150"/>
        <v>129190.903125</v>
      </c>
      <c r="AN118" s="128">
        <f t="shared" si="256"/>
        <v>414.56812500000001</v>
      </c>
      <c r="AO118" s="130">
        <f t="shared" si="257"/>
        <v>4.4999999999999998E-2</v>
      </c>
      <c r="AP118" s="128">
        <f t="shared" si="258"/>
        <v>1327.7465196247497</v>
      </c>
      <c r="AQ118" s="128">
        <f t="shared" si="156"/>
        <v>130104.08151962474</v>
      </c>
      <c r="AS118" s="124">
        <f t="shared" si="327"/>
        <v>75</v>
      </c>
      <c r="AT118" s="130">
        <f t="shared" si="328"/>
        <v>4.7500000000000001E-2</v>
      </c>
      <c r="AU118" s="127">
        <f t="shared" si="329"/>
        <v>1285</v>
      </c>
      <c r="AV118" s="128">
        <f t="shared" si="330"/>
        <v>128381.40000000001</v>
      </c>
      <c r="AW118" s="128">
        <f t="shared" si="151"/>
        <v>128500</v>
      </c>
      <c r="AX118" s="128">
        <f t="shared" ref="AX118:AX181" si="358">AW118</f>
        <v>128500</v>
      </c>
      <c r="AY118" s="130">
        <f t="shared" si="259"/>
        <v>4.9000000000000002E-2</v>
      </c>
      <c r="AZ118" s="128">
        <f t="shared" si="260"/>
        <v>129024.70833333334</v>
      </c>
      <c r="BA118" s="128" t="str">
        <f t="shared" si="261"/>
        <v>nie</v>
      </c>
      <c r="BB118" s="128">
        <f t="shared" si="262"/>
        <v>899.49999999999989</v>
      </c>
      <c r="BC118" s="128">
        <f t="shared" si="158"/>
        <v>128196.41875000001</v>
      </c>
      <c r="BD118" s="128">
        <f t="shared" si="263"/>
        <v>425.01375000000786</v>
      </c>
      <c r="BE118" s="130">
        <f t="shared" si="264"/>
        <v>4.4999999999999998E-2</v>
      </c>
      <c r="BF118" s="128">
        <f t="shared" si="265"/>
        <v>1282.3417500494379</v>
      </c>
      <c r="BG118" s="128">
        <f t="shared" si="159"/>
        <v>129053.74675004944</v>
      </c>
      <c r="BI118" s="124">
        <f t="shared" si="332"/>
        <v>75</v>
      </c>
      <c r="BJ118" s="130">
        <f t="shared" si="354"/>
        <v>4.5900000000000003E-2</v>
      </c>
      <c r="BK118" s="127">
        <f t="shared" si="333"/>
        <v>1282</v>
      </c>
      <c r="BL118" s="128">
        <f t="shared" si="334"/>
        <v>128071.8</v>
      </c>
      <c r="BM118" s="128">
        <f t="shared" si="349"/>
        <v>128200</v>
      </c>
      <c r="BN118" s="128">
        <f t="shared" si="335"/>
        <v>128200</v>
      </c>
      <c r="BO118" s="130">
        <f t="shared" si="266"/>
        <v>5.1499999999999997E-2</v>
      </c>
      <c r="BP118" s="128">
        <f t="shared" si="267"/>
        <v>129850.575</v>
      </c>
      <c r="BQ118" s="128" t="str">
        <f t="shared" si="268"/>
        <v>nie</v>
      </c>
      <c r="BR118" s="128">
        <f t="shared" si="269"/>
        <v>1282</v>
      </c>
      <c r="BS118" s="128">
        <f t="shared" si="153"/>
        <v>128498.54575</v>
      </c>
      <c r="BT118" s="128">
        <f t="shared" si="356"/>
        <v>0</v>
      </c>
      <c r="BU118" s="130">
        <f t="shared" si="270"/>
        <v>4.4999999999999998E-2</v>
      </c>
      <c r="BV118" s="128">
        <f t="shared" si="271"/>
        <v>130.75916070530124</v>
      </c>
      <c r="BW118" s="128">
        <f t="shared" si="243"/>
        <v>128629.30491070531</v>
      </c>
      <c r="BY118" s="130">
        <f t="shared" si="244"/>
        <v>2.9000000000000001E-2</v>
      </c>
      <c r="BZ118" s="127">
        <f t="shared" si="337"/>
        <v>1161</v>
      </c>
      <c r="CA118" s="128">
        <f t="shared" si="338"/>
        <v>115996.40000000001</v>
      </c>
      <c r="CB118" s="128">
        <f t="shared" si="154"/>
        <v>116100</v>
      </c>
      <c r="CC118" s="128">
        <f t="shared" ref="CC118:CC181" si="359">CB118</f>
        <v>116100</v>
      </c>
      <c r="CD118" s="130">
        <f t="shared" si="272"/>
        <v>4.3999999999999997E-2</v>
      </c>
      <c r="CE118" s="128">
        <f t="shared" si="273"/>
        <v>117377.09999999999</v>
      </c>
      <c r="CF118" s="128" t="str">
        <f t="shared" si="274"/>
        <v>nie</v>
      </c>
      <c r="CG118" s="128">
        <f t="shared" si="275"/>
        <v>2322</v>
      </c>
      <c r="CH118" s="128">
        <f t="shared" si="160"/>
        <v>115253.63099999999</v>
      </c>
      <c r="CI118" s="128">
        <f t="shared" si="276"/>
        <v>0</v>
      </c>
      <c r="CJ118" s="130">
        <f t="shared" si="277"/>
        <v>4.4999999999999998E-2</v>
      </c>
      <c r="CK118" s="128">
        <f t="shared" si="278"/>
        <v>9659.9898778878996</v>
      </c>
      <c r="CL118" s="128">
        <f t="shared" si="279"/>
        <v>124913.62087788789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134642.85322690636</v>
      </c>
      <c r="CR118" s="130">
        <f t="shared" si="280"/>
        <v>4.9000000000000002E-2</v>
      </c>
      <c r="CS118" s="128">
        <f t="shared" si="281"/>
        <v>136292.22817893597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126966.70482493813</v>
      </c>
      <c r="CW118" s="128">
        <f t="shared" si="285"/>
        <v>0</v>
      </c>
      <c r="CX118" s="130">
        <f t="shared" si="286"/>
        <v>4.4999999999999998E-2</v>
      </c>
      <c r="CY118" s="128">
        <f t="shared" si="287"/>
        <v>0</v>
      </c>
      <c r="CZ118" s="128">
        <f t="shared" si="288"/>
        <v>126966.70482493813</v>
      </c>
      <c r="DA118" s="20"/>
      <c r="DB118" s="127">
        <f t="shared" si="350"/>
        <v>1277</v>
      </c>
      <c r="DC118" s="128">
        <f t="shared" si="351"/>
        <v>127700</v>
      </c>
      <c r="DD118" s="128">
        <f t="shared" si="344"/>
        <v>127700</v>
      </c>
      <c r="DE118" s="128">
        <f t="shared" si="345"/>
        <v>127700</v>
      </c>
      <c r="DF118" s="130">
        <f t="shared" si="289"/>
        <v>5.7000000000000002E-2</v>
      </c>
      <c r="DG118" s="128">
        <f t="shared" si="290"/>
        <v>129519.72500000001</v>
      </c>
      <c r="DH118" s="128" t="str">
        <f t="shared" si="291"/>
        <v>nie</v>
      </c>
      <c r="DI118" s="128">
        <f t="shared" si="292"/>
        <v>1819.7250000000058</v>
      </c>
      <c r="DJ118" s="128">
        <f t="shared" si="355"/>
        <v>127700</v>
      </c>
      <c r="DK118" s="128">
        <f t="shared" si="294"/>
        <v>0</v>
      </c>
      <c r="DL118" s="130">
        <f t="shared" si="295"/>
        <v>4.4999999999999998E-2</v>
      </c>
      <c r="DM118" s="128">
        <f t="shared" si="296"/>
        <v>52.524459972206294</v>
      </c>
      <c r="DN118" s="128">
        <f t="shared" si="297"/>
        <v>127752.52445997221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138207.62153478383</v>
      </c>
      <c r="DT118" s="130">
        <f t="shared" si="298"/>
        <v>5.4000000000000006E-2</v>
      </c>
      <c r="DU118" s="128">
        <f t="shared" si="299"/>
        <v>140073.42442550341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130029.47378465776</v>
      </c>
      <c r="DY118" s="128">
        <f t="shared" si="303"/>
        <v>0</v>
      </c>
      <c r="DZ118" s="130">
        <f t="shared" si="304"/>
        <v>4.4999999999999998E-2</v>
      </c>
      <c r="EA118" s="128">
        <f t="shared" si="305"/>
        <v>0</v>
      </c>
      <c r="EB118" s="128">
        <f t="shared" si="306"/>
        <v>130029.47378465776</v>
      </c>
    </row>
    <row r="119" spans="1:132">
      <c r="A119" s="224"/>
      <c r="B119" s="188">
        <f t="shared" si="307"/>
        <v>75</v>
      </c>
      <c r="C119" s="128">
        <f t="shared" si="308"/>
        <v>130104.08151962474</v>
      </c>
      <c r="D119" s="128">
        <f t="shared" si="309"/>
        <v>129053.74675004944</v>
      </c>
      <c r="E119" s="128">
        <f t="shared" si="310"/>
        <v>128629.30491070531</v>
      </c>
      <c r="F119" s="128">
        <f t="shared" si="311"/>
        <v>124913.62087788789</v>
      </c>
      <c r="G119" s="128">
        <f t="shared" si="312"/>
        <v>126966.70482493813</v>
      </c>
      <c r="H119" s="128">
        <f t="shared" si="313"/>
        <v>127752.52445997221</v>
      </c>
      <c r="I119" s="128">
        <f t="shared" si="314"/>
        <v>130029.47378465776</v>
      </c>
      <c r="J119" s="128">
        <f t="shared" si="315"/>
        <v>125541.62724776125</v>
      </c>
      <c r="K119" s="128">
        <f t="shared" si="316"/>
        <v>119572.00858450732</v>
      </c>
      <c r="M119" s="36"/>
      <c r="N119" s="32">
        <f t="shared" si="317"/>
        <v>75</v>
      </c>
      <c r="O119" s="25">
        <f t="shared" si="318"/>
        <v>0.30104081519624737</v>
      </c>
      <c r="P119" s="25">
        <f t="shared" si="319"/>
        <v>0.29053746750049436</v>
      </c>
      <c r="Q119" s="25">
        <f t="shared" si="320"/>
        <v>0.286293049107053</v>
      </c>
      <c r="R119" s="25">
        <f t="shared" si="245"/>
        <v>0.24913620877887888</v>
      </c>
      <c r="S119" s="25">
        <f t="shared" si="246"/>
        <v>0.26966704824938126</v>
      </c>
      <c r="T119" s="25">
        <f t="shared" si="247"/>
        <v>0.27752524459972205</v>
      </c>
      <c r="U119" s="25">
        <f t="shared" si="248"/>
        <v>0.30029473784657768</v>
      </c>
      <c r="V119" s="25">
        <f t="shared" si="249"/>
        <v>0.25541627247761256</v>
      </c>
      <c r="W119" s="25">
        <f t="shared" si="250"/>
        <v>0.19572008584507317</v>
      </c>
      <c r="X119" s="36"/>
      <c r="Y119" s="36"/>
      <c r="AA119" s="124">
        <f t="shared" si="321"/>
        <v>76</v>
      </c>
      <c r="AB119" s="128">
        <f t="shared" si="251"/>
        <v>119858.8943501192</v>
      </c>
      <c r="AC119" s="124">
        <f t="shared" si="322"/>
        <v>76</v>
      </c>
      <c r="AD119" s="130">
        <f t="shared" si="323"/>
        <v>4.7500000000000001E-2</v>
      </c>
      <c r="AE119" s="127">
        <f t="shared" si="324"/>
        <v>1293</v>
      </c>
      <c r="AF119" s="128">
        <f t="shared" si="325"/>
        <v>129175.6</v>
      </c>
      <c r="AG119" s="128">
        <f t="shared" si="348"/>
        <v>129300</v>
      </c>
      <c r="AH119" s="128">
        <f t="shared" si="357"/>
        <v>129300</v>
      </c>
      <c r="AI119" s="130">
        <f t="shared" si="252"/>
        <v>4.7500000000000001E-2</v>
      </c>
      <c r="AJ119" s="128">
        <f t="shared" si="253"/>
        <v>129811.8125</v>
      </c>
      <c r="AK119" s="128" t="str">
        <f t="shared" si="254"/>
        <v>nie</v>
      </c>
      <c r="AL119" s="128">
        <f t="shared" si="255"/>
        <v>646.5</v>
      </c>
      <c r="AM119" s="128">
        <f t="shared" si="150"/>
        <v>129190.903125</v>
      </c>
      <c r="AN119" s="128">
        <f t="shared" si="256"/>
        <v>414.56812500000001</v>
      </c>
      <c r="AO119" s="130">
        <f t="shared" si="257"/>
        <v>4.4999999999999998E-2</v>
      </c>
      <c r="AP119" s="128">
        <f t="shared" si="258"/>
        <v>1746.3476746781098</v>
      </c>
      <c r="AQ119" s="128">
        <f t="shared" si="156"/>
        <v>130522.6826746781</v>
      </c>
      <c r="AS119" s="124">
        <f t="shared" si="327"/>
        <v>76</v>
      </c>
      <c r="AT119" s="130">
        <f t="shared" si="328"/>
        <v>4.7500000000000001E-2</v>
      </c>
      <c r="AU119" s="127">
        <f t="shared" si="329"/>
        <v>1285</v>
      </c>
      <c r="AV119" s="128">
        <f t="shared" si="330"/>
        <v>128381.40000000001</v>
      </c>
      <c r="AW119" s="128">
        <f t="shared" si="151"/>
        <v>128500</v>
      </c>
      <c r="AX119" s="128">
        <f t="shared" si="358"/>
        <v>128500</v>
      </c>
      <c r="AY119" s="130">
        <f t="shared" si="259"/>
        <v>4.9000000000000002E-2</v>
      </c>
      <c r="AZ119" s="128">
        <f t="shared" si="260"/>
        <v>129024.70833333334</v>
      </c>
      <c r="BA119" s="128" t="str">
        <f t="shared" si="261"/>
        <v>nie</v>
      </c>
      <c r="BB119" s="128">
        <f t="shared" si="262"/>
        <v>899.49999999999989</v>
      </c>
      <c r="BC119" s="128">
        <f t="shared" si="158"/>
        <v>128196.41875000001</v>
      </c>
      <c r="BD119" s="128">
        <f t="shared" si="263"/>
        <v>425.01375000000786</v>
      </c>
      <c r="BE119" s="130">
        <f t="shared" si="264"/>
        <v>4.4999999999999998E-2</v>
      </c>
      <c r="BF119" s="128">
        <f t="shared" si="265"/>
        <v>1711.2506131152209</v>
      </c>
      <c r="BG119" s="128">
        <f t="shared" si="159"/>
        <v>129482.65561311523</v>
      </c>
      <c r="BI119" s="124">
        <f t="shared" si="332"/>
        <v>76</v>
      </c>
      <c r="BJ119" s="130">
        <f t="shared" si="354"/>
        <v>4.5900000000000003E-2</v>
      </c>
      <c r="BK119" s="127">
        <f t="shared" si="333"/>
        <v>1282</v>
      </c>
      <c r="BL119" s="128">
        <f t="shared" si="334"/>
        <v>128071.8</v>
      </c>
      <c r="BM119" s="128">
        <f t="shared" si="349"/>
        <v>128200</v>
      </c>
      <c r="BN119" s="128">
        <f t="shared" si="335"/>
        <v>128200</v>
      </c>
      <c r="BO119" s="130">
        <f t="shared" si="266"/>
        <v>5.1499999999999997E-2</v>
      </c>
      <c r="BP119" s="128">
        <f t="shared" si="267"/>
        <v>130400.76666666668</v>
      </c>
      <c r="BQ119" s="128" t="str">
        <f t="shared" si="268"/>
        <v>nie</v>
      </c>
      <c r="BR119" s="128">
        <f t="shared" si="269"/>
        <v>1282</v>
      </c>
      <c r="BS119" s="128">
        <f t="shared" si="153"/>
        <v>128944.20100000002</v>
      </c>
      <c r="BT119" s="128">
        <f t="shared" si="356"/>
        <v>0</v>
      </c>
      <c r="BU119" s="130">
        <f t="shared" si="270"/>
        <v>4.4999999999999998E-2</v>
      </c>
      <c r="BV119" s="128">
        <f t="shared" si="271"/>
        <v>131.15634165594361</v>
      </c>
      <c r="BW119" s="128">
        <f t="shared" si="243"/>
        <v>129075.35734165595</v>
      </c>
      <c r="BY119" s="130">
        <f t="shared" si="244"/>
        <v>2.9000000000000001E-2</v>
      </c>
      <c r="BZ119" s="127">
        <f t="shared" si="337"/>
        <v>1161</v>
      </c>
      <c r="CA119" s="128">
        <f t="shared" si="338"/>
        <v>115996.40000000001</v>
      </c>
      <c r="CB119" s="128">
        <f t="shared" si="154"/>
        <v>116100</v>
      </c>
      <c r="CC119" s="128">
        <f t="shared" si="359"/>
        <v>116100</v>
      </c>
      <c r="CD119" s="130">
        <f t="shared" si="272"/>
        <v>4.3999999999999997E-2</v>
      </c>
      <c r="CE119" s="128">
        <f t="shared" si="273"/>
        <v>117802.79999999999</v>
      </c>
      <c r="CF119" s="128" t="str">
        <f t="shared" si="274"/>
        <v>nie</v>
      </c>
      <c r="CG119" s="128">
        <f t="shared" si="275"/>
        <v>2322</v>
      </c>
      <c r="CH119" s="128">
        <f t="shared" si="160"/>
        <v>115598.44799999999</v>
      </c>
      <c r="CI119" s="128">
        <f t="shared" si="276"/>
        <v>0</v>
      </c>
      <c r="CJ119" s="130">
        <f t="shared" si="277"/>
        <v>4.4999999999999998E-2</v>
      </c>
      <c r="CK119" s="128">
        <f t="shared" si="278"/>
        <v>9689.3320971419853</v>
      </c>
      <c r="CL119" s="128">
        <f t="shared" si="279"/>
        <v>125287.78009714198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134642.85322690636</v>
      </c>
      <c r="CR119" s="130">
        <f t="shared" si="280"/>
        <v>4.9000000000000002E-2</v>
      </c>
      <c r="CS119" s="128">
        <f t="shared" si="281"/>
        <v>136842.01982961249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127412.03606198612</v>
      </c>
      <c r="CW119" s="128">
        <f t="shared" si="285"/>
        <v>0</v>
      </c>
      <c r="CX119" s="130">
        <f t="shared" si="286"/>
        <v>4.4999999999999998E-2</v>
      </c>
      <c r="CY119" s="128">
        <f t="shared" si="287"/>
        <v>0</v>
      </c>
      <c r="CZ119" s="128">
        <f t="shared" si="288"/>
        <v>127412.03606198612</v>
      </c>
      <c r="DA119" s="20"/>
      <c r="DB119" s="127">
        <f t="shared" si="350"/>
        <v>1277</v>
      </c>
      <c r="DC119" s="128">
        <f t="shared" si="351"/>
        <v>127700</v>
      </c>
      <c r="DD119" s="128">
        <f t="shared" si="344"/>
        <v>127700</v>
      </c>
      <c r="DE119" s="128">
        <f t="shared" si="345"/>
        <v>127700</v>
      </c>
      <c r="DF119" s="130">
        <f t="shared" si="289"/>
        <v>5.7000000000000002E-2</v>
      </c>
      <c r="DG119" s="128">
        <f t="shared" si="290"/>
        <v>130126.29999999999</v>
      </c>
      <c r="DH119" s="128" t="str">
        <f t="shared" si="291"/>
        <v>nie</v>
      </c>
      <c r="DI119" s="128">
        <f t="shared" si="292"/>
        <v>2426.2999999999884</v>
      </c>
      <c r="DJ119" s="128">
        <f t="shared" si="355"/>
        <v>127700</v>
      </c>
      <c r="DK119" s="128">
        <f t="shared" si="294"/>
        <v>0</v>
      </c>
      <c r="DL119" s="130">
        <f t="shared" si="295"/>
        <v>4.4999999999999998E-2</v>
      </c>
      <c r="DM119" s="128">
        <f t="shared" si="296"/>
        <v>52.684003019371872</v>
      </c>
      <c r="DN119" s="128">
        <f t="shared" si="297"/>
        <v>127752.68400301937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138207.62153478383</v>
      </c>
      <c r="DT119" s="130">
        <f t="shared" si="298"/>
        <v>5.4000000000000006E-2</v>
      </c>
      <c r="DU119" s="128">
        <f t="shared" si="299"/>
        <v>140695.35872240993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130533.24056515204</v>
      </c>
      <c r="DY119" s="128">
        <f t="shared" si="303"/>
        <v>0</v>
      </c>
      <c r="DZ119" s="130">
        <f t="shared" si="304"/>
        <v>4.4999999999999998E-2</v>
      </c>
      <c r="EA119" s="128">
        <f t="shared" si="305"/>
        <v>0</v>
      </c>
      <c r="EB119" s="128">
        <f t="shared" si="306"/>
        <v>130533.24056515204</v>
      </c>
    </row>
    <row r="120" spans="1:132">
      <c r="A120" s="224"/>
      <c r="B120" s="188">
        <f t="shared" si="307"/>
        <v>76</v>
      </c>
      <c r="C120" s="128">
        <f t="shared" si="308"/>
        <v>130522.6826746781</v>
      </c>
      <c r="D120" s="128">
        <f t="shared" si="309"/>
        <v>129482.65561311523</v>
      </c>
      <c r="E120" s="128">
        <f t="shared" si="310"/>
        <v>129075.35734165595</v>
      </c>
      <c r="F120" s="128">
        <f t="shared" si="311"/>
        <v>125287.78009714198</v>
      </c>
      <c r="G120" s="128">
        <f t="shared" si="312"/>
        <v>127412.03606198612</v>
      </c>
      <c r="H120" s="128">
        <f t="shared" si="313"/>
        <v>127752.68400301937</v>
      </c>
      <c r="I120" s="128">
        <f t="shared" si="314"/>
        <v>130533.24056515204</v>
      </c>
      <c r="J120" s="128">
        <f t="shared" si="315"/>
        <v>125922.95994052633</v>
      </c>
      <c r="K120" s="128">
        <f t="shared" si="316"/>
        <v>119858.8943501192</v>
      </c>
      <c r="M120" s="36"/>
      <c r="N120" s="32">
        <f t="shared" si="317"/>
        <v>76</v>
      </c>
      <c r="O120" s="25">
        <f t="shared" si="318"/>
        <v>0.30522682674678103</v>
      </c>
      <c r="P120" s="25">
        <f t="shared" si="319"/>
        <v>0.29482655613115227</v>
      </c>
      <c r="Q120" s="25">
        <f t="shared" si="320"/>
        <v>0.29075357341655961</v>
      </c>
      <c r="R120" s="25">
        <f t="shared" si="245"/>
        <v>0.25287780097141987</v>
      </c>
      <c r="S120" s="25">
        <f t="shared" si="246"/>
        <v>0.27412036061986123</v>
      </c>
      <c r="T120" s="25">
        <f t="shared" si="247"/>
        <v>0.27752684003019379</v>
      </c>
      <c r="U120" s="25">
        <f t="shared" si="248"/>
        <v>0.30533240565152031</v>
      </c>
      <c r="V120" s="25">
        <f t="shared" si="249"/>
        <v>0.25922959940526336</v>
      </c>
      <c r="W120" s="25">
        <f t="shared" si="250"/>
        <v>0.19858894350119205</v>
      </c>
      <c r="X120" s="36"/>
      <c r="Y120" s="36"/>
      <c r="AA120" s="124">
        <f t="shared" si="321"/>
        <v>77</v>
      </c>
      <c r="AB120" s="128">
        <f t="shared" si="251"/>
        <v>120145.78011573108</v>
      </c>
      <c r="AC120" s="124">
        <f t="shared" si="322"/>
        <v>77</v>
      </c>
      <c r="AD120" s="130">
        <f t="shared" si="323"/>
        <v>4.7500000000000001E-2</v>
      </c>
      <c r="AE120" s="127">
        <f t="shared" si="324"/>
        <v>1293</v>
      </c>
      <c r="AF120" s="128">
        <f t="shared" si="325"/>
        <v>129175.6</v>
      </c>
      <c r="AG120" s="128">
        <f t="shared" si="348"/>
        <v>129300</v>
      </c>
      <c r="AH120" s="128">
        <f t="shared" si="357"/>
        <v>129300</v>
      </c>
      <c r="AI120" s="130">
        <f t="shared" si="252"/>
        <v>4.7500000000000001E-2</v>
      </c>
      <c r="AJ120" s="128">
        <f t="shared" si="253"/>
        <v>129811.8125</v>
      </c>
      <c r="AK120" s="128" t="str">
        <f t="shared" si="254"/>
        <v>nie</v>
      </c>
      <c r="AL120" s="128">
        <f t="shared" si="255"/>
        <v>646.5</v>
      </c>
      <c r="AM120" s="128">
        <f t="shared" si="150"/>
        <v>129190.903125</v>
      </c>
      <c r="AN120" s="128">
        <f t="shared" si="256"/>
        <v>414.56812500000001</v>
      </c>
      <c r="AO120" s="130">
        <f t="shared" si="257"/>
        <v>4.4999999999999998E-2</v>
      </c>
      <c r="AP120" s="128">
        <f t="shared" si="258"/>
        <v>2166.2203307399445</v>
      </c>
      <c r="AQ120" s="128">
        <f t="shared" si="156"/>
        <v>130942.55533073994</v>
      </c>
      <c r="AS120" s="124">
        <f t="shared" si="327"/>
        <v>77</v>
      </c>
      <c r="AT120" s="130">
        <f t="shared" si="328"/>
        <v>4.7500000000000001E-2</v>
      </c>
      <c r="AU120" s="127">
        <f t="shared" si="329"/>
        <v>1285</v>
      </c>
      <c r="AV120" s="128">
        <f t="shared" si="330"/>
        <v>128381.40000000001</v>
      </c>
      <c r="AW120" s="128">
        <f t="shared" si="151"/>
        <v>128500</v>
      </c>
      <c r="AX120" s="128">
        <f t="shared" si="358"/>
        <v>128500</v>
      </c>
      <c r="AY120" s="130">
        <f t="shared" si="259"/>
        <v>4.9000000000000002E-2</v>
      </c>
      <c r="AZ120" s="128">
        <f t="shared" si="260"/>
        <v>129024.70833333334</v>
      </c>
      <c r="BA120" s="128" t="str">
        <f t="shared" si="261"/>
        <v>nie</v>
      </c>
      <c r="BB120" s="128">
        <f t="shared" si="262"/>
        <v>899.49999999999989</v>
      </c>
      <c r="BC120" s="128">
        <f t="shared" si="158"/>
        <v>128196.41875000001</v>
      </c>
      <c r="BD120" s="128">
        <f t="shared" si="263"/>
        <v>425.01375000000786</v>
      </c>
      <c r="BE120" s="130">
        <f t="shared" si="264"/>
        <v>4.4999999999999998E-2</v>
      </c>
      <c r="BF120" s="128">
        <f t="shared" si="265"/>
        <v>2141.4622868525662</v>
      </c>
      <c r="BG120" s="128">
        <f t="shared" si="159"/>
        <v>129912.86728685258</v>
      </c>
      <c r="BI120" s="124">
        <f t="shared" si="332"/>
        <v>77</v>
      </c>
      <c r="BJ120" s="130">
        <f t="shared" si="354"/>
        <v>4.5900000000000003E-2</v>
      </c>
      <c r="BK120" s="127">
        <f t="shared" si="333"/>
        <v>1282</v>
      </c>
      <c r="BL120" s="128">
        <f t="shared" si="334"/>
        <v>128071.8</v>
      </c>
      <c r="BM120" s="128">
        <f t="shared" si="349"/>
        <v>128200</v>
      </c>
      <c r="BN120" s="128">
        <f t="shared" si="335"/>
        <v>128200</v>
      </c>
      <c r="BO120" s="130">
        <f t="shared" si="266"/>
        <v>5.1499999999999997E-2</v>
      </c>
      <c r="BP120" s="128">
        <f t="shared" si="267"/>
        <v>130950.95833333334</v>
      </c>
      <c r="BQ120" s="128" t="str">
        <f t="shared" si="268"/>
        <v>nie</v>
      </c>
      <c r="BR120" s="128">
        <f t="shared" si="269"/>
        <v>1282</v>
      </c>
      <c r="BS120" s="128">
        <f t="shared" si="153"/>
        <v>129389.85625000001</v>
      </c>
      <c r="BT120" s="128">
        <f t="shared" si="356"/>
        <v>0</v>
      </c>
      <c r="BU120" s="130">
        <f t="shared" si="270"/>
        <v>4.4999999999999998E-2</v>
      </c>
      <c r="BV120" s="128">
        <f t="shared" si="271"/>
        <v>131.55472904372354</v>
      </c>
      <c r="BW120" s="128">
        <f t="shared" si="243"/>
        <v>129521.41097904374</v>
      </c>
      <c r="BY120" s="130">
        <f t="shared" ref="BY120:BY151" si="360">MAX(INDEX(scenariusz_I_inflacja,MATCH(ROUNDUP(AA120/12,0)-1,scenariusz_I_rok,0)),0)</f>
        <v>2.9000000000000001E-2</v>
      </c>
      <c r="BZ120" s="127">
        <f t="shared" si="337"/>
        <v>1161</v>
      </c>
      <c r="CA120" s="128">
        <f t="shared" si="338"/>
        <v>115996.40000000001</v>
      </c>
      <c r="CB120" s="128">
        <f t="shared" si="154"/>
        <v>116100</v>
      </c>
      <c r="CC120" s="128">
        <f t="shared" si="359"/>
        <v>116100</v>
      </c>
      <c r="CD120" s="130">
        <f t="shared" si="272"/>
        <v>4.3999999999999997E-2</v>
      </c>
      <c r="CE120" s="128">
        <f t="shared" si="273"/>
        <v>118228.5</v>
      </c>
      <c r="CF120" s="128" t="str">
        <f t="shared" si="274"/>
        <v>nie</v>
      </c>
      <c r="CG120" s="128">
        <f t="shared" si="275"/>
        <v>2322</v>
      </c>
      <c r="CH120" s="128">
        <f t="shared" si="160"/>
        <v>115943.265</v>
      </c>
      <c r="CI120" s="128">
        <f t="shared" si="276"/>
        <v>0</v>
      </c>
      <c r="CJ120" s="130">
        <f t="shared" si="277"/>
        <v>4.4999999999999998E-2</v>
      </c>
      <c r="CK120" s="128">
        <f t="shared" si="278"/>
        <v>9718.7634433870535</v>
      </c>
      <c r="CL120" s="128">
        <f t="shared" si="279"/>
        <v>125662.02844338705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134642.85322690636</v>
      </c>
      <c r="CR120" s="130">
        <f t="shared" si="280"/>
        <v>4.9000000000000002E-2</v>
      </c>
      <c r="CS120" s="128">
        <f t="shared" si="281"/>
        <v>137391.81148028903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127857.36729903411</v>
      </c>
      <c r="CW120" s="128">
        <f t="shared" si="285"/>
        <v>0</v>
      </c>
      <c r="CX120" s="130">
        <f t="shared" si="286"/>
        <v>4.4999999999999998E-2</v>
      </c>
      <c r="CY120" s="128">
        <f t="shared" si="287"/>
        <v>0</v>
      </c>
      <c r="CZ120" s="128">
        <f t="shared" si="288"/>
        <v>127857.36729903411</v>
      </c>
      <c r="DA120" s="20"/>
      <c r="DB120" s="127">
        <f t="shared" si="350"/>
        <v>1277</v>
      </c>
      <c r="DC120" s="128">
        <f t="shared" si="351"/>
        <v>127700</v>
      </c>
      <c r="DD120" s="128">
        <f t="shared" si="344"/>
        <v>127700</v>
      </c>
      <c r="DE120" s="128">
        <f t="shared" si="345"/>
        <v>127700</v>
      </c>
      <c r="DF120" s="130">
        <f t="shared" si="289"/>
        <v>5.7000000000000002E-2</v>
      </c>
      <c r="DG120" s="128">
        <f t="shared" si="290"/>
        <v>130732.87499999999</v>
      </c>
      <c r="DH120" s="128" t="str">
        <f t="shared" si="291"/>
        <v>nie</v>
      </c>
      <c r="DI120" s="128">
        <f t="shared" si="292"/>
        <v>2554</v>
      </c>
      <c r="DJ120" s="128">
        <f t="shared" si="355"/>
        <v>128087.88874999998</v>
      </c>
      <c r="DK120" s="128">
        <f t="shared" si="294"/>
        <v>0</v>
      </c>
      <c r="DL120" s="130">
        <f t="shared" si="295"/>
        <v>4.4999999999999998E-2</v>
      </c>
      <c r="DM120" s="128">
        <f t="shared" si="296"/>
        <v>52.844030678543213</v>
      </c>
      <c r="DN120" s="128">
        <f t="shared" si="297"/>
        <v>128140.73278067853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138207.62153478383</v>
      </c>
      <c r="DT120" s="130">
        <f t="shared" si="298"/>
        <v>5.4000000000000006E-2</v>
      </c>
      <c r="DU120" s="128">
        <f t="shared" si="299"/>
        <v>141317.29301931645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131037.00734564633</v>
      </c>
      <c r="DY120" s="128">
        <f t="shared" si="303"/>
        <v>0</v>
      </c>
      <c r="DZ120" s="130">
        <f t="shared" si="304"/>
        <v>4.4999999999999998E-2</v>
      </c>
      <c r="EA120" s="128">
        <f t="shared" si="305"/>
        <v>0</v>
      </c>
      <c r="EB120" s="128">
        <f t="shared" si="306"/>
        <v>131037.00734564633</v>
      </c>
    </row>
    <row r="121" spans="1:132">
      <c r="A121" s="224"/>
      <c r="B121" s="188">
        <f t="shared" si="307"/>
        <v>77</v>
      </c>
      <c r="C121" s="128">
        <f t="shared" si="308"/>
        <v>130942.55533073994</v>
      </c>
      <c r="D121" s="128">
        <f t="shared" si="309"/>
        <v>129912.86728685258</v>
      </c>
      <c r="E121" s="128">
        <f t="shared" si="310"/>
        <v>129521.41097904374</v>
      </c>
      <c r="F121" s="128">
        <f t="shared" si="311"/>
        <v>125662.02844338705</v>
      </c>
      <c r="G121" s="128">
        <f t="shared" si="312"/>
        <v>127857.36729903411</v>
      </c>
      <c r="H121" s="128">
        <f t="shared" si="313"/>
        <v>128140.73278067853</v>
      </c>
      <c r="I121" s="128">
        <f t="shared" si="314"/>
        <v>131037.00734564633</v>
      </c>
      <c r="J121" s="128">
        <f t="shared" si="315"/>
        <v>126305.45093134568</v>
      </c>
      <c r="K121" s="128">
        <f t="shared" si="316"/>
        <v>120145.78011573108</v>
      </c>
      <c r="M121" s="36"/>
      <c r="N121" s="32">
        <f t="shared" si="317"/>
        <v>77</v>
      </c>
      <c r="O121" s="25">
        <f t="shared" si="318"/>
        <v>0.30942555330739929</v>
      </c>
      <c r="P121" s="25">
        <f t="shared" si="319"/>
        <v>0.29912867286852585</v>
      </c>
      <c r="Q121" s="25">
        <f t="shared" si="320"/>
        <v>0.29521410979043727</v>
      </c>
      <c r="R121" s="25">
        <f t="shared" si="245"/>
        <v>0.25662028443387053</v>
      </c>
      <c r="S121" s="25">
        <f t="shared" si="246"/>
        <v>0.27857367299034119</v>
      </c>
      <c r="T121" s="25">
        <f t="shared" si="247"/>
        <v>0.28140732780678523</v>
      </c>
      <c r="U121" s="25">
        <f t="shared" si="248"/>
        <v>0.31037007345646339</v>
      </c>
      <c r="V121" s="25">
        <f t="shared" si="249"/>
        <v>0.26305450931345686</v>
      </c>
      <c r="W121" s="25">
        <f t="shared" si="250"/>
        <v>0.20145780115731071</v>
      </c>
      <c r="X121" s="36"/>
      <c r="Y121" s="36"/>
      <c r="AA121" s="124">
        <f t="shared" si="321"/>
        <v>78</v>
      </c>
      <c r="AB121" s="128">
        <f t="shared" si="251"/>
        <v>120432.66588134294</v>
      </c>
      <c r="AC121" s="124">
        <f t="shared" si="322"/>
        <v>78</v>
      </c>
      <c r="AD121" s="130">
        <f t="shared" si="323"/>
        <v>4.7500000000000001E-2</v>
      </c>
      <c r="AE121" s="127">
        <f t="shared" si="324"/>
        <v>1293</v>
      </c>
      <c r="AF121" s="128">
        <f t="shared" si="325"/>
        <v>129175.6</v>
      </c>
      <c r="AG121" s="128">
        <f t="shared" si="348"/>
        <v>129300</v>
      </c>
      <c r="AH121" s="128">
        <f t="shared" si="357"/>
        <v>129300</v>
      </c>
      <c r="AI121" s="130">
        <f t="shared" si="252"/>
        <v>4.7500000000000001E-2</v>
      </c>
      <c r="AJ121" s="128">
        <f t="shared" si="253"/>
        <v>129811.8125</v>
      </c>
      <c r="AK121" s="128" t="str">
        <f t="shared" si="254"/>
        <v>nie</v>
      </c>
      <c r="AL121" s="128">
        <f t="shared" si="255"/>
        <v>646.5</v>
      </c>
      <c r="AM121" s="128">
        <f t="shared" ref="AM121:AM184" si="361">AJ121-AL121
-(AJ121-AG121-AL121)*podatek_Belki</f>
        <v>129190.903125</v>
      </c>
      <c r="AN121" s="128">
        <f t="shared" si="256"/>
        <v>414.56812500000001</v>
      </c>
      <c r="AO121" s="130">
        <f t="shared" si="257"/>
        <v>4.4999999999999998E-2</v>
      </c>
      <c r="AP121" s="128">
        <f t="shared" si="258"/>
        <v>2587.3683499945673</v>
      </c>
      <c r="AQ121" s="128">
        <f t="shared" ref="AQ121:AQ184" si="362">AP120*(1+AO121/12*(1-podatek_Belki))+AM121</f>
        <v>131363.70334999455</v>
      </c>
      <c r="AS121" s="124">
        <f t="shared" si="327"/>
        <v>78</v>
      </c>
      <c r="AT121" s="130">
        <f t="shared" si="328"/>
        <v>4.7500000000000001E-2</v>
      </c>
      <c r="AU121" s="127">
        <f t="shared" si="329"/>
        <v>1285</v>
      </c>
      <c r="AV121" s="128">
        <f t="shared" si="330"/>
        <v>128381.40000000001</v>
      </c>
      <c r="AW121" s="128">
        <f t="shared" ref="AW121:AW184" si="363">IF(BA120="tak",
AU121*100,
AW120)</f>
        <v>128500</v>
      </c>
      <c r="AX121" s="128">
        <f t="shared" si="358"/>
        <v>128500</v>
      </c>
      <c r="AY121" s="130">
        <f t="shared" si="259"/>
        <v>4.9000000000000002E-2</v>
      </c>
      <c r="AZ121" s="128">
        <f t="shared" si="260"/>
        <v>129024.70833333334</v>
      </c>
      <c r="BA121" s="128" t="str">
        <f t="shared" si="261"/>
        <v>nie</v>
      </c>
      <c r="BB121" s="128">
        <f t="shared" si="262"/>
        <v>899.49999999999989</v>
      </c>
      <c r="BC121" s="128">
        <f t="shared" si="158"/>
        <v>128196.41875000001</v>
      </c>
      <c r="BD121" s="128">
        <f t="shared" si="263"/>
        <v>425.01375000000786</v>
      </c>
      <c r="BE121" s="130">
        <f t="shared" si="264"/>
        <v>4.4999999999999998E-2</v>
      </c>
      <c r="BF121" s="128">
        <f t="shared" si="265"/>
        <v>2572.9807285488887</v>
      </c>
      <c r="BG121" s="128">
        <f t="shared" si="159"/>
        <v>130344.38572854889</v>
      </c>
      <c r="BI121" s="124">
        <f t="shared" si="332"/>
        <v>78</v>
      </c>
      <c r="BJ121" s="130">
        <f t="shared" si="354"/>
        <v>4.5900000000000003E-2</v>
      </c>
      <c r="BK121" s="127">
        <f t="shared" si="333"/>
        <v>1282</v>
      </c>
      <c r="BL121" s="128">
        <f t="shared" si="334"/>
        <v>128071.8</v>
      </c>
      <c r="BM121" s="128">
        <f t="shared" si="349"/>
        <v>128200</v>
      </c>
      <c r="BN121" s="128">
        <f t="shared" si="335"/>
        <v>128200</v>
      </c>
      <c r="BO121" s="130">
        <f t="shared" si="266"/>
        <v>5.1499999999999997E-2</v>
      </c>
      <c r="BP121" s="128">
        <f t="shared" si="267"/>
        <v>131501.15</v>
      </c>
      <c r="BQ121" s="128" t="str">
        <f t="shared" si="268"/>
        <v>nie</v>
      </c>
      <c r="BR121" s="128">
        <f t="shared" si="269"/>
        <v>1282</v>
      </c>
      <c r="BS121" s="128">
        <f t="shared" ref="BS121:BS184" si="364">BP121-BR121
-(BP121-BM121-BR121)*podatek_Belki</f>
        <v>129835.51149999999</v>
      </c>
      <c r="BT121" s="128">
        <f t="shared" si="356"/>
        <v>0</v>
      </c>
      <c r="BU121" s="130">
        <f t="shared" si="270"/>
        <v>4.4999999999999998E-2</v>
      </c>
      <c r="BV121" s="128">
        <f t="shared" si="271"/>
        <v>131.95432653319386</v>
      </c>
      <c r="BW121" s="128">
        <f t="shared" ref="BW121:BW184" si="365">BV120*(1+BU121/12*(1-podatek_Belki))+BS121</f>
        <v>129967.46582653318</v>
      </c>
      <c r="BY121" s="130">
        <f t="shared" si="360"/>
        <v>2.9000000000000001E-2</v>
      </c>
      <c r="BZ121" s="127">
        <f t="shared" si="337"/>
        <v>1161</v>
      </c>
      <c r="CA121" s="128">
        <f t="shared" si="338"/>
        <v>115996.40000000001</v>
      </c>
      <c r="CB121" s="128">
        <f t="shared" ref="CB121:CB184" si="366">IF(CF120="tak",
BZ121*100,
CB120)</f>
        <v>116100</v>
      </c>
      <c r="CC121" s="128">
        <f t="shared" si="359"/>
        <v>116100</v>
      </c>
      <c r="CD121" s="130">
        <f t="shared" si="272"/>
        <v>4.3999999999999997E-2</v>
      </c>
      <c r="CE121" s="128">
        <f t="shared" si="273"/>
        <v>118654.2</v>
      </c>
      <c r="CF121" s="128" t="str">
        <f t="shared" si="274"/>
        <v>nie</v>
      </c>
      <c r="CG121" s="128">
        <f t="shared" si="275"/>
        <v>2322</v>
      </c>
      <c r="CH121" s="128">
        <f t="shared" si="160"/>
        <v>116288.08199999999</v>
      </c>
      <c r="CI121" s="128">
        <f t="shared" si="276"/>
        <v>0</v>
      </c>
      <c r="CJ121" s="130">
        <f t="shared" si="277"/>
        <v>4.4999999999999998E-2</v>
      </c>
      <c r="CK121" s="128">
        <f t="shared" si="278"/>
        <v>9748.2841873463422</v>
      </c>
      <c r="CL121" s="128">
        <f t="shared" si="279"/>
        <v>126036.36618734634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134642.85322690636</v>
      </c>
      <c r="CR121" s="130">
        <f t="shared" si="280"/>
        <v>4.9000000000000002E-2</v>
      </c>
      <c r="CS121" s="128">
        <f t="shared" si="281"/>
        <v>137941.60313096555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128302.6985360821</v>
      </c>
      <c r="CW121" s="128">
        <f t="shared" si="285"/>
        <v>0</v>
      </c>
      <c r="CX121" s="130">
        <f t="shared" si="286"/>
        <v>4.4999999999999998E-2</v>
      </c>
      <c r="CY121" s="128">
        <f t="shared" si="287"/>
        <v>0</v>
      </c>
      <c r="CZ121" s="128">
        <f t="shared" si="288"/>
        <v>128302.6985360821</v>
      </c>
      <c r="DA121" s="20"/>
      <c r="DB121" s="127">
        <f t="shared" si="350"/>
        <v>1277</v>
      </c>
      <c r="DC121" s="128">
        <f t="shared" si="351"/>
        <v>127700</v>
      </c>
      <c r="DD121" s="128">
        <f t="shared" si="344"/>
        <v>127700</v>
      </c>
      <c r="DE121" s="128">
        <f t="shared" si="345"/>
        <v>127700</v>
      </c>
      <c r="DF121" s="130">
        <f t="shared" si="289"/>
        <v>5.7000000000000002E-2</v>
      </c>
      <c r="DG121" s="128">
        <f t="shared" si="290"/>
        <v>131339.44999999998</v>
      </c>
      <c r="DH121" s="128" t="str">
        <f t="shared" si="291"/>
        <v>nie</v>
      </c>
      <c r="DI121" s="128">
        <f t="shared" si="292"/>
        <v>2554</v>
      </c>
      <c r="DJ121" s="128">
        <f t="shared" si="355"/>
        <v>128579.21449999999</v>
      </c>
      <c r="DK121" s="128">
        <f t="shared" si="294"/>
        <v>0</v>
      </c>
      <c r="DL121" s="130">
        <f t="shared" si="295"/>
        <v>4.4999999999999998E-2</v>
      </c>
      <c r="DM121" s="128">
        <f t="shared" si="296"/>
        <v>53.004544421729292</v>
      </c>
      <c r="DN121" s="128">
        <f t="shared" si="297"/>
        <v>128632.21904442171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138207.62153478383</v>
      </c>
      <c r="DT121" s="130">
        <f t="shared" si="298"/>
        <v>5.4000000000000006E-2</v>
      </c>
      <c r="DU121" s="128">
        <f t="shared" si="299"/>
        <v>141939.22731622297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131540.7741261406</v>
      </c>
      <c r="DY121" s="128">
        <f t="shared" si="303"/>
        <v>0</v>
      </c>
      <c r="DZ121" s="130">
        <f t="shared" si="304"/>
        <v>4.4999999999999998E-2</v>
      </c>
      <c r="EA121" s="128">
        <f t="shared" si="305"/>
        <v>0</v>
      </c>
      <c r="EB121" s="128">
        <f t="shared" si="306"/>
        <v>131540.7741261406</v>
      </c>
    </row>
    <row r="122" spans="1:132">
      <c r="A122" s="224"/>
      <c r="B122" s="188">
        <f t="shared" si="307"/>
        <v>78</v>
      </c>
      <c r="C122" s="128">
        <f t="shared" si="308"/>
        <v>131363.70334999455</v>
      </c>
      <c r="D122" s="128">
        <f t="shared" si="309"/>
        <v>130344.38572854889</v>
      </c>
      <c r="E122" s="128">
        <f t="shared" si="310"/>
        <v>129967.46582653318</v>
      </c>
      <c r="F122" s="128">
        <f t="shared" si="311"/>
        <v>126036.36618734634</v>
      </c>
      <c r="G122" s="128">
        <f t="shared" si="312"/>
        <v>128302.6985360821</v>
      </c>
      <c r="H122" s="128">
        <f t="shared" si="313"/>
        <v>128632.21904442171</v>
      </c>
      <c r="I122" s="128">
        <f t="shared" si="314"/>
        <v>131540.7741261406</v>
      </c>
      <c r="J122" s="128">
        <f t="shared" si="315"/>
        <v>126689.10373854965</v>
      </c>
      <c r="K122" s="128">
        <f t="shared" si="316"/>
        <v>120432.66588134294</v>
      </c>
      <c r="M122" s="36"/>
      <c r="N122" s="32">
        <f t="shared" si="317"/>
        <v>78</v>
      </c>
      <c r="O122" s="25">
        <f t="shared" si="318"/>
        <v>0.31363703349994543</v>
      </c>
      <c r="P122" s="25">
        <f t="shared" si="319"/>
        <v>0.30344385728548895</v>
      </c>
      <c r="Q122" s="25">
        <f t="shared" si="320"/>
        <v>0.29967465826533179</v>
      </c>
      <c r="R122" s="25">
        <f t="shared" si="245"/>
        <v>0.26036366187346349</v>
      </c>
      <c r="S122" s="25">
        <f t="shared" si="246"/>
        <v>0.28302698536082094</v>
      </c>
      <c r="T122" s="25">
        <f t="shared" si="247"/>
        <v>0.28632219044421703</v>
      </c>
      <c r="U122" s="25">
        <f t="shared" si="248"/>
        <v>0.31540774126140603</v>
      </c>
      <c r="V122" s="25">
        <f t="shared" si="249"/>
        <v>0.26689103738549647</v>
      </c>
      <c r="W122" s="25">
        <f t="shared" si="250"/>
        <v>0.20432665881342937</v>
      </c>
      <c r="X122" s="36"/>
      <c r="Y122" s="36"/>
      <c r="AA122" s="124">
        <f t="shared" si="321"/>
        <v>79</v>
      </c>
      <c r="AB122" s="128">
        <f t="shared" si="251"/>
        <v>120719.55164695482</v>
      </c>
      <c r="AC122" s="124">
        <f t="shared" si="322"/>
        <v>79</v>
      </c>
      <c r="AD122" s="130">
        <f t="shared" si="323"/>
        <v>4.7500000000000001E-2</v>
      </c>
      <c r="AE122" s="127">
        <f t="shared" si="324"/>
        <v>1293</v>
      </c>
      <c r="AF122" s="128">
        <f t="shared" si="325"/>
        <v>129175.6</v>
      </c>
      <c r="AG122" s="128">
        <f t="shared" si="348"/>
        <v>129300</v>
      </c>
      <c r="AH122" s="128">
        <f t="shared" si="357"/>
        <v>129300</v>
      </c>
      <c r="AI122" s="130">
        <f t="shared" si="252"/>
        <v>4.7500000000000001E-2</v>
      </c>
      <c r="AJ122" s="128">
        <f t="shared" si="253"/>
        <v>129811.8125</v>
      </c>
      <c r="AK122" s="128" t="str">
        <f t="shared" si="254"/>
        <v>nie</v>
      </c>
      <c r="AL122" s="128">
        <f t="shared" si="255"/>
        <v>646.5</v>
      </c>
      <c r="AM122" s="128">
        <f t="shared" si="361"/>
        <v>129190.903125</v>
      </c>
      <c r="AN122" s="128">
        <f t="shared" si="256"/>
        <v>414.56812500000001</v>
      </c>
      <c r="AO122" s="130">
        <f t="shared" si="257"/>
        <v>4.4999999999999998E-2</v>
      </c>
      <c r="AP122" s="128">
        <f t="shared" si="258"/>
        <v>3009.7956063576758</v>
      </c>
      <c r="AQ122" s="128">
        <f t="shared" si="362"/>
        <v>131786.13060635768</v>
      </c>
      <c r="AS122" s="124">
        <f t="shared" si="327"/>
        <v>79</v>
      </c>
      <c r="AT122" s="130">
        <f t="shared" si="328"/>
        <v>4.7500000000000001E-2</v>
      </c>
      <c r="AU122" s="127">
        <f t="shared" si="329"/>
        <v>1285</v>
      </c>
      <c r="AV122" s="128">
        <f t="shared" si="330"/>
        <v>128381.40000000001</v>
      </c>
      <c r="AW122" s="128">
        <f t="shared" si="363"/>
        <v>128500</v>
      </c>
      <c r="AX122" s="128">
        <f t="shared" si="358"/>
        <v>128500</v>
      </c>
      <c r="AY122" s="130">
        <f t="shared" si="259"/>
        <v>4.9000000000000002E-2</v>
      </c>
      <c r="AZ122" s="128">
        <f t="shared" si="260"/>
        <v>129024.70833333334</v>
      </c>
      <c r="BA122" s="128" t="str">
        <f t="shared" si="261"/>
        <v>nie</v>
      </c>
      <c r="BB122" s="128">
        <f t="shared" si="262"/>
        <v>899.49999999999989</v>
      </c>
      <c r="BC122" s="128">
        <f t="shared" si="158"/>
        <v>128196.41875000001</v>
      </c>
      <c r="BD122" s="128">
        <f t="shared" si="263"/>
        <v>425.01375000000786</v>
      </c>
      <c r="BE122" s="130">
        <f t="shared" si="264"/>
        <v>4.4999999999999998E-2</v>
      </c>
      <c r="BF122" s="128">
        <f t="shared" si="265"/>
        <v>3005.8099075118639</v>
      </c>
      <c r="BG122" s="128">
        <f t="shared" si="159"/>
        <v>130777.21490751187</v>
      </c>
      <c r="BI122" s="124">
        <f t="shared" si="332"/>
        <v>79</v>
      </c>
      <c r="BJ122" s="130">
        <f t="shared" si="354"/>
        <v>4.5900000000000003E-2</v>
      </c>
      <c r="BK122" s="127">
        <f t="shared" si="333"/>
        <v>1282</v>
      </c>
      <c r="BL122" s="128">
        <f t="shared" si="334"/>
        <v>128071.8</v>
      </c>
      <c r="BM122" s="128">
        <f t="shared" si="349"/>
        <v>128200</v>
      </c>
      <c r="BN122" s="128">
        <f t="shared" si="335"/>
        <v>128200</v>
      </c>
      <c r="BO122" s="130">
        <f t="shared" si="266"/>
        <v>5.1499999999999997E-2</v>
      </c>
      <c r="BP122" s="128">
        <f t="shared" si="267"/>
        <v>132051.34166666667</v>
      </c>
      <c r="BQ122" s="128" t="str">
        <f t="shared" si="268"/>
        <v>nie</v>
      </c>
      <c r="BR122" s="128">
        <f t="shared" si="269"/>
        <v>1282</v>
      </c>
      <c r="BS122" s="128">
        <f t="shared" si="364"/>
        <v>130281.16675</v>
      </c>
      <c r="BT122" s="128">
        <f t="shared" si="356"/>
        <v>0</v>
      </c>
      <c r="BU122" s="130">
        <f t="shared" si="270"/>
        <v>4.4999999999999998E-2</v>
      </c>
      <c r="BV122" s="128">
        <f t="shared" si="271"/>
        <v>132.35513780003845</v>
      </c>
      <c r="BW122" s="128">
        <f t="shared" si="365"/>
        <v>130413.52188780005</v>
      </c>
      <c r="BY122" s="130">
        <f t="shared" si="360"/>
        <v>2.9000000000000001E-2</v>
      </c>
      <c r="BZ122" s="127">
        <f t="shared" si="337"/>
        <v>1161</v>
      </c>
      <c r="CA122" s="128">
        <f t="shared" si="338"/>
        <v>115996.40000000001</v>
      </c>
      <c r="CB122" s="128">
        <f t="shared" si="366"/>
        <v>116100</v>
      </c>
      <c r="CC122" s="128">
        <f t="shared" si="359"/>
        <v>116100</v>
      </c>
      <c r="CD122" s="130">
        <f t="shared" si="272"/>
        <v>4.3999999999999997E-2</v>
      </c>
      <c r="CE122" s="128">
        <f t="shared" si="273"/>
        <v>119079.90000000001</v>
      </c>
      <c r="CF122" s="128" t="str">
        <f t="shared" si="274"/>
        <v>nie</v>
      </c>
      <c r="CG122" s="128">
        <f t="shared" si="275"/>
        <v>2322</v>
      </c>
      <c r="CH122" s="128">
        <f t="shared" si="160"/>
        <v>116632.899</v>
      </c>
      <c r="CI122" s="128">
        <f t="shared" si="276"/>
        <v>0</v>
      </c>
      <c r="CJ122" s="130">
        <f t="shared" si="277"/>
        <v>4.4999999999999998E-2</v>
      </c>
      <c r="CK122" s="128">
        <f t="shared" si="278"/>
        <v>9777.894600565407</v>
      </c>
      <c r="CL122" s="128">
        <f t="shared" si="279"/>
        <v>126410.7936005654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134642.85322690636</v>
      </c>
      <c r="CR122" s="130">
        <f t="shared" si="280"/>
        <v>4.9000000000000002E-2</v>
      </c>
      <c r="CS122" s="128">
        <f t="shared" si="281"/>
        <v>138491.3947816421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128748.0297731301</v>
      </c>
      <c r="CW122" s="128">
        <f t="shared" si="285"/>
        <v>0</v>
      </c>
      <c r="CX122" s="130">
        <f t="shared" si="286"/>
        <v>4.4999999999999998E-2</v>
      </c>
      <c r="CY122" s="128">
        <f t="shared" si="287"/>
        <v>0</v>
      </c>
      <c r="CZ122" s="128">
        <f t="shared" si="288"/>
        <v>128748.0297731301</v>
      </c>
      <c r="DA122" s="20"/>
      <c r="DB122" s="127">
        <f t="shared" si="350"/>
        <v>1277</v>
      </c>
      <c r="DC122" s="128">
        <f t="shared" si="351"/>
        <v>127700</v>
      </c>
      <c r="DD122" s="128">
        <f t="shared" si="344"/>
        <v>127700</v>
      </c>
      <c r="DE122" s="128">
        <f t="shared" si="345"/>
        <v>127700</v>
      </c>
      <c r="DF122" s="130">
        <f t="shared" si="289"/>
        <v>5.7000000000000002E-2</v>
      </c>
      <c r="DG122" s="128">
        <f t="shared" si="290"/>
        <v>131946.02499999999</v>
      </c>
      <c r="DH122" s="128" t="str">
        <f t="shared" si="291"/>
        <v>nie</v>
      </c>
      <c r="DI122" s="128">
        <f t="shared" si="292"/>
        <v>2554</v>
      </c>
      <c r="DJ122" s="128">
        <f t="shared" si="355"/>
        <v>129070.54024999999</v>
      </c>
      <c r="DK122" s="128">
        <f t="shared" si="294"/>
        <v>0</v>
      </c>
      <c r="DL122" s="130">
        <f t="shared" si="295"/>
        <v>4.4999999999999998E-2</v>
      </c>
      <c r="DM122" s="128">
        <f t="shared" si="296"/>
        <v>53.165545725410297</v>
      </c>
      <c r="DN122" s="128">
        <f t="shared" si="297"/>
        <v>129123.7057957254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138207.62153478383</v>
      </c>
      <c r="DT122" s="130">
        <f t="shared" si="298"/>
        <v>5.4000000000000006E-2</v>
      </c>
      <c r="DU122" s="128">
        <f t="shared" si="299"/>
        <v>142561.16161312955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132044.54090663494</v>
      </c>
      <c r="DY122" s="128">
        <f t="shared" si="303"/>
        <v>0</v>
      </c>
      <c r="DZ122" s="130">
        <f t="shared" si="304"/>
        <v>4.4999999999999998E-2</v>
      </c>
      <c r="EA122" s="128">
        <f t="shared" si="305"/>
        <v>0</v>
      </c>
      <c r="EB122" s="128">
        <f t="shared" si="306"/>
        <v>132044.54090663494</v>
      </c>
    </row>
    <row r="123" spans="1:132">
      <c r="A123" s="224"/>
      <c r="B123" s="188">
        <f t="shared" si="307"/>
        <v>79</v>
      </c>
      <c r="C123" s="128">
        <f t="shared" si="308"/>
        <v>131786.13060635768</v>
      </c>
      <c r="D123" s="128">
        <f t="shared" si="309"/>
        <v>130777.21490751187</v>
      </c>
      <c r="E123" s="128">
        <f t="shared" si="310"/>
        <v>130413.52188780005</v>
      </c>
      <c r="F123" s="128">
        <f t="shared" si="311"/>
        <v>126410.7936005654</v>
      </c>
      <c r="G123" s="128">
        <f t="shared" si="312"/>
        <v>128748.0297731301</v>
      </c>
      <c r="H123" s="128">
        <f t="shared" si="313"/>
        <v>129123.7057957254</v>
      </c>
      <c r="I123" s="128">
        <f t="shared" si="314"/>
        <v>132044.54090663494</v>
      </c>
      <c r="J123" s="128">
        <f t="shared" si="315"/>
        <v>127073.92189115549</v>
      </c>
      <c r="K123" s="128">
        <f t="shared" si="316"/>
        <v>120719.55164695482</v>
      </c>
      <c r="M123" s="36"/>
      <c r="N123" s="32">
        <f t="shared" si="317"/>
        <v>79</v>
      </c>
      <c r="O123" s="25">
        <f t="shared" si="318"/>
        <v>0.31786130606357688</v>
      </c>
      <c r="P123" s="25">
        <f t="shared" si="319"/>
        <v>0.30777214907511863</v>
      </c>
      <c r="Q123" s="25">
        <f t="shared" si="320"/>
        <v>0.30413521887800044</v>
      </c>
      <c r="R123" s="25">
        <f t="shared" si="245"/>
        <v>0.26410793600565396</v>
      </c>
      <c r="S123" s="25">
        <f t="shared" si="246"/>
        <v>0.2874802977313009</v>
      </c>
      <c r="T123" s="25">
        <f t="shared" si="247"/>
        <v>0.29123705795725408</v>
      </c>
      <c r="U123" s="25">
        <f t="shared" si="248"/>
        <v>0.32044540906634933</v>
      </c>
      <c r="V123" s="25">
        <f t="shared" si="249"/>
        <v>0.27073921891155495</v>
      </c>
      <c r="W123" s="25">
        <f t="shared" si="250"/>
        <v>0.20719551646954826</v>
      </c>
      <c r="X123" s="36"/>
      <c r="Y123" s="36"/>
      <c r="AA123" s="124">
        <f t="shared" si="321"/>
        <v>80</v>
      </c>
      <c r="AB123" s="128">
        <f t="shared" si="251"/>
        <v>121006.43741256669</v>
      </c>
      <c r="AC123" s="124">
        <f t="shared" si="322"/>
        <v>80</v>
      </c>
      <c r="AD123" s="130">
        <f t="shared" si="323"/>
        <v>4.7500000000000001E-2</v>
      </c>
      <c r="AE123" s="127">
        <f t="shared" si="324"/>
        <v>1293</v>
      </c>
      <c r="AF123" s="128">
        <f t="shared" si="325"/>
        <v>129175.6</v>
      </c>
      <c r="AG123" s="128">
        <f t="shared" si="348"/>
        <v>129300</v>
      </c>
      <c r="AH123" s="128">
        <f t="shared" si="357"/>
        <v>129300</v>
      </c>
      <c r="AI123" s="130">
        <f t="shared" si="252"/>
        <v>4.7500000000000001E-2</v>
      </c>
      <c r="AJ123" s="128">
        <f t="shared" si="253"/>
        <v>129811.8125</v>
      </c>
      <c r="AK123" s="128" t="str">
        <f t="shared" si="254"/>
        <v>nie</v>
      </c>
      <c r="AL123" s="128">
        <f t="shared" si="255"/>
        <v>646.5</v>
      </c>
      <c r="AM123" s="128">
        <f t="shared" si="361"/>
        <v>129190.903125</v>
      </c>
      <c r="AN123" s="128">
        <f t="shared" si="256"/>
        <v>414.56812500000001</v>
      </c>
      <c r="AO123" s="130">
        <f t="shared" si="257"/>
        <v>4.4999999999999998E-2</v>
      </c>
      <c r="AP123" s="128">
        <f t="shared" si="258"/>
        <v>3433.5059855119871</v>
      </c>
      <c r="AQ123" s="128">
        <f t="shared" si="362"/>
        <v>132209.84098551198</v>
      </c>
      <c r="AS123" s="124">
        <f t="shared" si="327"/>
        <v>80</v>
      </c>
      <c r="AT123" s="130">
        <f t="shared" si="328"/>
        <v>4.7500000000000001E-2</v>
      </c>
      <c r="AU123" s="127">
        <f t="shared" si="329"/>
        <v>1285</v>
      </c>
      <c r="AV123" s="128">
        <f t="shared" si="330"/>
        <v>128381.40000000001</v>
      </c>
      <c r="AW123" s="128">
        <f t="shared" si="363"/>
        <v>128500</v>
      </c>
      <c r="AX123" s="128">
        <f t="shared" si="358"/>
        <v>128500</v>
      </c>
      <c r="AY123" s="130">
        <f t="shared" si="259"/>
        <v>4.9000000000000002E-2</v>
      </c>
      <c r="AZ123" s="128">
        <f t="shared" si="260"/>
        <v>129024.70833333334</v>
      </c>
      <c r="BA123" s="128" t="str">
        <f t="shared" si="261"/>
        <v>nie</v>
      </c>
      <c r="BB123" s="128">
        <f t="shared" si="262"/>
        <v>899.49999999999989</v>
      </c>
      <c r="BC123" s="128">
        <f t="shared" si="158"/>
        <v>128196.41875000001</v>
      </c>
      <c r="BD123" s="128">
        <f t="shared" si="263"/>
        <v>425.01375000000786</v>
      </c>
      <c r="BE123" s="130">
        <f t="shared" si="264"/>
        <v>4.4999999999999998E-2</v>
      </c>
      <c r="BF123" s="128">
        <f t="shared" si="265"/>
        <v>3439.953805105939</v>
      </c>
      <c r="BG123" s="128">
        <f t="shared" si="159"/>
        <v>131211.35880510593</v>
      </c>
      <c r="BI123" s="124">
        <f t="shared" si="332"/>
        <v>80</v>
      </c>
      <c r="BJ123" s="130">
        <f t="shared" si="354"/>
        <v>4.5900000000000003E-2</v>
      </c>
      <c r="BK123" s="127">
        <f t="shared" si="333"/>
        <v>1282</v>
      </c>
      <c r="BL123" s="128">
        <f t="shared" si="334"/>
        <v>128071.8</v>
      </c>
      <c r="BM123" s="128">
        <f t="shared" si="349"/>
        <v>128200</v>
      </c>
      <c r="BN123" s="128">
        <f t="shared" si="335"/>
        <v>128200</v>
      </c>
      <c r="BO123" s="130">
        <f t="shared" si="266"/>
        <v>5.1499999999999997E-2</v>
      </c>
      <c r="BP123" s="128">
        <f t="shared" si="267"/>
        <v>132601.53333333333</v>
      </c>
      <c r="BQ123" s="128" t="str">
        <f t="shared" si="268"/>
        <v>nie</v>
      </c>
      <c r="BR123" s="128">
        <f t="shared" si="269"/>
        <v>1282</v>
      </c>
      <c r="BS123" s="128">
        <f t="shared" si="364"/>
        <v>130726.822</v>
      </c>
      <c r="BT123" s="128">
        <f t="shared" si="356"/>
        <v>0</v>
      </c>
      <c r="BU123" s="130">
        <f t="shared" si="270"/>
        <v>4.4999999999999998E-2</v>
      </c>
      <c r="BV123" s="128">
        <f t="shared" si="271"/>
        <v>132.75716653110607</v>
      </c>
      <c r="BW123" s="128">
        <f t="shared" si="365"/>
        <v>130859.57916653111</v>
      </c>
      <c r="BY123" s="130">
        <f t="shared" si="360"/>
        <v>2.9000000000000001E-2</v>
      </c>
      <c r="BZ123" s="127">
        <f t="shared" si="337"/>
        <v>1161</v>
      </c>
      <c r="CA123" s="128">
        <f t="shared" si="338"/>
        <v>115996.40000000001</v>
      </c>
      <c r="CB123" s="128">
        <f t="shared" si="366"/>
        <v>116100</v>
      </c>
      <c r="CC123" s="128">
        <f t="shared" si="359"/>
        <v>116100</v>
      </c>
      <c r="CD123" s="130">
        <f t="shared" si="272"/>
        <v>4.3999999999999997E-2</v>
      </c>
      <c r="CE123" s="128">
        <f t="shared" si="273"/>
        <v>119505.60000000001</v>
      </c>
      <c r="CF123" s="128" t="str">
        <f t="shared" si="274"/>
        <v>nie</v>
      </c>
      <c r="CG123" s="128">
        <f t="shared" si="275"/>
        <v>2322</v>
      </c>
      <c r="CH123" s="128">
        <f t="shared" si="160"/>
        <v>116977.716</v>
      </c>
      <c r="CI123" s="128">
        <f t="shared" si="276"/>
        <v>0</v>
      </c>
      <c r="CJ123" s="130">
        <f t="shared" si="277"/>
        <v>4.4999999999999998E-2</v>
      </c>
      <c r="CK123" s="128">
        <f t="shared" si="278"/>
        <v>9807.5949554146246</v>
      </c>
      <c r="CL123" s="128">
        <f t="shared" si="279"/>
        <v>126785.31095541462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134642.85322690636</v>
      </c>
      <c r="CR123" s="130">
        <f t="shared" si="280"/>
        <v>4.9000000000000002E-2</v>
      </c>
      <c r="CS123" s="128">
        <f t="shared" si="281"/>
        <v>139041.18643231862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129193.36101017808</v>
      </c>
      <c r="CW123" s="128">
        <f t="shared" si="285"/>
        <v>0</v>
      </c>
      <c r="CX123" s="130">
        <f t="shared" si="286"/>
        <v>4.4999999999999998E-2</v>
      </c>
      <c r="CY123" s="128">
        <f t="shared" si="287"/>
        <v>0</v>
      </c>
      <c r="CZ123" s="128">
        <f t="shared" si="288"/>
        <v>129193.36101017808</v>
      </c>
      <c r="DA123" s="20"/>
      <c r="DB123" s="127">
        <f t="shared" si="350"/>
        <v>1277</v>
      </c>
      <c r="DC123" s="128">
        <f t="shared" si="351"/>
        <v>127700</v>
      </c>
      <c r="DD123" s="128">
        <f t="shared" si="344"/>
        <v>127700</v>
      </c>
      <c r="DE123" s="128">
        <f t="shared" si="345"/>
        <v>127700</v>
      </c>
      <c r="DF123" s="130">
        <f t="shared" si="289"/>
        <v>5.7000000000000002E-2</v>
      </c>
      <c r="DG123" s="128">
        <f t="shared" si="290"/>
        <v>132552.6</v>
      </c>
      <c r="DH123" s="128" t="str">
        <f t="shared" si="291"/>
        <v>nie</v>
      </c>
      <c r="DI123" s="128">
        <f t="shared" si="292"/>
        <v>2554</v>
      </c>
      <c r="DJ123" s="128">
        <f t="shared" si="355"/>
        <v>129561.86600000001</v>
      </c>
      <c r="DK123" s="128">
        <f t="shared" si="294"/>
        <v>0</v>
      </c>
      <c r="DL123" s="130">
        <f t="shared" si="295"/>
        <v>4.4999999999999998E-2</v>
      </c>
      <c r="DM123" s="128">
        <f t="shared" si="296"/>
        <v>53.32703607055123</v>
      </c>
      <c r="DN123" s="128">
        <f t="shared" si="297"/>
        <v>129615.19303607056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138207.62153478383</v>
      </c>
      <c r="DT123" s="130">
        <f t="shared" si="298"/>
        <v>5.4000000000000006E-2</v>
      </c>
      <c r="DU123" s="128">
        <f t="shared" si="299"/>
        <v>143183.09591003606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132548.30768712921</v>
      </c>
      <c r="DY123" s="128">
        <f t="shared" si="303"/>
        <v>0</v>
      </c>
      <c r="DZ123" s="130">
        <f t="shared" si="304"/>
        <v>4.4999999999999998E-2</v>
      </c>
      <c r="EA123" s="128">
        <f t="shared" si="305"/>
        <v>0</v>
      </c>
      <c r="EB123" s="128">
        <f t="shared" si="306"/>
        <v>132548.30768712921</v>
      </c>
    </row>
    <row r="124" spans="1:132">
      <c r="A124" s="224"/>
      <c r="B124" s="188">
        <f t="shared" si="307"/>
        <v>80</v>
      </c>
      <c r="C124" s="128">
        <f t="shared" si="308"/>
        <v>132209.84098551198</v>
      </c>
      <c r="D124" s="128">
        <f t="shared" si="309"/>
        <v>131211.35880510593</v>
      </c>
      <c r="E124" s="128">
        <f t="shared" si="310"/>
        <v>130859.57916653111</v>
      </c>
      <c r="F124" s="128">
        <f t="shared" si="311"/>
        <v>126785.31095541462</v>
      </c>
      <c r="G124" s="128">
        <f t="shared" si="312"/>
        <v>129193.36101017808</v>
      </c>
      <c r="H124" s="128">
        <f t="shared" si="313"/>
        <v>129615.19303607056</v>
      </c>
      <c r="I124" s="128">
        <f t="shared" si="314"/>
        <v>132548.30768712921</v>
      </c>
      <c r="J124" s="128">
        <f t="shared" si="315"/>
        <v>127459.90892889988</v>
      </c>
      <c r="K124" s="128">
        <f t="shared" si="316"/>
        <v>121006.43741256669</v>
      </c>
      <c r="M124" s="36"/>
      <c r="N124" s="32">
        <f t="shared" si="317"/>
        <v>80</v>
      </c>
      <c r="O124" s="25">
        <f t="shared" si="318"/>
        <v>0.32209840985511984</v>
      </c>
      <c r="P124" s="25">
        <f t="shared" si="319"/>
        <v>0.31211358805105927</v>
      </c>
      <c r="Q124" s="25">
        <f t="shared" si="320"/>
        <v>0.30859579166531104</v>
      </c>
      <c r="R124" s="25">
        <f t="shared" si="245"/>
        <v>0.26785310955414632</v>
      </c>
      <c r="S124" s="25">
        <f t="shared" si="246"/>
        <v>0.29193361010178087</v>
      </c>
      <c r="T124" s="25">
        <f t="shared" si="247"/>
        <v>0.29615193036070564</v>
      </c>
      <c r="U124" s="25">
        <f t="shared" si="248"/>
        <v>0.32548307687129219</v>
      </c>
      <c r="V124" s="25">
        <f t="shared" si="249"/>
        <v>0.2745990892889989</v>
      </c>
      <c r="W124" s="25">
        <f t="shared" si="250"/>
        <v>0.21006437412566692</v>
      </c>
      <c r="X124" s="36"/>
      <c r="Y124" s="36"/>
      <c r="AA124" s="124">
        <f t="shared" si="321"/>
        <v>81</v>
      </c>
      <c r="AB124" s="128">
        <f t="shared" si="251"/>
        <v>121293.32317817856</v>
      </c>
      <c r="AC124" s="124">
        <f t="shared" si="322"/>
        <v>81</v>
      </c>
      <c r="AD124" s="130">
        <f t="shared" si="323"/>
        <v>4.7500000000000001E-2</v>
      </c>
      <c r="AE124" s="127">
        <f t="shared" si="324"/>
        <v>1293</v>
      </c>
      <c r="AF124" s="128">
        <f t="shared" si="325"/>
        <v>129175.6</v>
      </c>
      <c r="AG124" s="128">
        <f t="shared" si="348"/>
        <v>129300</v>
      </c>
      <c r="AH124" s="128">
        <f t="shared" si="357"/>
        <v>129300</v>
      </c>
      <c r="AI124" s="130">
        <f t="shared" si="252"/>
        <v>4.7500000000000001E-2</v>
      </c>
      <c r="AJ124" s="128">
        <f t="shared" si="253"/>
        <v>129811.8125</v>
      </c>
      <c r="AK124" s="128" t="str">
        <f t="shared" si="254"/>
        <v>nie</v>
      </c>
      <c r="AL124" s="128">
        <f t="shared" si="255"/>
        <v>646.5</v>
      </c>
      <c r="AM124" s="128">
        <f t="shared" si="361"/>
        <v>129190.903125</v>
      </c>
      <c r="AN124" s="128">
        <f t="shared" si="256"/>
        <v>414.56812500000001</v>
      </c>
      <c r="AO124" s="130">
        <f t="shared" si="257"/>
        <v>4.4999999999999998E-2</v>
      </c>
      <c r="AP124" s="128">
        <f t="shared" si="258"/>
        <v>3858.5033849429801</v>
      </c>
      <c r="AQ124" s="128">
        <f t="shared" si="362"/>
        <v>132634.83838494297</v>
      </c>
      <c r="AS124" s="124">
        <f t="shared" si="327"/>
        <v>81</v>
      </c>
      <c r="AT124" s="130">
        <f t="shared" si="328"/>
        <v>4.7500000000000001E-2</v>
      </c>
      <c r="AU124" s="127">
        <f t="shared" si="329"/>
        <v>1285</v>
      </c>
      <c r="AV124" s="128">
        <f t="shared" si="330"/>
        <v>128381.40000000001</v>
      </c>
      <c r="AW124" s="128">
        <f t="shared" si="363"/>
        <v>128500</v>
      </c>
      <c r="AX124" s="128">
        <f t="shared" si="358"/>
        <v>128500</v>
      </c>
      <c r="AY124" s="130">
        <f t="shared" si="259"/>
        <v>4.9000000000000002E-2</v>
      </c>
      <c r="AZ124" s="128">
        <f t="shared" si="260"/>
        <v>129024.70833333334</v>
      </c>
      <c r="BA124" s="128" t="str">
        <f t="shared" si="261"/>
        <v>nie</v>
      </c>
      <c r="BB124" s="128">
        <f t="shared" si="262"/>
        <v>899.49999999999989</v>
      </c>
      <c r="BC124" s="128">
        <f t="shared" si="158"/>
        <v>128196.41875000001</v>
      </c>
      <c r="BD124" s="128">
        <f t="shared" si="263"/>
        <v>425.01375000000786</v>
      </c>
      <c r="BE124" s="130">
        <f t="shared" si="264"/>
        <v>4.4999999999999998E-2</v>
      </c>
      <c r="BF124" s="128">
        <f t="shared" si="265"/>
        <v>3875.416414788956</v>
      </c>
      <c r="BG124" s="128">
        <f t="shared" si="159"/>
        <v>131646.82141478895</v>
      </c>
      <c r="BI124" s="124">
        <f t="shared" si="332"/>
        <v>81</v>
      </c>
      <c r="BJ124" s="130">
        <f t="shared" si="354"/>
        <v>4.5900000000000003E-2</v>
      </c>
      <c r="BK124" s="127">
        <f t="shared" si="333"/>
        <v>1282</v>
      </c>
      <c r="BL124" s="128">
        <f t="shared" si="334"/>
        <v>128071.8</v>
      </c>
      <c r="BM124" s="128">
        <f t="shared" si="349"/>
        <v>128200</v>
      </c>
      <c r="BN124" s="128">
        <f t="shared" si="335"/>
        <v>128200</v>
      </c>
      <c r="BO124" s="130">
        <f t="shared" si="266"/>
        <v>5.1499999999999997E-2</v>
      </c>
      <c r="BP124" s="128">
        <f t="shared" si="267"/>
        <v>133151.72499999998</v>
      </c>
      <c r="BQ124" s="128" t="str">
        <f t="shared" si="268"/>
        <v>nie</v>
      </c>
      <c r="BR124" s="128">
        <f t="shared" si="269"/>
        <v>1282</v>
      </c>
      <c r="BS124" s="128">
        <f t="shared" si="364"/>
        <v>131172.47724999997</v>
      </c>
      <c r="BT124" s="128">
        <f t="shared" si="356"/>
        <v>0</v>
      </c>
      <c r="BU124" s="130">
        <f t="shared" si="270"/>
        <v>4.4999999999999998E-2</v>
      </c>
      <c r="BV124" s="128">
        <f t="shared" si="271"/>
        <v>133.16041642444429</v>
      </c>
      <c r="BW124" s="128">
        <f t="shared" si="365"/>
        <v>131305.63766642442</v>
      </c>
      <c r="BY124" s="130">
        <f t="shared" si="360"/>
        <v>2.9000000000000001E-2</v>
      </c>
      <c r="BZ124" s="127">
        <f t="shared" si="337"/>
        <v>1161</v>
      </c>
      <c r="CA124" s="128">
        <f t="shared" si="338"/>
        <v>115996.40000000001</v>
      </c>
      <c r="CB124" s="128">
        <f t="shared" si="366"/>
        <v>116100</v>
      </c>
      <c r="CC124" s="128">
        <f t="shared" si="359"/>
        <v>116100</v>
      </c>
      <c r="CD124" s="130">
        <f t="shared" si="272"/>
        <v>4.3999999999999997E-2</v>
      </c>
      <c r="CE124" s="128">
        <f t="shared" si="273"/>
        <v>119931.29999999999</v>
      </c>
      <c r="CF124" s="128" t="str">
        <f t="shared" si="274"/>
        <v>nie</v>
      </c>
      <c r="CG124" s="128">
        <f t="shared" si="275"/>
        <v>2322</v>
      </c>
      <c r="CH124" s="128">
        <f t="shared" si="160"/>
        <v>117322.533</v>
      </c>
      <c r="CI124" s="128">
        <f t="shared" si="276"/>
        <v>0</v>
      </c>
      <c r="CJ124" s="130">
        <f t="shared" si="277"/>
        <v>4.4999999999999998E-2</v>
      </c>
      <c r="CK124" s="128">
        <f t="shared" si="278"/>
        <v>9837.3855250916968</v>
      </c>
      <c r="CL124" s="128">
        <f t="shared" si="279"/>
        <v>127159.91852509169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134642.85322690636</v>
      </c>
      <c r="CR124" s="130">
        <f t="shared" si="280"/>
        <v>4.9000000000000002E-2</v>
      </c>
      <c r="CS124" s="128">
        <f t="shared" si="281"/>
        <v>139590.97808299516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129638.69224722608</v>
      </c>
      <c r="CW124" s="128">
        <f t="shared" si="285"/>
        <v>0</v>
      </c>
      <c r="CX124" s="130">
        <f t="shared" si="286"/>
        <v>4.4999999999999998E-2</v>
      </c>
      <c r="CY124" s="128">
        <f t="shared" si="287"/>
        <v>0</v>
      </c>
      <c r="CZ124" s="128">
        <f t="shared" si="288"/>
        <v>129638.69224722608</v>
      </c>
      <c r="DA124" s="20"/>
      <c r="DB124" s="127">
        <f t="shared" si="350"/>
        <v>1277</v>
      </c>
      <c r="DC124" s="128">
        <f t="shared" si="351"/>
        <v>127700</v>
      </c>
      <c r="DD124" s="128">
        <f t="shared" si="344"/>
        <v>127700</v>
      </c>
      <c r="DE124" s="128">
        <f t="shared" si="345"/>
        <v>127700</v>
      </c>
      <c r="DF124" s="130">
        <f t="shared" si="289"/>
        <v>5.7000000000000002E-2</v>
      </c>
      <c r="DG124" s="128">
        <f t="shared" si="290"/>
        <v>133159.17500000002</v>
      </c>
      <c r="DH124" s="128" t="str">
        <f t="shared" si="291"/>
        <v>nie</v>
      </c>
      <c r="DI124" s="128">
        <f t="shared" si="292"/>
        <v>2554</v>
      </c>
      <c r="DJ124" s="128">
        <f t="shared" si="355"/>
        <v>130053.19175000001</v>
      </c>
      <c r="DK124" s="128">
        <f t="shared" si="294"/>
        <v>0</v>
      </c>
      <c r="DL124" s="130">
        <f t="shared" si="295"/>
        <v>4.4999999999999998E-2</v>
      </c>
      <c r="DM124" s="128">
        <f t="shared" si="296"/>
        <v>53.489016942615528</v>
      </c>
      <c r="DN124" s="128">
        <f t="shared" si="297"/>
        <v>130106.68076694263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138207.62153478383</v>
      </c>
      <c r="DT124" s="130">
        <f t="shared" si="298"/>
        <v>5.4000000000000006E-2</v>
      </c>
      <c r="DU124" s="128">
        <f t="shared" si="299"/>
        <v>143805.03020694258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133052.07446762349</v>
      </c>
      <c r="DY124" s="128">
        <f t="shared" si="303"/>
        <v>0</v>
      </c>
      <c r="DZ124" s="130">
        <f t="shared" si="304"/>
        <v>4.4999999999999998E-2</v>
      </c>
      <c r="EA124" s="128">
        <f t="shared" si="305"/>
        <v>0</v>
      </c>
      <c r="EB124" s="128">
        <f t="shared" si="306"/>
        <v>133052.07446762349</v>
      </c>
    </row>
    <row r="125" spans="1:132">
      <c r="A125" s="224"/>
      <c r="B125" s="188">
        <f t="shared" si="307"/>
        <v>81</v>
      </c>
      <c r="C125" s="128">
        <f t="shared" si="308"/>
        <v>132634.83838494297</v>
      </c>
      <c r="D125" s="128">
        <f t="shared" si="309"/>
        <v>131646.82141478895</v>
      </c>
      <c r="E125" s="128">
        <f t="shared" si="310"/>
        <v>131305.63766642442</v>
      </c>
      <c r="F125" s="128">
        <f t="shared" si="311"/>
        <v>127159.91852509169</v>
      </c>
      <c r="G125" s="128">
        <f t="shared" si="312"/>
        <v>129638.69224722608</v>
      </c>
      <c r="H125" s="128">
        <f t="shared" si="313"/>
        <v>130106.68076694263</v>
      </c>
      <c r="I125" s="128">
        <f t="shared" si="314"/>
        <v>133052.07446762349</v>
      </c>
      <c r="J125" s="128">
        <f t="shared" si="315"/>
        <v>127847.06840227141</v>
      </c>
      <c r="K125" s="128">
        <f t="shared" si="316"/>
        <v>121293.32317817856</v>
      </c>
      <c r="M125" s="36"/>
      <c r="N125" s="32">
        <f t="shared" si="317"/>
        <v>81</v>
      </c>
      <c r="O125" s="25">
        <f t="shared" si="318"/>
        <v>0.32634838384942966</v>
      </c>
      <c r="P125" s="25">
        <f t="shared" si="319"/>
        <v>0.31646821414788961</v>
      </c>
      <c r="Q125" s="25">
        <f t="shared" si="320"/>
        <v>0.31305637666424424</v>
      </c>
      <c r="R125" s="25">
        <f t="shared" si="245"/>
        <v>0.27159918525091697</v>
      </c>
      <c r="S125" s="25">
        <f t="shared" si="246"/>
        <v>0.29638692247226084</v>
      </c>
      <c r="T125" s="25">
        <f t="shared" si="247"/>
        <v>0.30106680766942628</v>
      </c>
      <c r="U125" s="25">
        <f t="shared" si="248"/>
        <v>0.33052074467623482</v>
      </c>
      <c r="V125" s="25">
        <f t="shared" si="249"/>
        <v>0.27847068402271402</v>
      </c>
      <c r="W125" s="25">
        <f t="shared" si="250"/>
        <v>0.21293323178178558</v>
      </c>
      <c r="X125" s="36"/>
      <c r="Y125" s="36"/>
      <c r="AA125" s="124">
        <f t="shared" si="321"/>
        <v>82</v>
      </c>
      <c r="AB125" s="128">
        <f t="shared" si="251"/>
        <v>121580.20894379044</v>
      </c>
      <c r="AC125" s="124">
        <f t="shared" si="322"/>
        <v>82</v>
      </c>
      <c r="AD125" s="130">
        <f t="shared" si="323"/>
        <v>4.7500000000000001E-2</v>
      </c>
      <c r="AE125" s="127">
        <f t="shared" si="324"/>
        <v>1293</v>
      </c>
      <c r="AF125" s="128">
        <f t="shared" si="325"/>
        <v>129175.6</v>
      </c>
      <c r="AG125" s="128">
        <f t="shared" si="348"/>
        <v>129300</v>
      </c>
      <c r="AH125" s="128">
        <f t="shared" si="357"/>
        <v>129300</v>
      </c>
      <c r="AI125" s="130">
        <f t="shared" si="252"/>
        <v>4.7500000000000001E-2</v>
      </c>
      <c r="AJ125" s="128">
        <f t="shared" si="253"/>
        <v>129811.8125</v>
      </c>
      <c r="AK125" s="128" t="str">
        <f t="shared" si="254"/>
        <v>nie</v>
      </c>
      <c r="AL125" s="128">
        <f t="shared" si="255"/>
        <v>646.5</v>
      </c>
      <c r="AM125" s="128">
        <f t="shared" si="361"/>
        <v>129190.903125</v>
      </c>
      <c r="AN125" s="128">
        <f t="shared" si="256"/>
        <v>414.56812500000001</v>
      </c>
      <c r="AO125" s="130">
        <f t="shared" si="257"/>
        <v>4.4999999999999998E-2</v>
      </c>
      <c r="AP125" s="128">
        <f t="shared" si="258"/>
        <v>4284.7917139747442</v>
      </c>
      <c r="AQ125" s="128">
        <f t="shared" si="362"/>
        <v>133061.12671397475</v>
      </c>
      <c r="AS125" s="124">
        <f t="shared" si="327"/>
        <v>82</v>
      </c>
      <c r="AT125" s="130">
        <f t="shared" si="328"/>
        <v>4.7500000000000001E-2</v>
      </c>
      <c r="AU125" s="127">
        <f t="shared" si="329"/>
        <v>1285</v>
      </c>
      <c r="AV125" s="128">
        <f t="shared" si="330"/>
        <v>128381.40000000001</v>
      </c>
      <c r="AW125" s="128">
        <f t="shared" si="363"/>
        <v>128500</v>
      </c>
      <c r="AX125" s="128">
        <f t="shared" si="358"/>
        <v>128500</v>
      </c>
      <c r="AY125" s="130">
        <f t="shared" si="259"/>
        <v>4.9000000000000002E-2</v>
      </c>
      <c r="AZ125" s="128">
        <f t="shared" si="260"/>
        <v>129024.70833333334</v>
      </c>
      <c r="BA125" s="128" t="str">
        <f t="shared" si="261"/>
        <v>nie</v>
      </c>
      <c r="BB125" s="128">
        <f t="shared" si="262"/>
        <v>899.49999999999989</v>
      </c>
      <c r="BC125" s="128">
        <f t="shared" si="158"/>
        <v>128196.41875000001</v>
      </c>
      <c r="BD125" s="128">
        <f t="shared" si="263"/>
        <v>425.01375000000786</v>
      </c>
      <c r="BE125" s="130">
        <f t="shared" si="264"/>
        <v>4.4999999999999998E-2</v>
      </c>
      <c r="BF125" s="128">
        <f t="shared" si="265"/>
        <v>4312.2017421488854</v>
      </c>
      <c r="BG125" s="128">
        <f t="shared" si="159"/>
        <v>132083.6067421489</v>
      </c>
      <c r="BI125" s="124">
        <f t="shared" si="332"/>
        <v>82</v>
      </c>
      <c r="BJ125" s="130">
        <f t="shared" si="354"/>
        <v>4.5900000000000003E-2</v>
      </c>
      <c r="BK125" s="127">
        <f t="shared" si="333"/>
        <v>1282</v>
      </c>
      <c r="BL125" s="128">
        <f t="shared" si="334"/>
        <v>128071.8</v>
      </c>
      <c r="BM125" s="128">
        <f t="shared" si="349"/>
        <v>128200</v>
      </c>
      <c r="BN125" s="128">
        <f t="shared" si="335"/>
        <v>128200</v>
      </c>
      <c r="BO125" s="130">
        <f t="shared" si="266"/>
        <v>5.1499999999999997E-2</v>
      </c>
      <c r="BP125" s="128">
        <f t="shared" si="267"/>
        <v>133701.91666666669</v>
      </c>
      <c r="BQ125" s="128" t="str">
        <f t="shared" si="268"/>
        <v>nie</v>
      </c>
      <c r="BR125" s="128">
        <f t="shared" si="269"/>
        <v>1282</v>
      </c>
      <c r="BS125" s="128">
        <f t="shared" si="364"/>
        <v>131618.13250000001</v>
      </c>
      <c r="BT125" s="128">
        <f t="shared" si="356"/>
        <v>0</v>
      </c>
      <c r="BU125" s="130">
        <f t="shared" si="270"/>
        <v>4.4999999999999998E-2</v>
      </c>
      <c r="BV125" s="128">
        <f t="shared" si="271"/>
        <v>133.56489118933354</v>
      </c>
      <c r="BW125" s="128">
        <f t="shared" si="365"/>
        <v>131751.69739118934</v>
      </c>
      <c r="BY125" s="130">
        <f t="shared" si="360"/>
        <v>2.9000000000000001E-2</v>
      </c>
      <c r="BZ125" s="127">
        <f t="shared" si="337"/>
        <v>1161</v>
      </c>
      <c r="CA125" s="128">
        <f t="shared" si="338"/>
        <v>115996.40000000001</v>
      </c>
      <c r="CB125" s="128">
        <f t="shared" si="366"/>
        <v>116100</v>
      </c>
      <c r="CC125" s="128">
        <f t="shared" si="359"/>
        <v>116100</v>
      </c>
      <c r="CD125" s="130">
        <f t="shared" si="272"/>
        <v>4.3999999999999997E-2</v>
      </c>
      <c r="CE125" s="128">
        <f t="shared" si="273"/>
        <v>120357</v>
      </c>
      <c r="CF125" s="128" t="str">
        <f t="shared" si="274"/>
        <v>nie</v>
      </c>
      <c r="CG125" s="128">
        <f t="shared" si="275"/>
        <v>2322</v>
      </c>
      <c r="CH125" s="128">
        <f t="shared" si="160"/>
        <v>117667.35</v>
      </c>
      <c r="CI125" s="128">
        <f t="shared" si="276"/>
        <v>0</v>
      </c>
      <c r="CJ125" s="130">
        <f t="shared" si="277"/>
        <v>4.4999999999999998E-2</v>
      </c>
      <c r="CK125" s="128">
        <f t="shared" si="278"/>
        <v>9867.2665836241631</v>
      </c>
      <c r="CL125" s="128">
        <f t="shared" si="279"/>
        <v>127534.61658362417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134642.85322690636</v>
      </c>
      <c r="CR125" s="130">
        <f t="shared" si="280"/>
        <v>4.9000000000000002E-2</v>
      </c>
      <c r="CS125" s="128">
        <f t="shared" si="281"/>
        <v>140140.76973367168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130084.02348427406</v>
      </c>
      <c r="CW125" s="128">
        <f t="shared" si="285"/>
        <v>0</v>
      </c>
      <c r="CX125" s="130">
        <f t="shared" si="286"/>
        <v>4.4999999999999998E-2</v>
      </c>
      <c r="CY125" s="128">
        <f t="shared" si="287"/>
        <v>0</v>
      </c>
      <c r="CZ125" s="128">
        <f t="shared" si="288"/>
        <v>130084.02348427406</v>
      </c>
      <c r="DA125" s="20"/>
      <c r="DB125" s="127">
        <f t="shared" si="350"/>
        <v>1277</v>
      </c>
      <c r="DC125" s="128">
        <f t="shared" si="351"/>
        <v>127700</v>
      </c>
      <c r="DD125" s="128">
        <f t="shared" si="344"/>
        <v>127700</v>
      </c>
      <c r="DE125" s="128">
        <f t="shared" si="345"/>
        <v>127700</v>
      </c>
      <c r="DF125" s="130">
        <f t="shared" si="289"/>
        <v>5.7000000000000002E-2</v>
      </c>
      <c r="DG125" s="128">
        <f t="shared" si="290"/>
        <v>133765.75</v>
      </c>
      <c r="DH125" s="128" t="str">
        <f t="shared" si="291"/>
        <v>nie</v>
      </c>
      <c r="DI125" s="128">
        <f t="shared" si="292"/>
        <v>2554</v>
      </c>
      <c r="DJ125" s="128">
        <f t="shared" si="355"/>
        <v>130544.5175</v>
      </c>
      <c r="DK125" s="128">
        <f t="shared" si="294"/>
        <v>0</v>
      </c>
      <c r="DL125" s="130">
        <f t="shared" si="295"/>
        <v>4.4999999999999998E-2</v>
      </c>
      <c r="DM125" s="128">
        <f t="shared" si="296"/>
        <v>53.651489831578722</v>
      </c>
      <c r="DN125" s="128">
        <f t="shared" si="297"/>
        <v>130598.16898983158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138207.62153478383</v>
      </c>
      <c r="DT125" s="130">
        <f t="shared" si="298"/>
        <v>5.4000000000000006E-2</v>
      </c>
      <c r="DU125" s="128">
        <f t="shared" si="299"/>
        <v>144426.9645038491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133555.84124811777</v>
      </c>
      <c r="DY125" s="128">
        <f t="shared" si="303"/>
        <v>0</v>
      </c>
      <c r="DZ125" s="130">
        <f t="shared" si="304"/>
        <v>4.4999999999999998E-2</v>
      </c>
      <c r="EA125" s="128">
        <f t="shared" si="305"/>
        <v>0</v>
      </c>
      <c r="EB125" s="128">
        <f t="shared" si="306"/>
        <v>133555.84124811777</v>
      </c>
    </row>
    <row r="126" spans="1:132">
      <c r="A126" s="224"/>
      <c r="B126" s="188">
        <f t="shared" si="307"/>
        <v>82</v>
      </c>
      <c r="C126" s="128">
        <f t="shared" si="308"/>
        <v>133061.12671397475</v>
      </c>
      <c r="D126" s="128">
        <f t="shared" si="309"/>
        <v>132083.6067421489</v>
      </c>
      <c r="E126" s="128">
        <f t="shared" si="310"/>
        <v>131751.69739118934</v>
      </c>
      <c r="F126" s="128">
        <f t="shared" si="311"/>
        <v>127534.61658362417</v>
      </c>
      <c r="G126" s="128">
        <f t="shared" si="312"/>
        <v>130084.02348427406</v>
      </c>
      <c r="H126" s="128">
        <f t="shared" si="313"/>
        <v>130598.16898983158</v>
      </c>
      <c r="I126" s="128">
        <f t="shared" si="314"/>
        <v>133555.84124811777</v>
      </c>
      <c r="J126" s="128">
        <f t="shared" si="315"/>
        <v>128235.40387254332</v>
      </c>
      <c r="K126" s="128">
        <f t="shared" si="316"/>
        <v>121580.20894379044</v>
      </c>
      <c r="M126" s="36"/>
      <c r="N126" s="32">
        <f t="shared" si="317"/>
        <v>82</v>
      </c>
      <c r="O126" s="25">
        <f t="shared" si="318"/>
        <v>0.33061126713974742</v>
      </c>
      <c r="P126" s="25">
        <f t="shared" si="319"/>
        <v>0.32083606742148896</v>
      </c>
      <c r="Q126" s="25">
        <f t="shared" si="320"/>
        <v>0.31751697391189349</v>
      </c>
      <c r="R126" s="25">
        <f t="shared" si="245"/>
        <v>0.27534616583624172</v>
      </c>
      <c r="S126" s="25">
        <f t="shared" si="246"/>
        <v>0.30084023484274058</v>
      </c>
      <c r="T126" s="25">
        <f t="shared" si="247"/>
        <v>0.30598168989831587</v>
      </c>
      <c r="U126" s="25">
        <f t="shared" si="248"/>
        <v>0.33555841248117768</v>
      </c>
      <c r="V126" s="25">
        <f t="shared" si="249"/>
        <v>0.2823540387254333</v>
      </c>
      <c r="W126" s="25">
        <f t="shared" si="250"/>
        <v>0.21580208943790447</v>
      </c>
      <c r="X126" s="36"/>
      <c r="Y126" s="36"/>
      <c r="AA126" s="124">
        <f t="shared" si="321"/>
        <v>83</v>
      </c>
      <c r="AB126" s="128">
        <f t="shared" si="251"/>
        <v>121867.09470940231</v>
      </c>
      <c r="AC126" s="124">
        <f t="shared" si="322"/>
        <v>83</v>
      </c>
      <c r="AD126" s="130">
        <f t="shared" si="323"/>
        <v>4.7500000000000001E-2</v>
      </c>
      <c r="AE126" s="127">
        <f t="shared" si="324"/>
        <v>1293</v>
      </c>
      <c r="AF126" s="128">
        <f t="shared" si="325"/>
        <v>129175.6</v>
      </c>
      <c r="AG126" s="128">
        <f t="shared" si="348"/>
        <v>129300</v>
      </c>
      <c r="AH126" s="128">
        <f t="shared" si="357"/>
        <v>129300</v>
      </c>
      <c r="AI126" s="130">
        <f t="shared" si="252"/>
        <v>4.7500000000000001E-2</v>
      </c>
      <c r="AJ126" s="128">
        <f t="shared" si="253"/>
        <v>129811.8125</v>
      </c>
      <c r="AK126" s="128" t="str">
        <f t="shared" si="254"/>
        <v>nie</v>
      </c>
      <c r="AL126" s="128">
        <f t="shared" si="255"/>
        <v>646.5</v>
      </c>
      <c r="AM126" s="128">
        <f t="shared" si="361"/>
        <v>129190.903125</v>
      </c>
      <c r="AN126" s="128">
        <f t="shared" si="256"/>
        <v>414.56812500000001</v>
      </c>
      <c r="AO126" s="130">
        <f t="shared" si="257"/>
        <v>4.4999999999999998E-2</v>
      </c>
      <c r="AP126" s="128">
        <f t="shared" si="258"/>
        <v>4712.3748938059425</v>
      </c>
      <c r="AQ126" s="128">
        <f t="shared" si="362"/>
        <v>133488.70989380594</v>
      </c>
      <c r="AS126" s="124">
        <f t="shared" si="327"/>
        <v>83</v>
      </c>
      <c r="AT126" s="130">
        <f t="shared" si="328"/>
        <v>4.7500000000000001E-2</v>
      </c>
      <c r="AU126" s="127">
        <f t="shared" si="329"/>
        <v>1285</v>
      </c>
      <c r="AV126" s="128">
        <f t="shared" si="330"/>
        <v>128381.40000000001</v>
      </c>
      <c r="AW126" s="128">
        <f t="shared" si="363"/>
        <v>128500</v>
      </c>
      <c r="AX126" s="128">
        <f t="shared" si="358"/>
        <v>128500</v>
      </c>
      <c r="AY126" s="130">
        <f t="shared" si="259"/>
        <v>4.9000000000000002E-2</v>
      </c>
      <c r="AZ126" s="128">
        <f t="shared" si="260"/>
        <v>129024.70833333334</v>
      </c>
      <c r="BA126" s="128" t="str">
        <f t="shared" si="261"/>
        <v>nie</v>
      </c>
      <c r="BB126" s="128">
        <f t="shared" si="262"/>
        <v>899.49999999999989</v>
      </c>
      <c r="BC126" s="128">
        <f t="shared" si="158"/>
        <v>128196.41875000001</v>
      </c>
      <c r="BD126" s="128">
        <f t="shared" si="263"/>
        <v>425.01375000000786</v>
      </c>
      <c r="BE126" s="130">
        <f t="shared" si="264"/>
        <v>4.4999999999999998E-2</v>
      </c>
      <c r="BF126" s="128">
        <f t="shared" si="265"/>
        <v>4750.3138049406707</v>
      </c>
      <c r="BG126" s="128">
        <f t="shared" si="159"/>
        <v>132521.71880494067</v>
      </c>
      <c r="BI126" s="124">
        <f t="shared" si="332"/>
        <v>83</v>
      </c>
      <c r="BJ126" s="130">
        <f t="shared" si="354"/>
        <v>4.5900000000000003E-2</v>
      </c>
      <c r="BK126" s="127">
        <f t="shared" si="333"/>
        <v>1282</v>
      </c>
      <c r="BL126" s="128">
        <f t="shared" si="334"/>
        <v>128071.8</v>
      </c>
      <c r="BM126" s="128">
        <f t="shared" si="349"/>
        <v>128200</v>
      </c>
      <c r="BN126" s="128">
        <f t="shared" si="335"/>
        <v>128200</v>
      </c>
      <c r="BO126" s="130">
        <f t="shared" si="266"/>
        <v>5.1499999999999997E-2</v>
      </c>
      <c r="BP126" s="128">
        <f t="shared" si="267"/>
        <v>134252.10833333334</v>
      </c>
      <c r="BQ126" s="128" t="str">
        <f t="shared" si="268"/>
        <v>nie</v>
      </c>
      <c r="BR126" s="128">
        <f t="shared" si="269"/>
        <v>1282</v>
      </c>
      <c r="BS126" s="128">
        <f t="shared" si="364"/>
        <v>132063.78775000002</v>
      </c>
      <c r="BT126" s="128">
        <f t="shared" si="356"/>
        <v>0</v>
      </c>
      <c r="BU126" s="130">
        <f t="shared" si="270"/>
        <v>4.4999999999999998E-2</v>
      </c>
      <c r="BV126" s="128">
        <f t="shared" si="271"/>
        <v>133.97059454632114</v>
      </c>
      <c r="BW126" s="128">
        <f t="shared" si="365"/>
        <v>132197.75834454634</v>
      </c>
      <c r="BY126" s="130">
        <f t="shared" si="360"/>
        <v>2.9000000000000001E-2</v>
      </c>
      <c r="BZ126" s="127">
        <f t="shared" si="337"/>
        <v>1161</v>
      </c>
      <c r="CA126" s="128">
        <f t="shared" si="338"/>
        <v>115996.40000000001</v>
      </c>
      <c r="CB126" s="128">
        <f t="shared" si="366"/>
        <v>116100</v>
      </c>
      <c r="CC126" s="128">
        <f t="shared" si="359"/>
        <v>116100</v>
      </c>
      <c r="CD126" s="130">
        <f t="shared" si="272"/>
        <v>4.3999999999999997E-2</v>
      </c>
      <c r="CE126" s="128">
        <f t="shared" si="273"/>
        <v>120782.7</v>
      </c>
      <c r="CF126" s="128" t="str">
        <f t="shared" si="274"/>
        <v>nie</v>
      </c>
      <c r="CG126" s="128">
        <f t="shared" si="275"/>
        <v>2322</v>
      </c>
      <c r="CH126" s="128">
        <f t="shared" si="160"/>
        <v>118012.167</v>
      </c>
      <c r="CI126" s="128">
        <f t="shared" si="276"/>
        <v>0</v>
      </c>
      <c r="CJ126" s="130">
        <f t="shared" si="277"/>
        <v>4.4999999999999998E-2</v>
      </c>
      <c r="CK126" s="128">
        <f t="shared" si="278"/>
        <v>9897.2384058719217</v>
      </c>
      <c r="CL126" s="128">
        <f t="shared" si="279"/>
        <v>127909.40540587192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134642.85322690636</v>
      </c>
      <c r="CR126" s="130">
        <f t="shared" si="280"/>
        <v>4.9000000000000002E-2</v>
      </c>
      <c r="CS126" s="128">
        <f t="shared" si="281"/>
        <v>140690.56138434823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130529.35472132206</v>
      </c>
      <c r="CW126" s="128">
        <f t="shared" si="285"/>
        <v>0</v>
      </c>
      <c r="CX126" s="130">
        <f t="shared" si="286"/>
        <v>4.4999999999999998E-2</v>
      </c>
      <c r="CY126" s="128">
        <f t="shared" si="287"/>
        <v>0</v>
      </c>
      <c r="CZ126" s="128">
        <f t="shared" si="288"/>
        <v>130529.35472132206</v>
      </c>
      <c r="DA126" s="20"/>
      <c r="DB126" s="127">
        <f t="shared" si="350"/>
        <v>1277</v>
      </c>
      <c r="DC126" s="128">
        <f t="shared" si="351"/>
        <v>127700</v>
      </c>
      <c r="DD126" s="128">
        <f t="shared" si="344"/>
        <v>127700</v>
      </c>
      <c r="DE126" s="128">
        <f t="shared" si="345"/>
        <v>127700</v>
      </c>
      <c r="DF126" s="130">
        <f t="shared" si="289"/>
        <v>5.7000000000000002E-2</v>
      </c>
      <c r="DG126" s="128">
        <f t="shared" si="290"/>
        <v>134372.32499999998</v>
      </c>
      <c r="DH126" s="128" t="str">
        <f t="shared" si="291"/>
        <v>nie</v>
      </c>
      <c r="DI126" s="128">
        <f t="shared" si="292"/>
        <v>2554</v>
      </c>
      <c r="DJ126" s="128">
        <f t="shared" si="355"/>
        <v>131035.84324999999</v>
      </c>
      <c r="DK126" s="128">
        <f t="shared" si="294"/>
        <v>0</v>
      </c>
      <c r="DL126" s="130">
        <f t="shared" si="295"/>
        <v>4.4999999999999998E-2</v>
      </c>
      <c r="DM126" s="128">
        <f t="shared" si="296"/>
        <v>53.814456231942145</v>
      </c>
      <c r="DN126" s="128">
        <f t="shared" si="297"/>
        <v>131089.65770623193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138207.62153478383</v>
      </c>
      <c r="DT126" s="130">
        <f t="shared" si="298"/>
        <v>5.4000000000000006E-2</v>
      </c>
      <c r="DU126" s="128">
        <f t="shared" si="299"/>
        <v>145048.89880075565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134059.60802861207</v>
      </c>
      <c r="DY126" s="128">
        <f t="shared" si="303"/>
        <v>0</v>
      </c>
      <c r="DZ126" s="130">
        <f t="shared" si="304"/>
        <v>4.4999999999999998E-2</v>
      </c>
      <c r="EA126" s="128">
        <f t="shared" si="305"/>
        <v>0</v>
      </c>
      <c r="EB126" s="128">
        <f t="shared" si="306"/>
        <v>134059.60802861207</v>
      </c>
    </row>
    <row r="127" spans="1:132" ht="14.25" customHeight="1">
      <c r="A127" s="224"/>
      <c r="B127" s="188">
        <f t="shared" si="307"/>
        <v>83</v>
      </c>
      <c r="C127" s="128">
        <f t="shared" si="308"/>
        <v>133488.70989380594</v>
      </c>
      <c r="D127" s="128">
        <f t="shared" si="309"/>
        <v>132521.71880494067</v>
      </c>
      <c r="E127" s="128">
        <f t="shared" si="310"/>
        <v>132197.75834454634</v>
      </c>
      <c r="F127" s="128">
        <f t="shared" si="311"/>
        <v>127909.40540587192</v>
      </c>
      <c r="G127" s="128">
        <f t="shared" si="312"/>
        <v>130529.35472132206</v>
      </c>
      <c r="H127" s="128">
        <f t="shared" si="313"/>
        <v>131089.65770623193</v>
      </c>
      <c r="I127" s="128">
        <f t="shared" si="314"/>
        <v>134059.60802861207</v>
      </c>
      <c r="J127" s="128">
        <f t="shared" si="315"/>
        <v>128624.91891180618</v>
      </c>
      <c r="K127" s="128">
        <f t="shared" si="316"/>
        <v>121867.09470940231</v>
      </c>
      <c r="M127" s="36"/>
      <c r="N127" s="32">
        <f t="shared" si="317"/>
        <v>83</v>
      </c>
      <c r="O127" s="25">
        <f t="shared" si="318"/>
        <v>0.33488709893805946</v>
      </c>
      <c r="P127" s="25">
        <f t="shared" si="319"/>
        <v>0.32521718804940658</v>
      </c>
      <c r="Q127" s="25">
        <f t="shared" si="320"/>
        <v>0.32197758344546346</v>
      </c>
      <c r="R127" s="25">
        <f t="shared" si="245"/>
        <v>0.27909405405871923</v>
      </c>
      <c r="S127" s="25">
        <f t="shared" si="246"/>
        <v>0.30529354721322055</v>
      </c>
      <c r="T127" s="25">
        <f t="shared" si="247"/>
        <v>0.31089657706231932</v>
      </c>
      <c r="U127" s="25">
        <f t="shared" si="248"/>
        <v>0.34059608028612076</v>
      </c>
      <c r="V127" s="25">
        <f t="shared" si="249"/>
        <v>0.28624918911806185</v>
      </c>
      <c r="W127" s="25">
        <f t="shared" si="250"/>
        <v>0.21867094709402313</v>
      </c>
      <c r="X127" s="36"/>
      <c r="Y127" s="36"/>
      <c r="AA127" s="124">
        <f t="shared" si="321"/>
        <v>84</v>
      </c>
      <c r="AB127" s="128">
        <f t="shared" si="251"/>
        <v>122153.98047501416</v>
      </c>
      <c r="AC127" s="124">
        <f t="shared" si="322"/>
        <v>84</v>
      </c>
      <c r="AD127" s="130">
        <f t="shared" si="323"/>
        <v>4.7500000000000001E-2</v>
      </c>
      <c r="AE127" s="127">
        <f t="shared" si="324"/>
        <v>1293</v>
      </c>
      <c r="AF127" s="128">
        <f t="shared" si="325"/>
        <v>129175.6</v>
      </c>
      <c r="AG127" s="128">
        <f t="shared" si="348"/>
        <v>129300</v>
      </c>
      <c r="AH127" s="128">
        <f t="shared" si="357"/>
        <v>129300</v>
      </c>
      <c r="AI127" s="130">
        <f t="shared" si="252"/>
        <v>4.7500000000000001E-2</v>
      </c>
      <c r="AJ127" s="128">
        <f t="shared" si="253"/>
        <v>129811.8125</v>
      </c>
      <c r="AK127" s="128" t="str">
        <f t="shared" si="254"/>
        <v>tak</v>
      </c>
      <c r="AL127" s="128">
        <f t="shared" si="255"/>
        <v>0</v>
      </c>
      <c r="AM127" s="128">
        <f t="shared" si="361"/>
        <v>129714.56812500001</v>
      </c>
      <c r="AN127" s="128">
        <f t="shared" si="256"/>
        <v>544.4681249999926</v>
      </c>
      <c r="AO127" s="130">
        <f t="shared" si="257"/>
        <v>4.4999999999999998E-2</v>
      </c>
      <c r="AP127" s="128">
        <f t="shared" si="258"/>
        <v>5271.1568575458714</v>
      </c>
      <c r="AQ127" s="128">
        <f t="shared" si="362"/>
        <v>134441.25685754587</v>
      </c>
      <c r="AS127" s="124">
        <f t="shared" si="327"/>
        <v>84</v>
      </c>
      <c r="AT127" s="130">
        <f t="shared" si="328"/>
        <v>4.7500000000000001E-2</v>
      </c>
      <c r="AU127" s="127">
        <f t="shared" si="329"/>
        <v>1285</v>
      </c>
      <c r="AV127" s="128">
        <f t="shared" si="330"/>
        <v>128381.40000000001</v>
      </c>
      <c r="AW127" s="128">
        <f t="shared" si="363"/>
        <v>128500</v>
      </c>
      <c r="AX127" s="128">
        <f t="shared" si="358"/>
        <v>128500</v>
      </c>
      <c r="AY127" s="130">
        <f t="shared" si="259"/>
        <v>4.9000000000000002E-2</v>
      </c>
      <c r="AZ127" s="128">
        <f t="shared" si="260"/>
        <v>129024.70833333334</v>
      </c>
      <c r="BA127" s="128" t="str">
        <f t="shared" si="261"/>
        <v>nie</v>
      </c>
      <c r="BB127" s="128">
        <f t="shared" si="262"/>
        <v>899.49999999999989</v>
      </c>
      <c r="BC127" s="128">
        <f t="shared" si="158"/>
        <v>128196.41875000001</v>
      </c>
      <c r="BD127" s="128">
        <f t="shared" si="263"/>
        <v>425.01375000000786</v>
      </c>
      <c r="BE127" s="130">
        <f t="shared" si="264"/>
        <v>4.4999999999999998E-2</v>
      </c>
      <c r="BF127" s="128">
        <f t="shared" si="265"/>
        <v>5189.7566331231865</v>
      </c>
      <c r="BG127" s="128">
        <f t="shared" si="159"/>
        <v>132961.16163312318</v>
      </c>
      <c r="BI127" s="124">
        <f t="shared" si="332"/>
        <v>84</v>
      </c>
      <c r="BJ127" s="130">
        <f t="shared" si="354"/>
        <v>4.5900000000000003E-2</v>
      </c>
      <c r="BK127" s="127">
        <f t="shared" si="333"/>
        <v>1282</v>
      </c>
      <c r="BL127" s="128">
        <f t="shared" si="334"/>
        <v>128071.8</v>
      </c>
      <c r="BM127" s="128">
        <f t="shared" si="349"/>
        <v>128200</v>
      </c>
      <c r="BN127" s="128">
        <f t="shared" si="335"/>
        <v>128200</v>
      </c>
      <c r="BO127" s="130">
        <f t="shared" si="266"/>
        <v>5.1499999999999997E-2</v>
      </c>
      <c r="BP127" s="128">
        <f t="shared" si="267"/>
        <v>134802.30000000002</v>
      </c>
      <c r="BQ127" s="128" t="str">
        <f t="shared" si="268"/>
        <v>nie</v>
      </c>
      <c r="BR127" s="128">
        <f t="shared" si="269"/>
        <v>1282</v>
      </c>
      <c r="BS127" s="128">
        <f t="shared" si="364"/>
        <v>132509.44300000003</v>
      </c>
      <c r="BT127" s="128">
        <f t="shared" si="356"/>
        <v>0</v>
      </c>
      <c r="BU127" s="130">
        <f t="shared" si="270"/>
        <v>4.4999999999999998E-2</v>
      </c>
      <c r="BV127" s="128">
        <f t="shared" si="271"/>
        <v>134.37753022725559</v>
      </c>
      <c r="BW127" s="128">
        <f t="shared" si="365"/>
        <v>132643.8205302273</v>
      </c>
      <c r="BY127" s="130">
        <f t="shared" si="360"/>
        <v>2.9000000000000001E-2</v>
      </c>
      <c r="BZ127" s="127">
        <f t="shared" si="337"/>
        <v>1161</v>
      </c>
      <c r="CA127" s="128">
        <f t="shared" si="338"/>
        <v>115996.40000000001</v>
      </c>
      <c r="CB127" s="128">
        <f t="shared" si="366"/>
        <v>116100</v>
      </c>
      <c r="CC127" s="128">
        <f t="shared" si="359"/>
        <v>116100</v>
      </c>
      <c r="CD127" s="130">
        <f t="shared" si="272"/>
        <v>4.3999999999999997E-2</v>
      </c>
      <c r="CE127" s="128">
        <f t="shared" si="273"/>
        <v>121208.40000000001</v>
      </c>
      <c r="CF127" s="128" t="str">
        <f t="shared" si="274"/>
        <v>nie</v>
      </c>
      <c r="CG127" s="128">
        <f t="shared" si="275"/>
        <v>2322</v>
      </c>
      <c r="CH127" s="128">
        <f t="shared" si="160"/>
        <v>118356.98400000001</v>
      </c>
      <c r="CI127" s="128">
        <f t="shared" si="276"/>
        <v>4137.8040000000074</v>
      </c>
      <c r="CJ127" s="130">
        <f t="shared" si="277"/>
        <v>4.4999999999999998E-2</v>
      </c>
      <c r="CK127" s="128">
        <f t="shared" si="278"/>
        <v>14065.105267529765</v>
      </c>
      <c r="CL127" s="128">
        <f t="shared" si="279"/>
        <v>128284.28526752978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134642.85322690636</v>
      </c>
      <c r="CR127" s="130">
        <f t="shared" si="280"/>
        <v>4.9000000000000002E-2</v>
      </c>
      <c r="CS127" s="128">
        <f t="shared" si="281"/>
        <v>141240.35303502477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130974.68595837007</v>
      </c>
      <c r="CW127" s="128">
        <f t="shared" si="285"/>
        <v>0</v>
      </c>
      <c r="CX127" s="130">
        <f t="shared" si="286"/>
        <v>4.4999999999999998E-2</v>
      </c>
      <c r="CY127" s="128">
        <f t="shared" si="287"/>
        <v>0</v>
      </c>
      <c r="CZ127" s="128">
        <f t="shared" si="288"/>
        <v>130974.68595837007</v>
      </c>
      <c r="DA127" s="20"/>
      <c r="DB127" s="127">
        <f t="shared" si="350"/>
        <v>1277</v>
      </c>
      <c r="DC127" s="128">
        <f t="shared" si="351"/>
        <v>127700</v>
      </c>
      <c r="DD127" s="128">
        <f t="shared" si="344"/>
        <v>127700</v>
      </c>
      <c r="DE127" s="128">
        <f t="shared" si="345"/>
        <v>127700</v>
      </c>
      <c r="DF127" s="130">
        <f t="shared" si="289"/>
        <v>5.7000000000000002E-2</v>
      </c>
      <c r="DG127" s="128">
        <f t="shared" si="290"/>
        <v>134978.9</v>
      </c>
      <c r="DH127" s="128" t="str">
        <f t="shared" si="291"/>
        <v>nie</v>
      </c>
      <c r="DI127" s="128">
        <f t="shared" si="292"/>
        <v>2554</v>
      </c>
      <c r="DJ127" s="128">
        <f t="shared" si="355"/>
        <v>131527.16899999999</v>
      </c>
      <c r="DK127" s="128">
        <f t="shared" si="294"/>
        <v>0</v>
      </c>
      <c r="DL127" s="130">
        <f t="shared" si="295"/>
        <v>4.4999999999999998E-2</v>
      </c>
      <c r="DM127" s="128">
        <f t="shared" si="296"/>
        <v>53.977917642746668</v>
      </c>
      <c r="DN127" s="128">
        <f t="shared" si="297"/>
        <v>131581.14691764273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138207.62153478383</v>
      </c>
      <c r="DT127" s="130">
        <f t="shared" si="298"/>
        <v>5.4000000000000006E-2</v>
      </c>
      <c r="DU127" s="128">
        <f t="shared" si="299"/>
        <v>145670.83309766217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134563.37480910635</v>
      </c>
      <c r="DY127" s="128">
        <f t="shared" si="303"/>
        <v>0</v>
      </c>
      <c r="DZ127" s="130">
        <f t="shared" si="304"/>
        <v>4.4999999999999998E-2</v>
      </c>
      <c r="EA127" s="128">
        <f t="shared" si="305"/>
        <v>0</v>
      </c>
      <c r="EB127" s="128">
        <f t="shared" si="306"/>
        <v>134563.37480910635</v>
      </c>
    </row>
    <row r="128" spans="1:132">
      <c r="A128" s="224"/>
      <c r="B128" s="188">
        <f t="shared" si="307"/>
        <v>84</v>
      </c>
      <c r="C128" s="128">
        <f t="shared" si="308"/>
        <v>134441.25685754587</v>
      </c>
      <c r="D128" s="128">
        <f t="shared" si="309"/>
        <v>132961.16163312318</v>
      </c>
      <c r="E128" s="128">
        <f t="shared" si="310"/>
        <v>132643.8205302273</v>
      </c>
      <c r="F128" s="128">
        <f t="shared" si="311"/>
        <v>128284.28526752978</v>
      </c>
      <c r="G128" s="128">
        <f t="shared" si="312"/>
        <v>130974.68595837007</v>
      </c>
      <c r="H128" s="128">
        <f t="shared" si="313"/>
        <v>131581.14691764273</v>
      </c>
      <c r="I128" s="128">
        <f t="shared" si="314"/>
        <v>134563.37480910635</v>
      </c>
      <c r="J128" s="128">
        <f t="shared" si="315"/>
        <v>129015.6171030008</v>
      </c>
      <c r="K128" s="128">
        <f t="shared" si="316"/>
        <v>122153.98047501416</v>
      </c>
      <c r="M128" s="36"/>
      <c r="N128" s="32">
        <f t="shared" si="317"/>
        <v>84</v>
      </c>
      <c r="O128" s="25">
        <f t="shared" si="318"/>
        <v>0.34441256857545866</v>
      </c>
      <c r="P128" s="25">
        <f t="shared" si="319"/>
        <v>0.3296116163312317</v>
      </c>
      <c r="Q128" s="25">
        <f t="shared" si="320"/>
        <v>0.32643820530227297</v>
      </c>
      <c r="R128" s="25">
        <f t="shared" si="245"/>
        <v>0.28284285267529774</v>
      </c>
      <c r="S128" s="25">
        <f t="shared" si="246"/>
        <v>0.30974685958370074</v>
      </c>
      <c r="T128" s="25">
        <f t="shared" si="247"/>
        <v>0.31581146917642733</v>
      </c>
      <c r="U128" s="25">
        <f t="shared" si="248"/>
        <v>0.3456337480910634</v>
      </c>
      <c r="V128" s="25">
        <f t="shared" si="249"/>
        <v>0.29015617103000801</v>
      </c>
      <c r="W128" s="25">
        <f t="shared" si="250"/>
        <v>0.22153980475014157</v>
      </c>
      <c r="X128" s="36"/>
      <c r="Y128" s="36"/>
      <c r="AA128" s="124">
        <f t="shared" si="321"/>
        <v>85</v>
      </c>
      <c r="AB128" s="128">
        <f t="shared" si="251"/>
        <v>122449.18592782879</v>
      </c>
      <c r="AC128" s="124">
        <f t="shared" si="322"/>
        <v>85</v>
      </c>
      <c r="AD128" s="130">
        <f t="shared" si="323"/>
        <v>4.7500000000000001E-2</v>
      </c>
      <c r="AE128" s="127">
        <f t="shared" si="324"/>
        <v>1350</v>
      </c>
      <c r="AF128" s="128">
        <f t="shared" si="325"/>
        <v>134870.20000000001</v>
      </c>
      <c r="AG128" s="128">
        <f t="shared" si="348"/>
        <v>135000</v>
      </c>
      <c r="AH128" s="128">
        <f t="shared" si="357"/>
        <v>135000</v>
      </c>
      <c r="AI128" s="130">
        <f t="shared" si="252"/>
        <v>4.7500000000000001E-2</v>
      </c>
      <c r="AJ128" s="128">
        <f t="shared" si="253"/>
        <v>135534.375</v>
      </c>
      <c r="AK128" s="128" t="str">
        <f t="shared" si="254"/>
        <v>nie</v>
      </c>
      <c r="AL128" s="128">
        <f t="shared" si="255"/>
        <v>534.375</v>
      </c>
      <c r="AM128" s="128">
        <f t="shared" si="361"/>
        <v>135000</v>
      </c>
      <c r="AN128" s="128">
        <f t="shared" si="256"/>
        <v>432.84375000000006</v>
      </c>
      <c r="AO128" s="130">
        <f t="shared" si="257"/>
        <v>4.4999999999999998E-2</v>
      </c>
      <c r="AP128" s="128">
        <f t="shared" si="258"/>
        <v>504.216746500667</v>
      </c>
      <c r="AQ128" s="128">
        <f t="shared" si="362"/>
        <v>140287.16799650068</v>
      </c>
      <c r="AS128" s="124">
        <f t="shared" si="327"/>
        <v>85</v>
      </c>
      <c r="AT128" s="130">
        <f t="shared" si="328"/>
        <v>4.7500000000000001E-2</v>
      </c>
      <c r="AU128" s="127">
        <f t="shared" si="329"/>
        <v>1285</v>
      </c>
      <c r="AV128" s="128">
        <f t="shared" si="330"/>
        <v>128381.40000000001</v>
      </c>
      <c r="AW128" s="128">
        <f t="shared" si="363"/>
        <v>128500</v>
      </c>
      <c r="AX128" s="128">
        <f t="shared" si="358"/>
        <v>128500</v>
      </c>
      <c r="AY128" s="130">
        <f t="shared" si="259"/>
        <v>4.9000000000000002E-2</v>
      </c>
      <c r="AZ128" s="128">
        <f t="shared" si="260"/>
        <v>129024.70833333334</v>
      </c>
      <c r="BA128" s="128" t="str">
        <f t="shared" si="261"/>
        <v>nie</v>
      </c>
      <c r="BB128" s="128">
        <f t="shared" si="262"/>
        <v>899.49999999999989</v>
      </c>
      <c r="BC128" s="128">
        <f t="shared" si="158"/>
        <v>128196.41875000001</v>
      </c>
      <c r="BD128" s="128">
        <f t="shared" si="263"/>
        <v>425.01375000000786</v>
      </c>
      <c r="BE128" s="130">
        <f t="shared" si="264"/>
        <v>4.4999999999999998E-2</v>
      </c>
      <c r="BF128" s="128">
        <f t="shared" si="265"/>
        <v>5630.5342688963065</v>
      </c>
      <c r="BG128" s="128">
        <f t="shared" si="159"/>
        <v>133401.9392688963</v>
      </c>
      <c r="BI128" s="124">
        <f t="shared" si="332"/>
        <v>85</v>
      </c>
      <c r="BJ128" s="130">
        <f t="shared" si="354"/>
        <v>4.5900000000000003E-2</v>
      </c>
      <c r="BK128" s="127">
        <f t="shared" si="333"/>
        <v>1282</v>
      </c>
      <c r="BL128" s="128">
        <f t="shared" si="334"/>
        <v>128071.8</v>
      </c>
      <c r="BM128" s="128">
        <f t="shared" si="349"/>
        <v>128200</v>
      </c>
      <c r="BN128" s="128">
        <f t="shared" si="335"/>
        <v>134802.30000000002</v>
      </c>
      <c r="BO128" s="130">
        <f t="shared" si="266"/>
        <v>5.1499999999999997E-2</v>
      </c>
      <c r="BP128" s="128">
        <f t="shared" si="267"/>
        <v>135380.82653750002</v>
      </c>
      <c r="BQ128" s="128" t="str">
        <f t="shared" si="268"/>
        <v>nie</v>
      </c>
      <c r="BR128" s="128">
        <f t="shared" si="269"/>
        <v>1282</v>
      </c>
      <c r="BS128" s="128">
        <f t="shared" si="364"/>
        <v>132978.04949537502</v>
      </c>
      <c r="BT128" s="128">
        <f t="shared" si="356"/>
        <v>0</v>
      </c>
      <c r="BU128" s="130">
        <f t="shared" si="270"/>
        <v>4.4999999999999998E-2</v>
      </c>
      <c r="BV128" s="128">
        <f t="shared" si="271"/>
        <v>134.78570197532088</v>
      </c>
      <c r="BW128" s="128">
        <f t="shared" si="365"/>
        <v>133112.83519735033</v>
      </c>
      <c r="BY128" s="130">
        <f t="shared" si="360"/>
        <v>2.9000000000000001E-2</v>
      </c>
      <c r="BZ128" s="127">
        <f t="shared" si="337"/>
        <v>1161</v>
      </c>
      <c r="CA128" s="128">
        <f t="shared" si="338"/>
        <v>115996.40000000001</v>
      </c>
      <c r="CB128" s="128">
        <f t="shared" si="366"/>
        <v>116100</v>
      </c>
      <c r="CC128" s="128">
        <f t="shared" si="359"/>
        <v>116100</v>
      </c>
      <c r="CD128" s="130">
        <f t="shared" si="272"/>
        <v>4.3999999999999997E-2</v>
      </c>
      <c r="CE128" s="128">
        <f t="shared" si="273"/>
        <v>116525.70000000001</v>
      </c>
      <c r="CF128" s="128" t="str">
        <f t="shared" si="274"/>
        <v>nie</v>
      </c>
      <c r="CG128" s="128">
        <f t="shared" si="275"/>
        <v>2322</v>
      </c>
      <c r="CH128" s="128">
        <f t="shared" si="160"/>
        <v>114563.997</v>
      </c>
      <c r="CI128" s="128">
        <f t="shared" si="276"/>
        <v>0</v>
      </c>
      <c r="CJ128" s="130">
        <f t="shared" si="277"/>
        <v>4.4999999999999998E-2</v>
      </c>
      <c r="CK128" s="128">
        <f t="shared" si="278"/>
        <v>14107.828024779887</v>
      </c>
      <c r="CL128" s="128">
        <f t="shared" si="279"/>
        <v>128671.82502477989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141240.35303502477</v>
      </c>
      <c r="CR128" s="130">
        <f t="shared" si="280"/>
        <v>4.9000000000000002E-2</v>
      </c>
      <c r="CS128" s="128">
        <f t="shared" si="281"/>
        <v>141817.08447658448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131441.83842603344</v>
      </c>
      <c r="CW128" s="128">
        <f t="shared" si="285"/>
        <v>0</v>
      </c>
      <c r="CX128" s="130">
        <f t="shared" si="286"/>
        <v>4.4999999999999998E-2</v>
      </c>
      <c r="CY128" s="128">
        <f t="shared" si="287"/>
        <v>0</v>
      </c>
      <c r="CZ128" s="128">
        <f t="shared" si="288"/>
        <v>131441.83842603344</v>
      </c>
      <c r="DA128" s="20"/>
      <c r="DB128" s="127">
        <f t="shared" si="350"/>
        <v>1277</v>
      </c>
      <c r="DC128" s="128">
        <f t="shared" si="351"/>
        <v>127700</v>
      </c>
      <c r="DD128" s="128">
        <f t="shared" si="344"/>
        <v>127700</v>
      </c>
      <c r="DE128" s="128">
        <f t="shared" si="345"/>
        <v>134978.9</v>
      </c>
      <c r="DF128" s="130">
        <f t="shared" si="289"/>
        <v>4.9000000000000002E-2</v>
      </c>
      <c r="DG128" s="128">
        <f t="shared" si="290"/>
        <v>135530.06384166668</v>
      </c>
      <c r="DH128" s="128" t="str">
        <f t="shared" si="291"/>
        <v>nie</v>
      </c>
      <c r="DI128" s="128">
        <f t="shared" si="292"/>
        <v>2554</v>
      </c>
      <c r="DJ128" s="128">
        <f t="shared" si="355"/>
        <v>131973.61171175001</v>
      </c>
      <c r="DK128" s="128">
        <f t="shared" si="294"/>
        <v>0</v>
      </c>
      <c r="DL128" s="130">
        <f t="shared" si="295"/>
        <v>4.4999999999999998E-2</v>
      </c>
      <c r="DM128" s="128">
        <f t="shared" si="296"/>
        <v>54.14187556758651</v>
      </c>
      <c r="DN128" s="128">
        <f t="shared" si="297"/>
        <v>132027.75358731759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145670.83309766217</v>
      </c>
      <c r="DT128" s="130">
        <f t="shared" si="298"/>
        <v>5.4000000000000006E-2</v>
      </c>
      <c r="DU128" s="128">
        <f t="shared" si="299"/>
        <v>146326.35184660164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135094.34499574732</v>
      </c>
      <c r="DY128" s="128">
        <f t="shared" si="303"/>
        <v>0</v>
      </c>
      <c r="DZ128" s="130">
        <f t="shared" si="304"/>
        <v>4.4999999999999998E-2</v>
      </c>
      <c r="EA128" s="128">
        <f t="shared" si="305"/>
        <v>0</v>
      </c>
      <c r="EB128" s="128">
        <f t="shared" si="306"/>
        <v>135094.34499574732</v>
      </c>
    </row>
    <row r="129" spans="1:132">
      <c r="A129" s="224">
        <f>ROUNDUP(B140/12,0)</f>
        <v>8</v>
      </c>
      <c r="B129" s="188">
        <f t="shared" si="307"/>
        <v>85</v>
      </c>
      <c r="C129" s="128">
        <f t="shared" si="308"/>
        <v>140287.16799650068</v>
      </c>
      <c r="D129" s="128">
        <f t="shared" si="309"/>
        <v>133401.9392688963</v>
      </c>
      <c r="E129" s="128">
        <f t="shared" si="310"/>
        <v>133112.83519735033</v>
      </c>
      <c r="F129" s="128">
        <f t="shared" si="311"/>
        <v>128671.82502477989</v>
      </c>
      <c r="G129" s="128">
        <f t="shared" si="312"/>
        <v>131441.83842603344</v>
      </c>
      <c r="H129" s="128">
        <f t="shared" si="313"/>
        <v>132027.75358731759</v>
      </c>
      <c r="I129" s="128">
        <f t="shared" si="314"/>
        <v>135094.34499574732</v>
      </c>
      <c r="J129" s="128">
        <f t="shared" si="315"/>
        <v>129407.50203995117</v>
      </c>
      <c r="K129" s="128">
        <f t="shared" si="316"/>
        <v>122449.18592782879</v>
      </c>
      <c r="M129" s="36"/>
      <c r="N129" s="32">
        <f t="shared" si="317"/>
        <v>85</v>
      </c>
      <c r="O129" s="25">
        <f t="shared" si="318"/>
        <v>0.40287167996500672</v>
      </c>
      <c r="P129" s="25">
        <f t="shared" si="319"/>
        <v>0.33401939268896297</v>
      </c>
      <c r="Q129" s="25">
        <f t="shared" si="320"/>
        <v>0.33112835197350332</v>
      </c>
      <c r="R129" s="25">
        <f t="shared" si="245"/>
        <v>0.28671825024779896</v>
      </c>
      <c r="S129" s="25">
        <f t="shared" si="246"/>
        <v>0.31441838426033453</v>
      </c>
      <c r="T129" s="25">
        <f t="shared" si="247"/>
        <v>0.32027753587317598</v>
      </c>
      <c r="U129" s="25">
        <f t="shared" si="248"/>
        <v>0.35094344995747329</v>
      </c>
      <c r="V129" s="25">
        <f t="shared" si="249"/>
        <v>0.29407502039951172</v>
      </c>
      <c r="W129" s="25">
        <f t="shared" si="250"/>
        <v>0.22449185927828785</v>
      </c>
      <c r="X129" s="36"/>
      <c r="Y129" s="36"/>
      <c r="AA129" s="124">
        <f t="shared" si="321"/>
        <v>86</v>
      </c>
      <c r="AB129" s="128">
        <f t="shared" si="251"/>
        <v>122744.39138064338</v>
      </c>
      <c r="AC129" s="124">
        <f t="shared" si="322"/>
        <v>86</v>
      </c>
      <c r="AD129" s="130">
        <f t="shared" si="323"/>
        <v>4.7500000000000001E-2</v>
      </c>
      <c r="AE129" s="127">
        <f t="shared" si="324"/>
        <v>1350</v>
      </c>
      <c r="AF129" s="128">
        <f t="shared" si="325"/>
        <v>134870.20000000001</v>
      </c>
      <c r="AG129" s="128">
        <f t="shared" si="348"/>
        <v>135000</v>
      </c>
      <c r="AH129" s="128">
        <f t="shared" si="357"/>
        <v>135000</v>
      </c>
      <c r="AI129" s="130">
        <f t="shared" si="252"/>
        <v>4.7500000000000001E-2</v>
      </c>
      <c r="AJ129" s="128">
        <f t="shared" si="253"/>
        <v>135534.375</v>
      </c>
      <c r="AK129" s="128" t="str">
        <f t="shared" si="254"/>
        <v>nie</v>
      </c>
      <c r="AL129" s="128">
        <f t="shared" si="255"/>
        <v>675</v>
      </c>
      <c r="AM129" s="128">
        <f t="shared" si="361"/>
        <v>134886.09375</v>
      </c>
      <c r="AN129" s="128">
        <f t="shared" si="256"/>
        <v>432.84375000000006</v>
      </c>
      <c r="AO129" s="130">
        <f t="shared" si="257"/>
        <v>4.4999999999999998E-2</v>
      </c>
      <c r="AP129" s="128">
        <f t="shared" si="258"/>
        <v>938.5920548681629</v>
      </c>
      <c r="AQ129" s="128">
        <f t="shared" si="362"/>
        <v>135391.84205486818</v>
      </c>
      <c r="AS129" s="124">
        <f t="shared" si="327"/>
        <v>86</v>
      </c>
      <c r="AT129" s="130">
        <f t="shared" si="328"/>
        <v>4.7500000000000001E-2</v>
      </c>
      <c r="AU129" s="127">
        <f t="shared" si="329"/>
        <v>1285</v>
      </c>
      <c r="AV129" s="128">
        <f t="shared" si="330"/>
        <v>128381.40000000001</v>
      </c>
      <c r="AW129" s="128">
        <f t="shared" si="363"/>
        <v>128500</v>
      </c>
      <c r="AX129" s="128">
        <f t="shared" si="358"/>
        <v>128500</v>
      </c>
      <c r="AY129" s="130">
        <f t="shared" si="259"/>
        <v>4.9000000000000002E-2</v>
      </c>
      <c r="AZ129" s="128">
        <f t="shared" si="260"/>
        <v>129024.70833333334</v>
      </c>
      <c r="BA129" s="128" t="str">
        <f t="shared" si="261"/>
        <v>nie</v>
      </c>
      <c r="BB129" s="128">
        <f t="shared" si="262"/>
        <v>899.49999999999989</v>
      </c>
      <c r="BC129" s="128">
        <f t="shared" si="158"/>
        <v>128196.41875000001</v>
      </c>
      <c r="BD129" s="128">
        <f t="shared" si="263"/>
        <v>425.01375000000786</v>
      </c>
      <c r="BE129" s="130">
        <f t="shared" si="264"/>
        <v>4.4999999999999998E-2</v>
      </c>
      <c r="BF129" s="128">
        <f t="shared" si="265"/>
        <v>6072.6507667380874</v>
      </c>
      <c r="BG129" s="128">
        <f t="shared" si="159"/>
        <v>133844.05576673808</v>
      </c>
      <c r="BI129" s="124">
        <f t="shared" si="332"/>
        <v>86</v>
      </c>
      <c r="BJ129" s="130">
        <f t="shared" si="354"/>
        <v>4.5900000000000003E-2</v>
      </c>
      <c r="BK129" s="127">
        <f t="shared" si="333"/>
        <v>1282</v>
      </c>
      <c r="BL129" s="128">
        <f t="shared" si="334"/>
        <v>128071.8</v>
      </c>
      <c r="BM129" s="128">
        <f t="shared" si="349"/>
        <v>128200</v>
      </c>
      <c r="BN129" s="128">
        <f t="shared" si="335"/>
        <v>134802.30000000002</v>
      </c>
      <c r="BO129" s="130">
        <f t="shared" si="266"/>
        <v>5.1499999999999997E-2</v>
      </c>
      <c r="BP129" s="128">
        <f t="shared" si="267"/>
        <v>135959.35307500002</v>
      </c>
      <c r="BQ129" s="128" t="str">
        <f t="shared" si="268"/>
        <v>nie</v>
      </c>
      <c r="BR129" s="128">
        <f t="shared" si="269"/>
        <v>1282</v>
      </c>
      <c r="BS129" s="128">
        <f t="shared" si="364"/>
        <v>133446.65599075001</v>
      </c>
      <c r="BT129" s="128">
        <f t="shared" si="356"/>
        <v>0</v>
      </c>
      <c r="BU129" s="130">
        <f t="shared" si="270"/>
        <v>4.4999999999999998E-2</v>
      </c>
      <c r="BV129" s="128">
        <f t="shared" si="271"/>
        <v>135.19511354507091</v>
      </c>
      <c r="BW129" s="128">
        <f t="shared" si="365"/>
        <v>133581.85110429508</v>
      </c>
      <c r="BY129" s="130">
        <f t="shared" si="360"/>
        <v>2.9000000000000001E-2</v>
      </c>
      <c r="BZ129" s="127">
        <f t="shared" si="337"/>
        <v>1161</v>
      </c>
      <c r="CA129" s="128">
        <f t="shared" si="338"/>
        <v>115996.40000000001</v>
      </c>
      <c r="CB129" s="128">
        <f t="shared" si="366"/>
        <v>116100</v>
      </c>
      <c r="CC129" s="128">
        <f t="shared" si="359"/>
        <v>116100</v>
      </c>
      <c r="CD129" s="130">
        <f t="shared" si="272"/>
        <v>4.3999999999999997E-2</v>
      </c>
      <c r="CE129" s="128">
        <f t="shared" si="273"/>
        <v>116951.40000000001</v>
      </c>
      <c r="CF129" s="128" t="str">
        <f t="shared" si="274"/>
        <v>nie</v>
      </c>
      <c r="CG129" s="128">
        <f t="shared" si="275"/>
        <v>2322</v>
      </c>
      <c r="CH129" s="128">
        <f t="shared" si="160"/>
        <v>114908.81400000001</v>
      </c>
      <c r="CI129" s="128">
        <f t="shared" si="276"/>
        <v>0</v>
      </c>
      <c r="CJ129" s="130">
        <f t="shared" si="277"/>
        <v>4.4999999999999998E-2</v>
      </c>
      <c r="CK129" s="128">
        <f t="shared" si="278"/>
        <v>14150.680552405156</v>
      </c>
      <c r="CL129" s="128">
        <f t="shared" si="279"/>
        <v>129059.49455240517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141240.35303502477</v>
      </c>
      <c r="CR129" s="130">
        <f t="shared" si="280"/>
        <v>4.9000000000000002E-2</v>
      </c>
      <c r="CS129" s="128">
        <f t="shared" si="281"/>
        <v>142393.81591814413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131908.99089369675</v>
      </c>
      <c r="CW129" s="128">
        <f t="shared" si="285"/>
        <v>0</v>
      </c>
      <c r="CX129" s="130">
        <f t="shared" si="286"/>
        <v>4.4999999999999998E-2</v>
      </c>
      <c r="CY129" s="128">
        <f t="shared" si="287"/>
        <v>0</v>
      </c>
      <c r="CZ129" s="128">
        <f t="shared" si="288"/>
        <v>131908.99089369675</v>
      </c>
      <c r="DA129" s="20"/>
      <c r="DB129" s="127">
        <f t="shared" si="350"/>
        <v>1277</v>
      </c>
      <c r="DC129" s="128">
        <f t="shared" si="351"/>
        <v>127700</v>
      </c>
      <c r="DD129" s="128">
        <f t="shared" si="344"/>
        <v>127700</v>
      </c>
      <c r="DE129" s="128">
        <f t="shared" si="345"/>
        <v>134978.9</v>
      </c>
      <c r="DF129" s="130">
        <f t="shared" si="289"/>
        <v>4.9000000000000002E-2</v>
      </c>
      <c r="DG129" s="128">
        <f t="shared" si="290"/>
        <v>136081.22768333333</v>
      </c>
      <c r="DH129" s="128" t="str">
        <f t="shared" si="291"/>
        <v>nie</v>
      </c>
      <c r="DI129" s="128">
        <f t="shared" si="292"/>
        <v>2554</v>
      </c>
      <c r="DJ129" s="128">
        <f t="shared" si="355"/>
        <v>132420.0544235</v>
      </c>
      <c r="DK129" s="128">
        <f t="shared" si="294"/>
        <v>0</v>
      </c>
      <c r="DL129" s="130">
        <f t="shared" si="295"/>
        <v>4.4999999999999998E-2</v>
      </c>
      <c r="DM129" s="128">
        <f t="shared" si="296"/>
        <v>54.306331514623054</v>
      </c>
      <c r="DN129" s="128">
        <f t="shared" si="297"/>
        <v>132474.36075501461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145670.83309766217</v>
      </c>
      <c r="DT129" s="130">
        <f t="shared" si="298"/>
        <v>5.4000000000000006E-2</v>
      </c>
      <c r="DU129" s="128">
        <f t="shared" si="299"/>
        <v>146981.87059554111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135625.31518238829</v>
      </c>
      <c r="DY129" s="128">
        <f t="shared" si="303"/>
        <v>0</v>
      </c>
      <c r="DZ129" s="130">
        <f t="shared" si="304"/>
        <v>4.4999999999999998E-2</v>
      </c>
      <c r="EA129" s="128">
        <f t="shared" si="305"/>
        <v>0</v>
      </c>
      <c r="EB129" s="128">
        <f t="shared" si="306"/>
        <v>135625.31518238829</v>
      </c>
    </row>
    <row r="130" spans="1:132">
      <c r="A130" s="224"/>
      <c r="B130" s="188">
        <f t="shared" si="307"/>
        <v>86</v>
      </c>
      <c r="C130" s="128">
        <f t="shared" si="308"/>
        <v>135391.84205486818</v>
      </c>
      <c r="D130" s="128">
        <f t="shared" si="309"/>
        <v>133844.05576673808</v>
      </c>
      <c r="E130" s="128">
        <f t="shared" si="310"/>
        <v>133581.85110429508</v>
      </c>
      <c r="F130" s="128">
        <f t="shared" si="311"/>
        <v>129059.49455240517</v>
      </c>
      <c r="G130" s="128">
        <f t="shared" si="312"/>
        <v>131908.99089369675</v>
      </c>
      <c r="H130" s="128">
        <f t="shared" si="313"/>
        <v>132474.36075501461</v>
      </c>
      <c r="I130" s="128">
        <f t="shared" si="314"/>
        <v>135625.31518238829</v>
      </c>
      <c r="J130" s="128">
        <f t="shared" si="315"/>
        <v>129800.57732739752</v>
      </c>
      <c r="K130" s="128">
        <f t="shared" si="316"/>
        <v>122744.39138064338</v>
      </c>
      <c r="M130" s="36"/>
      <c r="N130" s="32">
        <f t="shared" si="317"/>
        <v>86</v>
      </c>
      <c r="O130" s="25">
        <f t="shared" si="318"/>
        <v>0.35391842054868183</v>
      </c>
      <c r="P130" s="25">
        <f t="shared" si="319"/>
        <v>0.33844055766738079</v>
      </c>
      <c r="Q130" s="25">
        <f t="shared" si="320"/>
        <v>0.3358185110429508</v>
      </c>
      <c r="R130" s="25">
        <f t="shared" si="245"/>
        <v>0.29059494552405174</v>
      </c>
      <c r="S130" s="25">
        <f t="shared" si="246"/>
        <v>0.31908990893696765</v>
      </c>
      <c r="T130" s="25">
        <f t="shared" si="247"/>
        <v>0.3247436075501462</v>
      </c>
      <c r="U130" s="25">
        <f t="shared" si="248"/>
        <v>0.35625315182388295</v>
      </c>
      <c r="V130" s="25">
        <f t="shared" si="249"/>
        <v>0.29800577327397515</v>
      </c>
      <c r="W130" s="25">
        <f t="shared" si="250"/>
        <v>0.22744391380643392</v>
      </c>
      <c r="X130" s="36"/>
      <c r="Y130" s="36"/>
      <c r="AA130" s="124">
        <f t="shared" si="321"/>
        <v>87</v>
      </c>
      <c r="AB130" s="128">
        <f t="shared" si="251"/>
        <v>123039.59683345801</v>
      </c>
      <c r="AC130" s="124">
        <f t="shared" si="322"/>
        <v>87</v>
      </c>
      <c r="AD130" s="130">
        <f t="shared" si="323"/>
        <v>4.7500000000000001E-2</v>
      </c>
      <c r="AE130" s="127">
        <f t="shared" si="324"/>
        <v>1350</v>
      </c>
      <c r="AF130" s="128">
        <f t="shared" si="325"/>
        <v>134870.20000000001</v>
      </c>
      <c r="AG130" s="128">
        <f t="shared" si="348"/>
        <v>135000</v>
      </c>
      <c r="AH130" s="128">
        <f t="shared" si="357"/>
        <v>135000</v>
      </c>
      <c r="AI130" s="130">
        <f t="shared" si="252"/>
        <v>4.7500000000000001E-2</v>
      </c>
      <c r="AJ130" s="128">
        <f t="shared" si="253"/>
        <v>135534.375</v>
      </c>
      <c r="AK130" s="128" t="str">
        <f t="shared" si="254"/>
        <v>nie</v>
      </c>
      <c r="AL130" s="128">
        <f t="shared" si="255"/>
        <v>675</v>
      </c>
      <c r="AM130" s="128">
        <f t="shared" si="361"/>
        <v>134886.09375</v>
      </c>
      <c r="AN130" s="128">
        <f t="shared" si="256"/>
        <v>432.84375000000006</v>
      </c>
      <c r="AO130" s="130">
        <f t="shared" si="257"/>
        <v>4.4999999999999998E-2</v>
      </c>
      <c r="AP130" s="128">
        <f t="shared" si="258"/>
        <v>1374.2867782348251</v>
      </c>
      <c r="AQ130" s="128">
        <f t="shared" si="362"/>
        <v>135827.53677823482</v>
      </c>
      <c r="AS130" s="124">
        <f t="shared" si="327"/>
        <v>87</v>
      </c>
      <c r="AT130" s="130">
        <f t="shared" si="328"/>
        <v>4.7500000000000001E-2</v>
      </c>
      <c r="AU130" s="127">
        <f t="shared" si="329"/>
        <v>1285</v>
      </c>
      <c r="AV130" s="128">
        <f t="shared" si="330"/>
        <v>128381.40000000001</v>
      </c>
      <c r="AW130" s="128">
        <f t="shared" si="363"/>
        <v>128500</v>
      </c>
      <c r="AX130" s="128">
        <f t="shared" si="358"/>
        <v>128500</v>
      </c>
      <c r="AY130" s="130">
        <f t="shared" si="259"/>
        <v>4.9000000000000002E-2</v>
      </c>
      <c r="AZ130" s="128">
        <f t="shared" si="260"/>
        <v>129024.70833333334</v>
      </c>
      <c r="BA130" s="128" t="str">
        <f t="shared" si="261"/>
        <v>nie</v>
      </c>
      <c r="BB130" s="128">
        <f t="shared" si="262"/>
        <v>899.49999999999989</v>
      </c>
      <c r="BC130" s="128">
        <f t="shared" si="158"/>
        <v>128196.41875000001</v>
      </c>
      <c r="BD130" s="128">
        <f t="shared" si="263"/>
        <v>425.01375000000786</v>
      </c>
      <c r="BE130" s="130">
        <f t="shared" si="264"/>
        <v>4.4999999999999998E-2</v>
      </c>
      <c r="BF130" s="128">
        <f t="shared" si="265"/>
        <v>6516.1101934420631</v>
      </c>
      <c r="BG130" s="128">
        <f t="shared" si="159"/>
        <v>134287.51519344206</v>
      </c>
      <c r="BI130" s="124">
        <f t="shared" si="332"/>
        <v>87</v>
      </c>
      <c r="BJ130" s="130">
        <f t="shared" si="354"/>
        <v>4.5900000000000003E-2</v>
      </c>
      <c r="BK130" s="127">
        <f t="shared" si="333"/>
        <v>1282</v>
      </c>
      <c r="BL130" s="128">
        <f t="shared" si="334"/>
        <v>128071.8</v>
      </c>
      <c r="BM130" s="128">
        <f t="shared" si="349"/>
        <v>128200</v>
      </c>
      <c r="BN130" s="128">
        <f t="shared" si="335"/>
        <v>134802.30000000002</v>
      </c>
      <c r="BO130" s="130">
        <f t="shared" si="266"/>
        <v>5.1499999999999997E-2</v>
      </c>
      <c r="BP130" s="128">
        <f t="shared" si="267"/>
        <v>136537.87961250002</v>
      </c>
      <c r="BQ130" s="128" t="str">
        <f t="shared" si="268"/>
        <v>nie</v>
      </c>
      <c r="BR130" s="128">
        <f t="shared" si="269"/>
        <v>1282</v>
      </c>
      <c r="BS130" s="128">
        <f t="shared" si="364"/>
        <v>133915.26248612502</v>
      </c>
      <c r="BT130" s="128">
        <f t="shared" si="356"/>
        <v>0</v>
      </c>
      <c r="BU130" s="130">
        <f t="shared" si="270"/>
        <v>4.4999999999999998E-2</v>
      </c>
      <c r="BV130" s="128">
        <f t="shared" si="271"/>
        <v>135.60576870246408</v>
      </c>
      <c r="BW130" s="128">
        <f t="shared" si="365"/>
        <v>134050.86825482748</v>
      </c>
      <c r="BY130" s="130">
        <f t="shared" si="360"/>
        <v>2.9000000000000001E-2</v>
      </c>
      <c r="BZ130" s="127">
        <f t="shared" si="337"/>
        <v>1161</v>
      </c>
      <c r="CA130" s="128">
        <f t="shared" si="338"/>
        <v>115996.40000000001</v>
      </c>
      <c r="CB130" s="128">
        <f t="shared" si="366"/>
        <v>116100</v>
      </c>
      <c r="CC130" s="128">
        <f t="shared" si="359"/>
        <v>116100</v>
      </c>
      <c r="CD130" s="130">
        <f t="shared" si="272"/>
        <v>4.3999999999999997E-2</v>
      </c>
      <c r="CE130" s="128">
        <f t="shared" si="273"/>
        <v>117377.09999999999</v>
      </c>
      <c r="CF130" s="128" t="str">
        <f t="shared" si="274"/>
        <v>nie</v>
      </c>
      <c r="CG130" s="128">
        <f t="shared" si="275"/>
        <v>2322</v>
      </c>
      <c r="CH130" s="128">
        <f t="shared" si="160"/>
        <v>115253.63099999999</v>
      </c>
      <c r="CI130" s="128">
        <f t="shared" si="276"/>
        <v>0</v>
      </c>
      <c r="CJ130" s="130">
        <f t="shared" si="277"/>
        <v>4.4999999999999998E-2</v>
      </c>
      <c r="CK130" s="128">
        <f t="shared" si="278"/>
        <v>14193.663244583087</v>
      </c>
      <c r="CL130" s="128">
        <f t="shared" si="279"/>
        <v>129447.29424458308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141240.35303502477</v>
      </c>
      <c r="CR130" s="130">
        <f t="shared" si="280"/>
        <v>4.9000000000000002E-2</v>
      </c>
      <c r="CS130" s="128">
        <f t="shared" si="281"/>
        <v>142970.54735970384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132376.1433613601</v>
      </c>
      <c r="CW130" s="128">
        <f t="shared" si="285"/>
        <v>0</v>
      </c>
      <c r="CX130" s="130">
        <f t="shared" si="286"/>
        <v>4.4999999999999998E-2</v>
      </c>
      <c r="CY130" s="128">
        <f t="shared" si="287"/>
        <v>0</v>
      </c>
      <c r="CZ130" s="128">
        <f t="shared" si="288"/>
        <v>132376.1433613601</v>
      </c>
      <c r="DA130" s="20"/>
      <c r="DB130" s="127">
        <f t="shared" si="350"/>
        <v>1277</v>
      </c>
      <c r="DC130" s="128">
        <f t="shared" si="351"/>
        <v>127700</v>
      </c>
      <c r="DD130" s="128">
        <f t="shared" si="344"/>
        <v>127700</v>
      </c>
      <c r="DE130" s="128">
        <f t="shared" si="345"/>
        <v>134978.9</v>
      </c>
      <c r="DF130" s="130">
        <f t="shared" si="289"/>
        <v>4.9000000000000002E-2</v>
      </c>
      <c r="DG130" s="128">
        <f t="shared" si="290"/>
        <v>136632.39152500001</v>
      </c>
      <c r="DH130" s="128" t="str">
        <f t="shared" si="291"/>
        <v>nie</v>
      </c>
      <c r="DI130" s="128">
        <f t="shared" si="292"/>
        <v>2554</v>
      </c>
      <c r="DJ130" s="128">
        <f t="shared" si="355"/>
        <v>132866.49713525001</v>
      </c>
      <c r="DK130" s="128">
        <f t="shared" si="294"/>
        <v>0</v>
      </c>
      <c r="DL130" s="130">
        <f t="shared" si="295"/>
        <v>4.4999999999999998E-2</v>
      </c>
      <c r="DM130" s="128">
        <f t="shared" si="296"/>
        <v>54.471286996598721</v>
      </c>
      <c r="DN130" s="128">
        <f t="shared" si="297"/>
        <v>132920.9684222466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145670.83309766217</v>
      </c>
      <c r="DT130" s="130">
        <f t="shared" si="298"/>
        <v>5.4000000000000006E-2</v>
      </c>
      <c r="DU130" s="128">
        <f t="shared" si="299"/>
        <v>147637.38934448062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136156.2853690293</v>
      </c>
      <c r="DY130" s="128">
        <f t="shared" si="303"/>
        <v>0</v>
      </c>
      <c r="DZ130" s="130">
        <f t="shared" si="304"/>
        <v>4.4999999999999998E-2</v>
      </c>
      <c r="EA130" s="128">
        <f t="shared" si="305"/>
        <v>0</v>
      </c>
      <c r="EB130" s="128">
        <f t="shared" si="306"/>
        <v>136156.2853690293</v>
      </c>
    </row>
    <row r="131" spans="1:132">
      <c r="A131" s="224"/>
      <c r="B131" s="188">
        <f t="shared" si="307"/>
        <v>87</v>
      </c>
      <c r="C131" s="128">
        <f t="shared" si="308"/>
        <v>135827.53677823482</v>
      </c>
      <c r="D131" s="128">
        <f t="shared" si="309"/>
        <v>134287.51519344206</v>
      </c>
      <c r="E131" s="128">
        <f t="shared" si="310"/>
        <v>134050.86825482748</v>
      </c>
      <c r="F131" s="128">
        <f t="shared" si="311"/>
        <v>129447.29424458308</v>
      </c>
      <c r="G131" s="128">
        <f t="shared" si="312"/>
        <v>132376.1433613601</v>
      </c>
      <c r="H131" s="128">
        <f t="shared" si="313"/>
        <v>132920.9684222466</v>
      </c>
      <c r="I131" s="128">
        <f t="shared" si="314"/>
        <v>136156.2853690293</v>
      </c>
      <c r="J131" s="128">
        <f t="shared" si="315"/>
        <v>130194.84658102949</v>
      </c>
      <c r="K131" s="128">
        <f t="shared" si="316"/>
        <v>123039.59683345801</v>
      </c>
      <c r="M131" s="36"/>
      <c r="N131" s="32">
        <f t="shared" si="317"/>
        <v>87</v>
      </c>
      <c r="O131" s="25">
        <f t="shared" si="318"/>
        <v>0.35827536778234825</v>
      </c>
      <c r="P131" s="25">
        <f t="shared" si="319"/>
        <v>0.34287515193442064</v>
      </c>
      <c r="Q131" s="25">
        <f t="shared" si="320"/>
        <v>0.34050868254827482</v>
      </c>
      <c r="R131" s="25">
        <f t="shared" si="245"/>
        <v>0.29447294244583078</v>
      </c>
      <c r="S131" s="25">
        <f t="shared" si="246"/>
        <v>0.32376143361360099</v>
      </c>
      <c r="T131" s="25">
        <f t="shared" si="247"/>
        <v>0.3292096842224661</v>
      </c>
      <c r="U131" s="25">
        <f t="shared" si="248"/>
        <v>0.36156285369029306</v>
      </c>
      <c r="V131" s="25">
        <f t="shared" si="249"/>
        <v>0.30194846581029489</v>
      </c>
      <c r="W131" s="25">
        <f t="shared" si="250"/>
        <v>0.2303959683345802</v>
      </c>
      <c r="X131" s="36"/>
      <c r="Y131" s="36"/>
      <c r="AA131" s="124">
        <f t="shared" si="321"/>
        <v>88</v>
      </c>
      <c r="AB131" s="128">
        <f t="shared" si="251"/>
        <v>123334.80228627264</v>
      </c>
      <c r="AC131" s="124">
        <f t="shared" si="322"/>
        <v>88</v>
      </c>
      <c r="AD131" s="130">
        <f t="shared" si="323"/>
        <v>4.7500000000000001E-2</v>
      </c>
      <c r="AE131" s="127">
        <f t="shared" si="324"/>
        <v>1350</v>
      </c>
      <c r="AF131" s="128">
        <f t="shared" si="325"/>
        <v>134870.20000000001</v>
      </c>
      <c r="AG131" s="128">
        <f t="shared" si="348"/>
        <v>135000</v>
      </c>
      <c r="AH131" s="128">
        <f t="shared" si="357"/>
        <v>135000</v>
      </c>
      <c r="AI131" s="130">
        <f t="shared" si="252"/>
        <v>4.7500000000000001E-2</v>
      </c>
      <c r="AJ131" s="128">
        <f t="shared" si="253"/>
        <v>135534.375</v>
      </c>
      <c r="AK131" s="128" t="str">
        <f t="shared" si="254"/>
        <v>nie</v>
      </c>
      <c r="AL131" s="128">
        <f t="shared" si="255"/>
        <v>675</v>
      </c>
      <c r="AM131" s="128">
        <f t="shared" si="361"/>
        <v>134886.09375</v>
      </c>
      <c r="AN131" s="128">
        <f t="shared" si="256"/>
        <v>432.84375000000006</v>
      </c>
      <c r="AO131" s="130">
        <f t="shared" si="257"/>
        <v>4.4999999999999998E-2</v>
      </c>
      <c r="AP131" s="128">
        <f t="shared" si="258"/>
        <v>1811.3049243237133</v>
      </c>
      <c r="AQ131" s="128">
        <f t="shared" si="362"/>
        <v>136264.55492432372</v>
      </c>
      <c r="AS131" s="124">
        <f t="shared" si="327"/>
        <v>88</v>
      </c>
      <c r="AT131" s="130">
        <f t="shared" si="328"/>
        <v>4.7500000000000001E-2</v>
      </c>
      <c r="AU131" s="127">
        <f t="shared" si="329"/>
        <v>1285</v>
      </c>
      <c r="AV131" s="128">
        <f t="shared" si="330"/>
        <v>128381.40000000001</v>
      </c>
      <c r="AW131" s="128">
        <f t="shared" si="363"/>
        <v>128500</v>
      </c>
      <c r="AX131" s="128">
        <f t="shared" si="358"/>
        <v>128500</v>
      </c>
      <c r="AY131" s="130">
        <f t="shared" si="259"/>
        <v>4.9000000000000002E-2</v>
      </c>
      <c r="AZ131" s="128">
        <f t="shared" si="260"/>
        <v>129024.70833333334</v>
      </c>
      <c r="BA131" s="128" t="str">
        <f t="shared" si="261"/>
        <v>nie</v>
      </c>
      <c r="BB131" s="128">
        <f t="shared" si="262"/>
        <v>899.49999999999989</v>
      </c>
      <c r="BC131" s="128">
        <f t="shared" si="158"/>
        <v>128196.41875000001</v>
      </c>
      <c r="BD131" s="128">
        <f t="shared" si="263"/>
        <v>425.01375000000786</v>
      </c>
      <c r="BE131" s="130">
        <f t="shared" si="264"/>
        <v>4.4999999999999998E-2</v>
      </c>
      <c r="BF131" s="128">
        <f t="shared" si="265"/>
        <v>6960.9166281546513</v>
      </c>
      <c r="BG131" s="128">
        <f t="shared" si="159"/>
        <v>134732.32162815466</v>
      </c>
      <c r="BI131" s="124">
        <f t="shared" si="332"/>
        <v>88</v>
      </c>
      <c r="BJ131" s="130">
        <f t="shared" si="354"/>
        <v>4.5900000000000003E-2</v>
      </c>
      <c r="BK131" s="127">
        <f t="shared" si="333"/>
        <v>1282</v>
      </c>
      <c r="BL131" s="128">
        <f t="shared" si="334"/>
        <v>128071.8</v>
      </c>
      <c r="BM131" s="128">
        <f t="shared" si="349"/>
        <v>128200</v>
      </c>
      <c r="BN131" s="128">
        <f t="shared" si="335"/>
        <v>134802.30000000002</v>
      </c>
      <c r="BO131" s="130">
        <f t="shared" si="266"/>
        <v>5.1499999999999997E-2</v>
      </c>
      <c r="BP131" s="128">
        <f t="shared" si="267"/>
        <v>137116.40615000002</v>
      </c>
      <c r="BQ131" s="128" t="str">
        <f t="shared" si="268"/>
        <v>nie</v>
      </c>
      <c r="BR131" s="128">
        <f t="shared" si="269"/>
        <v>1282</v>
      </c>
      <c r="BS131" s="128">
        <f t="shared" si="364"/>
        <v>134383.86898150001</v>
      </c>
      <c r="BT131" s="128">
        <f t="shared" si="356"/>
        <v>0</v>
      </c>
      <c r="BU131" s="130">
        <f t="shared" si="270"/>
        <v>4.4999999999999998E-2</v>
      </c>
      <c r="BV131" s="128">
        <f t="shared" si="271"/>
        <v>136.01767122489781</v>
      </c>
      <c r="BW131" s="128">
        <f t="shared" si="365"/>
        <v>134519.8866527249</v>
      </c>
      <c r="BY131" s="130">
        <f t="shared" si="360"/>
        <v>2.9000000000000001E-2</v>
      </c>
      <c r="BZ131" s="127">
        <f t="shared" si="337"/>
        <v>1161</v>
      </c>
      <c r="CA131" s="128">
        <f t="shared" si="338"/>
        <v>115996.40000000001</v>
      </c>
      <c r="CB131" s="128">
        <f t="shared" si="366"/>
        <v>116100</v>
      </c>
      <c r="CC131" s="128">
        <f t="shared" si="359"/>
        <v>116100</v>
      </c>
      <c r="CD131" s="130">
        <f t="shared" si="272"/>
        <v>4.3999999999999997E-2</v>
      </c>
      <c r="CE131" s="128">
        <f t="shared" si="273"/>
        <v>117802.79999999999</v>
      </c>
      <c r="CF131" s="128" t="str">
        <f t="shared" si="274"/>
        <v>nie</v>
      </c>
      <c r="CG131" s="128">
        <f t="shared" si="275"/>
        <v>2322</v>
      </c>
      <c r="CH131" s="128">
        <f t="shared" si="160"/>
        <v>115598.44799999999</v>
      </c>
      <c r="CI131" s="128">
        <f t="shared" si="276"/>
        <v>0</v>
      </c>
      <c r="CJ131" s="130">
        <f t="shared" si="277"/>
        <v>4.4999999999999998E-2</v>
      </c>
      <c r="CK131" s="128">
        <f t="shared" si="278"/>
        <v>14236.77649668851</v>
      </c>
      <c r="CL131" s="128">
        <f t="shared" si="279"/>
        <v>129835.2244966885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141240.35303502477</v>
      </c>
      <c r="CR131" s="130">
        <f t="shared" si="280"/>
        <v>4.9000000000000002E-2</v>
      </c>
      <c r="CS131" s="128">
        <f t="shared" si="281"/>
        <v>143547.27880126351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132843.29582902344</v>
      </c>
      <c r="CW131" s="128">
        <f t="shared" si="285"/>
        <v>0</v>
      </c>
      <c r="CX131" s="130">
        <f t="shared" si="286"/>
        <v>4.4999999999999998E-2</v>
      </c>
      <c r="CY131" s="128">
        <f t="shared" si="287"/>
        <v>0</v>
      </c>
      <c r="CZ131" s="128">
        <f t="shared" si="288"/>
        <v>132843.29582902344</v>
      </c>
      <c r="DA131" s="20"/>
      <c r="DB131" s="127">
        <f t="shared" si="350"/>
        <v>1277</v>
      </c>
      <c r="DC131" s="128">
        <f t="shared" si="351"/>
        <v>127700</v>
      </c>
      <c r="DD131" s="128">
        <f t="shared" si="344"/>
        <v>127700</v>
      </c>
      <c r="DE131" s="128">
        <f t="shared" si="345"/>
        <v>134978.9</v>
      </c>
      <c r="DF131" s="130">
        <f t="shared" si="289"/>
        <v>4.9000000000000002E-2</v>
      </c>
      <c r="DG131" s="128">
        <f t="shared" si="290"/>
        <v>137183.55536666667</v>
      </c>
      <c r="DH131" s="128" t="str">
        <f t="shared" si="291"/>
        <v>nie</v>
      </c>
      <c r="DI131" s="128">
        <f t="shared" si="292"/>
        <v>2554</v>
      </c>
      <c r="DJ131" s="128">
        <f t="shared" si="355"/>
        <v>133312.939847</v>
      </c>
      <c r="DK131" s="128">
        <f t="shared" si="294"/>
        <v>0</v>
      </c>
      <c r="DL131" s="130">
        <f t="shared" si="295"/>
        <v>4.4999999999999998E-2</v>
      </c>
      <c r="DM131" s="128">
        <f t="shared" si="296"/>
        <v>54.636743530850893</v>
      </c>
      <c r="DN131" s="128">
        <f t="shared" si="297"/>
        <v>133367.57659053087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145670.83309766217</v>
      </c>
      <c r="DT131" s="130">
        <f t="shared" si="298"/>
        <v>5.4000000000000006E-2</v>
      </c>
      <c r="DU131" s="128">
        <f t="shared" si="299"/>
        <v>148292.90809342009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136687.25555567027</v>
      </c>
      <c r="DY131" s="128">
        <f t="shared" si="303"/>
        <v>0</v>
      </c>
      <c r="DZ131" s="130">
        <f t="shared" si="304"/>
        <v>4.4999999999999998E-2</v>
      </c>
      <c r="EA131" s="128">
        <f t="shared" si="305"/>
        <v>0</v>
      </c>
      <c r="EB131" s="128">
        <f t="shared" si="306"/>
        <v>136687.25555567027</v>
      </c>
    </row>
    <row r="132" spans="1:132">
      <c r="A132" s="224"/>
      <c r="B132" s="188">
        <f t="shared" si="307"/>
        <v>88</v>
      </c>
      <c r="C132" s="128">
        <f t="shared" si="308"/>
        <v>136264.55492432372</v>
      </c>
      <c r="D132" s="128">
        <f t="shared" si="309"/>
        <v>134732.32162815466</v>
      </c>
      <c r="E132" s="128">
        <f t="shared" si="310"/>
        <v>134519.8866527249</v>
      </c>
      <c r="F132" s="128">
        <f t="shared" si="311"/>
        <v>129835.2244966885</v>
      </c>
      <c r="G132" s="128">
        <f t="shared" si="312"/>
        <v>132843.29582902344</v>
      </c>
      <c r="H132" s="128">
        <f t="shared" si="313"/>
        <v>133367.57659053087</v>
      </c>
      <c r="I132" s="128">
        <f t="shared" si="314"/>
        <v>136687.25555567027</v>
      </c>
      <c r="J132" s="128">
        <f t="shared" si="315"/>
        <v>130590.31342751937</v>
      </c>
      <c r="K132" s="128">
        <f t="shared" si="316"/>
        <v>123334.80228627264</v>
      </c>
      <c r="M132" s="36"/>
      <c r="N132" s="32">
        <f t="shared" si="317"/>
        <v>88</v>
      </c>
      <c r="O132" s="25">
        <f t="shared" si="318"/>
        <v>0.36264554924323722</v>
      </c>
      <c r="P132" s="25">
        <f t="shared" si="319"/>
        <v>0.34732321628154672</v>
      </c>
      <c r="Q132" s="25">
        <f t="shared" si="320"/>
        <v>0.34519886652724896</v>
      </c>
      <c r="R132" s="25">
        <f t="shared" si="245"/>
        <v>0.29835224496688495</v>
      </c>
      <c r="S132" s="25">
        <f t="shared" si="246"/>
        <v>0.32843295829023433</v>
      </c>
      <c r="T132" s="25">
        <f t="shared" si="247"/>
        <v>0.33367576590530867</v>
      </c>
      <c r="U132" s="25">
        <f t="shared" si="248"/>
        <v>0.36687255555670273</v>
      </c>
      <c r="V132" s="25">
        <f t="shared" si="249"/>
        <v>0.30590313427519367</v>
      </c>
      <c r="W132" s="25">
        <f t="shared" si="250"/>
        <v>0.23334802286272627</v>
      </c>
      <c r="X132" s="36"/>
      <c r="Y132" s="36"/>
      <c r="AA132" s="124">
        <f t="shared" si="321"/>
        <v>89</v>
      </c>
      <c r="AB132" s="128">
        <f t="shared" si="251"/>
        <v>123630.00773908726</v>
      </c>
      <c r="AC132" s="124">
        <f t="shared" si="322"/>
        <v>89</v>
      </c>
      <c r="AD132" s="130">
        <f t="shared" si="323"/>
        <v>4.7500000000000001E-2</v>
      </c>
      <c r="AE132" s="127">
        <f t="shared" si="324"/>
        <v>1350</v>
      </c>
      <c r="AF132" s="128">
        <f t="shared" si="325"/>
        <v>134870.20000000001</v>
      </c>
      <c r="AG132" s="128">
        <f t="shared" si="348"/>
        <v>135000</v>
      </c>
      <c r="AH132" s="128">
        <f t="shared" si="357"/>
        <v>135000</v>
      </c>
      <c r="AI132" s="130">
        <f t="shared" si="252"/>
        <v>4.7500000000000001E-2</v>
      </c>
      <c r="AJ132" s="128">
        <f t="shared" si="253"/>
        <v>135534.375</v>
      </c>
      <c r="AK132" s="128" t="str">
        <f t="shared" si="254"/>
        <v>nie</v>
      </c>
      <c r="AL132" s="128">
        <f t="shared" si="255"/>
        <v>675</v>
      </c>
      <c r="AM132" s="128">
        <f t="shared" si="361"/>
        <v>134886.09375</v>
      </c>
      <c r="AN132" s="128">
        <f t="shared" si="256"/>
        <v>432.84375000000006</v>
      </c>
      <c r="AO132" s="130">
        <f t="shared" si="257"/>
        <v>4.4999999999999998E-2</v>
      </c>
      <c r="AP132" s="128">
        <f t="shared" si="258"/>
        <v>2249.6505130313467</v>
      </c>
      <c r="AQ132" s="128">
        <f t="shared" si="362"/>
        <v>136702.90051303135</v>
      </c>
      <c r="AS132" s="124">
        <f t="shared" si="327"/>
        <v>89</v>
      </c>
      <c r="AT132" s="130">
        <f t="shared" si="328"/>
        <v>4.7500000000000001E-2</v>
      </c>
      <c r="AU132" s="127">
        <f t="shared" si="329"/>
        <v>1285</v>
      </c>
      <c r="AV132" s="128">
        <f t="shared" si="330"/>
        <v>128381.40000000001</v>
      </c>
      <c r="AW132" s="128">
        <f t="shared" si="363"/>
        <v>128500</v>
      </c>
      <c r="AX132" s="128">
        <f t="shared" si="358"/>
        <v>128500</v>
      </c>
      <c r="AY132" s="130">
        <f t="shared" si="259"/>
        <v>4.9000000000000002E-2</v>
      </c>
      <c r="AZ132" s="128">
        <f t="shared" si="260"/>
        <v>129024.70833333334</v>
      </c>
      <c r="BA132" s="128" t="str">
        <f t="shared" si="261"/>
        <v>nie</v>
      </c>
      <c r="BB132" s="128">
        <f t="shared" si="262"/>
        <v>899.49999999999989</v>
      </c>
      <c r="BC132" s="128">
        <f t="shared" ref="BC132:BC187" si="367">AZ132-BB132
-(AZ132-AW132-BB132)*podatek_Belki</f>
        <v>128196.41875000001</v>
      </c>
      <c r="BD132" s="128">
        <f t="shared" si="263"/>
        <v>425.01375000000786</v>
      </c>
      <c r="BE132" s="130">
        <f t="shared" si="264"/>
        <v>4.4999999999999998E-2</v>
      </c>
      <c r="BF132" s="128">
        <f t="shared" si="265"/>
        <v>7407.0741624126795</v>
      </c>
      <c r="BG132" s="128">
        <f t="shared" ref="BG132:BG187" si="368">BF131*(1+BE132/12*(1-podatek_Belki))+BC132</f>
        <v>135178.4791624127</v>
      </c>
      <c r="BI132" s="124">
        <f t="shared" si="332"/>
        <v>89</v>
      </c>
      <c r="BJ132" s="130">
        <f t="shared" si="354"/>
        <v>4.5900000000000003E-2</v>
      </c>
      <c r="BK132" s="127">
        <f t="shared" si="333"/>
        <v>1282</v>
      </c>
      <c r="BL132" s="128">
        <f t="shared" si="334"/>
        <v>128071.8</v>
      </c>
      <c r="BM132" s="128">
        <f t="shared" si="349"/>
        <v>128200</v>
      </c>
      <c r="BN132" s="128">
        <f t="shared" si="335"/>
        <v>134802.30000000002</v>
      </c>
      <c r="BO132" s="130">
        <f t="shared" si="266"/>
        <v>5.1499999999999997E-2</v>
      </c>
      <c r="BP132" s="128">
        <f t="shared" si="267"/>
        <v>137694.93268750003</v>
      </c>
      <c r="BQ132" s="128" t="str">
        <f t="shared" si="268"/>
        <v>nie</v>
      </c>
      <c r="BR132" s="128">
        <f t="shared" si="269"/>
        <v>1282</v>
      </c>
      <c r="BS132" s="128">
        <f t="shared" si="364"/>
        <v>134852.47547687503</v>
      </c>
      <c r="BT132" s="128">
        <f t="shared" si="356"/>
        <v>0</v>
      </c>
      <c r="BU132" s="130">
        <f t="shared" si="270"/>
        <v>4.4999999999999998E-2</v>
      </c>
      <c r="BV132" s="128">
        <f t="shared" si="271"/>
        <v>136.43082490124345</v>
      </c>
      <c r="BW132" s="128">
        <f t="shared" si="365"/>
        <v>134988.90630177627</v>
      </c>
      <c r="BY132" s="130">
        <f t="shared" si="360"/>
        <v>2.9000000000000001E-2</v>
      </c>
      <c r="BZ132" s="127">
        <f t="shared" si="337"/>
        <v>1161</v>
      </c>
      <c r="CA132" s="128">
        <f t="shared" si="338"/>
        <v>115996.40000000001</v>
      </c>
      <c r="CB132" s="128">
        <f t="shared" si="366"/>
        <v>116100</v>
      </c>
      <c r="CC132" s="128">
        <f t="shared" si="359"/>
        <v>116100</v>
      </c>
      <c r="CD132" s="130">
        <f t="shared" si="272"/>
        <v>4.3999999999999997E-2</v>
      </c>
      <c r="CE132" s="128">
        <f t="shared" si="273"/>
        <v>118228.5</v>
      </c>
      <c r="CF132" s="128" t="str">
        <f t="shared" si="274"/>
        <v>nie</v>
      </c>
      <c r="CG132" s="128">
        <f t="shared" si="275"/>
        <v>2322</v>
      </c>
      <c r="CH132" s="128">
        <f t="shared" ref="CH132:CH187" si="369">CE132-CG132
-(CE132-CB132-CG132)*podatek_Belki</f>
        <v>115943.265</v>
      </c>
      <c r="CI132" s="128">
        <f t="shared" si="276"/>
        <v>0</v>
      </c>
      <c r="CJ132" s="130">
        <f t="shared" si="277"/>
        <v>4.4999999999999998E-2</v>
      </c>
      <c r="CK132" s="128">
        <f t="shared" si="278"/>
        <v>14280.020705297202</v>
      </c>
      <c r="CL132" s="128">
        <f t="shared" si="279"/>
        <v>130223.2857052972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141240.35303502477</v>
      </c>
      <c r="CR132" s="130">
        <f t="shared" si="280"/>
        <v>4.9000000000000002E-2</v>
      </c>
      <c r="CS132" s="128">
        <f t="shared" si="281"/>
        <v>144124.01024282322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133310.44829668681</v>
      </c>
      <c r="CW132" s="128">
        <f t="shared" si="285"/>
        <v>0</v>
      </c>
      <c r="CX132" s="130">
        <f t="shared" si="286"/>
        <v>4.4999999999999998E-2</v>
      </c>
      <c r="CY132" s="128">
        <f t="shared" si="287"/>
        <v>0</v>
      </c>
      <c r="CZ132" s="128">
        <f t="shared" si="288"/>
        <v>133310.44829668681</v>
      </c>
      <c r="DA132" s="20"/>
      <c r="DB132" s="127">
        <f t="shared" si="350"/>
        <v>1277</v>
      </c>
      <c r="DC132" s="128">
        <f t="shared" si="351"/>
        <v>127700</v>
      </c>
      <c r="DD132" s="128">
        <f t="shared" si="344"/>
        <v>127700</v>
      </c>
      <c r="DE132" s="128">
        <f t="shared" si="345"/>
        <v>134978.9</v>
      </c>
      <c r="DF132" s="130">
        <f t="shared" si="289"/>
        <v>4.9000000000000002E-2</v>
      </c>
      <c r="DG132" s="128">
        <f t="shared" si="290"/>
        <v>137734.71920833335</v>
      </c>
      <c r="DH132" s="128" t="str">
        <f t="shared" si="291"/>
        <v>nie</v>
      </c>
      <c r="DI132" s="128">
        <f t="shared" si="292"/>
        <v>2554</v>
      </c>
      <c r="DJ132" s="128">
        <f t="shared" si="355"/>
        <v>133759.38255875002</v>
      </c>
      <c r="DK132" s="128">
        <f t="shared" si="294"/>
        <v>0</v>
      </c>
      <c r="DL132" s="130">
        <f t="shared" si="295"/>
        <v>4.4999999999999998E-2</v>
      </c>
      <c r="DM132" s="128">
        <f t="shared" si="296"/>
        <v>54.802702639325851</v>
      </c>
      <c r="DN132" s="128">
        <f t="shared" si="297"/>
        <v>133814.18526138936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145670.83309766217</v>
      </c>
      <c r="DT132" s="130">
        <f t="shared" si="298"/>
        <v>5.4000000000000006E-2</v>
      </c>
      <c r="DU132" s="128">
        <f t="shared" si="299"/>
        <v>148948.42684235956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137218.22574231125</v>
      </c>
      <c r="DY132" s="128">
        <f t="shared" si="303"/>
        <v>0</v>
      </c>
      <c r="DZ132" s="130">
        <f t="shared" si="304"/>
        <v>4.4999999999999998E-2</v>
      </c>
      <c r="EA132" s="128">
        <f t="shared" si="305"/>
        <v>0</v>
      </c>
      <c r="EB132" s="128">
        <f t="shared" si="306"/>
        <v>137218.22574231125</v>
      </c>
    </row>
    <row r="133" spans="1:132">
      <c r="A133" s="224"/>
      <c r="B133" s="188">
        <f t="shared" si="307"/>
        <v>89</v>
      </c>
      <c r="C133" s="128">
        <f t="shared" si="308"/>
        <v>136702.90051303135</v>
      </c>
      <c r="D133" s="128">
        <f t="shared" si="309"/>
        <v>135178.4791624127</v>
      </c>
      <c r="E133" s="128">
        <f t="shared" si="310"/>
        <v>134988.90630177627</v>
      </c>
      <c r="F133" s="128">
        <f t="shared" si="311"/>
        <v>130223.2857052972</v>
      </c>
      <c r="G133" s="128">
        <f t="shared" si="312"/>
        <v>133310.44829668681</v>
      </c>
      <c r="H133" s="128">
        <f t="shared" si="313"/>
        <v>133814.18526138936</v>
      </c>
      <c r="I133" s="128">
        <f t="shared" si="314"/>
        <v>137218.22574231125</v>
      </c>
      <c r="J133" s="128">
        <f t="shared" si="315"/>
        <v>130986.98150455547</v>
      </c>
      <c r="K133" s="128">
        <f t="shared" si="316"/>
        <v>123630.00773908726</v>
      </c>
      <c r="M133" s="36"/>
      <c r="N133" s="32">
        <f t="shared" si="317"/>
        <v>89</v>
      </c>
      <c r="O133" s="25">
        <f t="shared" si="318"/>
        <v>0.36702900513031356</v>
      </c>
      <c r="P133" s="25">
        <f t="shared" si="319"/>
        <v>0.35178479162412701</v>
      </c>
      <c r="Q133" s="25">
        <f t="shared" si="320"/>
        <v>0.34988906301776268</v>
      </c>
      <c r="R133" s="25">
        <f t="shared" si="245"/>
        <v>0.30223285705297198</v>
      </c>
      <c r="S133" s="25">
        <f t="shared" si="246"/>
        <v>0.33310448296686812</v>
      </c>
      <c r="T133" s="25">
        <f t="shared" si="247"/>
        <v>0.33814185261389351</v>
      </c>
      <c r="U133" s="25">
        <f t="shared" si="248"/>
        <v>0.37218225742311239</v>
      </c>
      <c r="V133" s="25">
        <f t="shared" si="249"/>
        <v>0.30986981504555478</v>
      </c>
      <c r="W133" s="25">
        <f t="shared" si="250"/>
        <v>0.23630007739087255</v>
      </c>
      <c r="X133" s="36"/>
      <c r="Y133" s="36"/>
      <c r="AA133" s="124">
        <f t="shared" si="321"/>
        <v>90</v>
      </c>
      <c r="AB133" s="128">
        <f t="shared" si="251"/>
        <v>123925.21319190186</v>
      </c>
      <c r="AC133" s="124">
        <f t="shared" si="322"/>
        <v>90</v>
      </c>
      <c r="AD133" s="130">
        <f t="shared" si="323"/>
        <v>4.7500000000000001E-2</v>
      </c>
      <c r="AE133" s="127">
        <f t="shared" si="324"/>
        <v>1350</v>
      </c>
      <c r="AF133" s="128">
        <f t="shared" si="325"/>
        <v>134870.20000000001</v>
      </c>
      <c r="AG133" s="128">
        <f t="shared" si="348"/>
        <v>135000</v>
      </c>
      <c r="AH133" s="128">
        <f t="shared" si="357"/>
        <v>135000</v>
      </c>
      <c r="AI133" s="130">
        <f t="shared" si="252"/>
        <v>4.7500000000000001E-2</v>
      </c>
      <c r="AJ133" s="128">
        <f t="shared" si="253"/>
        <v>135534.375</v>
      </c>
      <c r="AK133" s="128" t="str">
        <f t="shared" si="254"/>
        <v>nie</v>
      </c>
      <c r="AL133" s="128">
        <f t="shared" si="255"/>
        <v>675</v>
      </c>
      <c r="AM133" s="128">
        <f t="shared" si="361"/>
        <v>134886.09375</v>
      </c>
      <c r="AN133" s="128">
        <f t="shared" si="256"/>
        <v>432.84375000000006</v>
      </c>
      <c r="AO133" s="130">
        <f t="shared" si="257"/>
        <v>4.4999999999999998E-2</v>
      </c>
      <c r="AP133" s="128">
        <f t="shared" si="258"/>
        <v>2689.3275764646796</v>
      </c>
      <c r="AQ133" s="128">
        <f t="shared" si="362"/>
        <v>137142.57757646468</v>
      </c>
      <c r="AS133" s="124">
        <f t="shared" si="327"/>
        <v>90</v>
      </c>
      <c r="AT133" s="130">
        <f t="shared" si="328"/>
        <v>4.7500000000000001E-2</v>
      </c>
      <c r="AU133" s="127">
        <f t="shared" si="329"/>
        <v>1285</v>
      </c>
      <c r="AV133" s="128">
        <f t="shared" si="330"/>
        <v>128381.40000000001</v>
      </c>
      <c r="AW133" s="128">
        <f t="shared" si="363"/>
        <v>128500</v>
      </c>
      <c r="AX133" s="128">
        <f t="shared" si="358"/>
        <v>128500</v>
      </c>
      <c r="AY133" s="130">
        <f t="shared" si="259"/>
        <v>4.9000000000000002E-2</v>
      </c>
      <c r="AZ133" s="128">
        <f t="shared" si="260"/>
        <v>129024.70833333334</v>
      </c>
      <c r="BA133" s="128" t="str">
        <f t="shared" si="261"/>
        <v>nie</v>
      </c>
      <c r="BB133" s="128">
        <f t="shared" si="262"/>
        <v>899.49999999999989</v>
      </c>
      <c r="BC133" s="128">
        <f t="shared" si="367"/>
        <v>128196.41875000001</v>
      </c>
      <c r="BD133" s="128">
        <f t="shared" si="263"/>
        <v>425.01375000000786</v>
      </c>
      <c r="BE133" s="130">
        <f t="shared" si="264"/>
        <v>4.4999999999999998E-2</v>
      </c>
      <c r="BF133" s="128">
        <f t="shared" si="265"/>
        <v>7854.5869001810161</v>
      </c>
      <c r="BG133" s="128">
        <f t="shared" si="368"/>
        <v>135625.99190018102</v>
      </c>
      <c r="BI133" s="124">
        <f t="shared" si="332"/>
        <v>90</v>
      </c>
      <c r="BJ133" s="130">
        <f t="shared" si="354"/>
        <v>4.5900000000000003E-2</v>
      </c>
      <c r="BK133" s="127">
        <f t="shared" si="333"/>
        <v>1282</v>
      </c>
      <c r="BL133" s="128">
        <f t="shared" si="334"/>
        <v>128071.8</v>
      </c>
      <c r="BM133" s="128">
        <f t="shared" si="349"/>
        <v>128200</v>
      </c>
      <c r="BN133" s="128">
        <f t="shared" si="335"/>
        <v>134802.30000000002</v>
      </c>
      <c r="BO133" s="130">
        <f t="shared" si="266"/>
        <v>5.1499999999999997E-2</v>
      </c>
      <c r="BP133" s="128">
        <f t="shared" si="267"/>
        <v>138273.459225</v>
      </c>
      <c r="BQ133" s="128" t="str">
        <f t="shared" si="268"/>
        <v>nie</v>
      </c>
      <c r="BR133" s="128">
        <f t="shared" si="269"/>
        <v>1282</v>
      </c>
      <c r="BS133" s="128">
        <f t="shared" si="364"/>
        <v>135321.08197224999</v>
      </c>
      <c r="BT133" s="128">
        <f t="shared" si="356"/>
        <v>0</v>
      </c>
      <c r="BU133" s="130">
        <f t="shared" si="270"/>
        <v>4.4999999999999998E-2</v>
      </c>
      <c r="BV133" s="128">
        <f t="shared" si="271"/>
        <v>136.84523353188098</v>
      </c>
      <c r="BW133" s="128">
        <f t="shared" si="365"/>
        <v>135457.92720578186</v>
      </c>
      <c r="BY133" s="130">
        <f t="shared" si="360"/>
        <v>2.9000000000000001E-2</v>
      </c>
      <c r="BZ133" s="127">
        <f t="shared" si="337"/>
        <v>1161</v>
      </c>
      <c r="CA133" s="128">
        <f t="shared" si="338"/>
        <v>115996.40000000001</v>
      </c>
      <c r="CB133" s="128">
        <f t="shared" si="366"/>
        <v>116100</v>
      </c>
      <c r="CC133" s="128">
        <f t="shared" si="359"/>
        <v>116100</v>
      </c>
      <c r="CD133" s="130">
        <f t="shared" si="272"/>
        <v>4.3999999999999997E-2</v>
      </c>
      <c r="CE133" s="128">
        <f t="shared" si="273"/>
        <v>118654.2</v>
      </c>
      <c r="CF133" s="128" t="str">
        <f t="shared" si="274"/>
        <v>nie</v>
      </c>
      <c r="CG133" s="128">
        <f t="shared" si="275"/>
        <v>2322</v>
      </c>
      <c r="CH133" s="128">
        <f t="shared" si="369"/>
        <v>116288.08199999999</v>
      </c>
      <c r="CI133" s="128">
        <f t="shared" si="276"/>
        <v>0</v>
      </c>
      <c r="CJ133" s="130">
        <f t="shared" si="277"/>
        <v>4.4999999999999998E-2</v>
      </c>
      <c r="CK133" s="128">
        <f t="shared" si="278"/>
        <v>14323.396268189543</v>
      </c>
      <c r="CL133" s="128">
        <f t="shared" si="279"/>
        <v>130611.47826818953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141240.35303502477</v>
      </c>
      <c r="CR133" s="130">
        <f t="shared" si="280"/>
        <v>4.9000000000000002E-2</v>
      </c>
      <c r="CS133" s="128">
        <f t="shared" si="281"/>
        <v>144700.74168438287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133777.60076435012</v>
      </c>
      <c r="CW133" s="128">
        <f t="shared" si="285"/>
        <v>0</v>
      </c>
      <c r="CX133" s="130">
        <f t="shared" si="286"/>
        <v>4.4999999999999998E-2</v>
      </c>
      <c r="CY133" s="128">
        <f t="shared" si="287"/>
        <v>0</v>
      </c>
      <c r="CZ133" s="128">
        <f t="shared" si="288"/>
        <v>133777.60076435012</v>
      </c>
      <c r="DA133" s="20"/>
      <c r="DB133" s="127">
        <f t="shared" si="350"/>
        <v>1277</v>
      </c>
      <c r="DC133" s="128">
        <f t="shared" si="351"/>
        <v>127700</v>
      </c>
      <c r="DD133" s="128">
        <f t="shared" si="344"/>
        <v>127700</v>
      </c>
      <c r="DE133" s="128">
        <f t="shared" si="345"/>
        <v>134978.9</v>
      </c>
      <c r="DF133" s="130">
        <f t="shared" si="289"/>
        <v>4.9000000000000002E-2</v>
      </c>
      <c r="DG133" s="128">
        <f t="shared" si="290"/>
        <v>138285.88305</v>
      </c>
      <c r="DH133" s="128" t="str">
        <f t="shared" si="291"/>
        <v>nie</v>
      </c>
      <c r="DI133" s="128">
        <f t="shared" si="292"/>
        <v>2554</v>
      </c>
      <c r="DJ133" s="128">
        <f t="shared" si="355"/>
        <v>134205.8252705</v>
      </c>
      <c r="DK133" s="128">
        <f t="shared" si="294"/>
        <v>0</v>
      </c>
      <c r="DL133" s="130">
        <f t="shared" si="295"/>
        <v>4.4999999999999998E-2</v>
      </c>
      <c r="DM133" s="128">
        <f t="shared" si="296"/>
        <v>54.969165848592802</v>
      </c>
      <c r="DN133" s="128">
        <f t="shared" si="297"/>
        <v>134260.7944363486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145670.83309766217</v>
      </c>
      <c r="DT133" s="130">
        <f t="shared" si="298"/>
        <v>5.4000000000000006E-2</v>
      </c>
      <c r="DU133" s="128">
        <f t="shared" si="299"/>
        <v>149603.94559129904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137749.19592895222</v>
      </c>
      <c r="DY133" s="128">
        <f t="shared" si="303"/>
        <v>0</v>
      </c>
      <c r="DZ133" s="130">
        <f t="shared" si="304"/>
        <v>4.4999999999999998E-2</v>
      </c>
      <c r="EA133" s="128">
        <f t="shared" si="305"/>
        <v>0</v>
      </c>
      <c r="EB133" s="128">
        <f t="shared" si="306"/>
        <v>137749.19592895222</v>
      </c>
    </row>
    <row r="134" spans="1:132">
      <c r="A134" s="224"/>
      <c r="B134" s="188">
        <f t="shared" si="307"/>
        <v>90</v>
      </c>
      <c r="C134" s="128">
        <f t="shared" si="308"/>
        <v>137142.57757646468</v>
      </c>
      <c r="D134" s="128">
        <f t="shared" si="309"/>
        <v>135625.99190018102</v>
      </c>
      <c r="E134" s="128">
        <f t="shared" si="310"/>
        <v>135457.92720578186</v>
      </c>
      <c r="F134" s="128">
        <f t="shared" si="311"/>
        <v>130611.47826818953</v>
      </c>
      <c r="G134" s="128">
        <f t="shared" si="312"/>
        <v>133777.60076435012</v>
      </c>
      <c r="H134" s="128">
        <f t="shared" si="313"/>
        <v>134260.7944363486</v>
      </c>
      <c r="I134" s="128">
        <f t="shared" si="314"/>
        <v>137749.19592895222</v>
      </c>
      <c r="J134" s="128">
        <f t="shared" si="315"/>
        <v>131384.85446087556</v>
      </c>
      <c r="K134" s="128">
        <f t="shared" si="316"/>
        <v>123925.21319190186</v>
      </c>
      <c r="M134" s="36"/>
      <c r="N134" s="32">
        <f t="shared" si="317"/>
        <v>90</v>
      </c>
      <c r="O134" s="25">
        <f t="shared" si="318"/>
        <v>0.37142577576464686</v>
      </c>
      <c r="P134" s="25">
        <f t="shared" si="319"/>
        <v>0.35625991900181009</v>
      </c>
      <c r="Q134" s="25">
        <f t="shared" si="320"/>
        <v>0.3545792720578187</v>
      </c>
      <c r="R134" s="25">
        <f t="shared" si="245"/>
        <v>0.30611478268189529</v>
      </c>
      <c r="S134" s="25">
        <f t="shared" si="246"/>
        <v>0.33777600764350124</v>
      </c>
      <c r="T134" s="25">
        <f t="shared" si="247"/>
        <v>0.34260794436348596</v>
      </c>
      <c r="U134" s="25">
        <f t="shared" si="248"/>
        <v>0.37749195928952228</v>
      </c>
      <c r="V134" s="25">
        <f t="shared" si="249"/>
        <v>0.31384854460875555</v>
      </c>
      <c r="W134" s="25">
        <f t="shared" si="250"/>
        <v>0.23925213191901862</v>
      </c>
      <c r="X134" s="36"/>
      <c r="Y134" s="36"/>
      <c r="AA134" s="124">
        <f t="shared" si="321"/>
        <v>91</v>
      </c>
      <c r="AB134" s="128">
        <f t="shared" si="251"/>
        <v>124220.41864471648</v>
      </c>
      <c r="AC134" s="124">
        <f t="shared" si="322"/>
        <v>91</v>
      </c>
      <c r="AD134" s="130">
        <f t="shared" si="323"/>
        <v>4.7500000000000001E-2</v>
      </c>
      <c r="AE134" s="127">
        <f t="shared" si="324"/>
        <v>1350</v>
      </c>
      <c r="AF134" s="128">
        <f t="shared" si="325"/>
        <v>134870.20000000001</v>
      </c>
      <c r="AG134" s="128">
        <f t="shared" si="348"/>
        <v>135000</v>
      </c>
      <c r="AH134" s="128">
        <f t="shared" si="357"/>
        <v>135000</v>
      </c>
      <c r="AI134" s="130">
        <f t="shared" si="252"/>
        <v>4.7500000000000001E-2</v>
      </c>
      <c r="AJ134" s="128">
        <f t="shared" si="253"/>
        <v>135534.375</v>
      </c>
      <c r="AK134" s="128" t="str">
        <f t="shared" si="254"/>
        <v>nie</v>
      </c>
      <c r="AL134" s="128">
        <f t="shared" si="255"/>
        <v>675</v>
      </c>
      <c r="AM134" s="128">
        <f t="shared" si="361"/>
        <v>134886.09375</v>
      </c>
      <c r="AN134" s="128">
        <f t="shared" si="256"/>
        <v>432.84375000000006</v>
      </c>
      <c r="AO134" s="130">
        <f t="shared" si="257"/>
        <v>4.4999999999999998E-2</v>
      </c>
      <c r="AP134" s="128">
        <f t="shared" si="258"/>
        <v>3130.3401589781911</v>
      </c>
      <c r="AQ134" s="128">
        <f t="shared" si="362"/>
        <v>137583.59015897819</v>
      </c>
      <c r="AS134" s="124">
        <f t="shared" si="327"/>
        <v>91</v>
      </c>
      <c r="AT134" s="130">
        <f t="shared" si="328"/>
        <v>4.7500000000000001E-2</v>
      </c>
      <c r="AU134" s="127">
        <f t="shared" si="329"/>
        <v>1285</v>
      </c>
      <c r="AV134" s="128">
        <f t="shared" si="330"/>
        <v>128381.40000000001</v>
      </c>
      <c r="AW134" s="128">
        <f t="shared" si="363"/>
        <v>128500</v>
      </c>
      <c r="AX134" s="128">
        <f t="shared" si="358"/>
        <v>128500</v>
      </c>
      <c r="AY134" s="130">
        <f t="shared" si="259"/>
        <v>4.9000000000000002E-2</v>
      </c>
      <c r="AZ134" s="128">
        <f t="shared" si="260"/>
        <v>129024.70833333334</v>
      </c>
      <c r="BA134" s="128" t="str">
        <f t="shared" si="261"/>
        <v>nie</v>
      </c>
      <c r="BB134" s="128">
        <f t="shared" si="262"/>
        <v>899.49999999999989</v>
      </c>
      <c r="BC134" s="128">
        <f t="shared" si="367"/>
        <v>128196.41875000001</v>
      </c>
      <c r="BD134" s="128">
        <f t="shared" si="263"/>
        <v>425.01375000000786</v>
      </c>
      <c r="BE134" s="130">
        <f t="shared" si="264"/>
        <v>4.4999999999999998E-2</v>
      </c>
      <c r="BF134" s="128">
        <f t="shared" si="265"/>
        <v>8303.4589578903233</v>
      </c>
      <c r="BG134" s="128">
        <f t="shared" si="368"/>
        <v>136074.86395789034</v>
      </c>
      <c r="BI134" s="124">
        <f t="shared" si="332"/>
        <v>91</v>
      </c>
      <c r="BJ134" s="130">
        <f t="shared" si="354"/>
        <v>4.5900000000000003E-2</v>
      </c>
      <c r="BK134" s="127">
        <f t="shared" si="333"/>
        <v>1282</v>
      </c>
      <c r="BL134" s="128">
        <f t="shared" si="334"/>
        <v>128071.8</v>
      </c>
      <c r="BM134" s="128">
        <f t="shared" si="349"/>
        <v>128200</v>
      </c>
      <c r="BN134" s="128">
        <f t="shared" si="335"/>
        <v>134802.30000000002</v>
      </c>
      <c r="BO134" s="130">
        <f t="shared" si="266"/>
        <v>5.1499999999999997E-2</v>
      </c>
      <c r="BP134" s="128">
        <f t="shared" si="267"/>
        <v>138851.98576250003</v>
      </c>
      <c r="BQ134" s="128" t="str">
        <f t="shared" si="268"/>
        <v>nie</v>
      </c>
      <c r="BR134" s="128">
        <f t="shared" si="269"/>
        <v>1282</v>
      </c>
      <c r="BS134" s="128">
        <f t="shared" si="364"/>
        <v>135789.68846762503</v>
      </c>
      <c r="BT134" s="128">
        <f t="shared" si="356"/>
        <v>0</v>
      </c>
      <c r="BU134" s="130">
        <f t="shared" si="270"/>
        <v>4.4999999999999998E-2</v>
      </c>
      <c r="BV134" s="128">
        <f t="shared" si="271"/>
        <v>137.26090092873406</v>
      </c>
      <c r="BW134" s="128">
        <f t="shared" si="365"/>
        <v>135926.94936855376</v>
      </c>
      <c r="BY134" s="130">
        <f t="shared" si="360"/>
        <v>2.9000000000000001E-2</v>
      </c>
      <c r="BZ134" s="127">
        <f t="shared" si="337"/>
        <v>1161</v>
      </c>
      <c r="CA134" s="128">
        <f t="shared" si="338"/>
        <v>115996.40000000001</v>
      </c>
      <c r="CB134" s="128">
        <f t="shared" si="366"/>
        <v>116100</v>
      </c>
      <c r="CC134" s="128">
        <f t="shared" si="359"/>
        <v>116100</v>
      </c>
      <c r="CD134" s="130">
        <f t="shared" si="272"/>
        <v>4.3999999999999997E-2</v>
      </c>
      <c r="CE134" s="128">
        <f t="shared" si="273"/>
        <v>119079.90000000001</v>
      </c>
      <c r="CF134" s="128" t="str">
        <f t="shared" si="274"/>
        <v>nie</v>
      </c>
      <c r="CG134" s="128">
        <f t="shared" si="275"/>
        <v>2322</v>
      </c>
      <c r="CH134" s="128">
        <f t="shared" si="369"/>
        <v>116632.899</v>
      </c>
      <c r="CI134" s="128">
        <f t="shared" si="276"/>
        <v>0</v>
      </c>
      <c r="CJ134" s="130">
        <f t="shared" si="277"/>
        <v>4.4999999999999998E-2</v>
      </c>
      <c r="CK134" s="128">
        <f t="shared" si="278"/>
        <v>14366.90358435417</v>
      </c>
      <c r="CL134" s="128">
        <f t="shared" si="279"/>
        <v>130999.80258435417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141240.35303502477</v>
      </c>
      <c r="CR134" s="130">
        <f t="shared" si="280"/>
        <v>4.9000000000000002E-2</v>
      </c>
      <c r="CS134" s="128">
        <f t="shared" si="281"/>
        <v>145277.47312594258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134244.75323201349</v>
      </c>
      <c r="CW134" s="128">
        <f t="shared" si="285"/>
        <v>0</v>
      </c>
      <c r="CX134" s="130">
        <f t="shared" si="286"/>
        <v>4.4999999999999998E-2</v>
      </c>
      <c r="CY134" s="128">
        <f t="shared" si="287"/>
        <v>0</v>
      </c>
      <c r="CZ134" s="128">
        <f t="shared" si="288"/>
        <v>134244.75323201349</v>
      </c>
      <c r="DA134" s="20"/>
      <c r="DB134" s="127">
        <f t="shared" si="350"/>
        <v>1277</v>
      </c>
      <c r="DC134" s="128">
        <f t="shared" si="351"/>
        <v>127700</v>
      </c>
      <c r="DD134" s="128">
        <f t="shared" si="344"/>
        <v>127700</v>
      </c>
      <c r="DE134" s="128">
        <f t="shared" si="345"/>
        <v>134978.9</v>
      </c>
      <c r="DF134" s="130">
        <f t="shared" si="289"/>
        <v>4.9000000000000002E-2</v>
      </c>
      <c r="DG134" s="128">
        <f t="shared" si="290"/>
        <v>138837.04689166666</v>
      </c>
      <c r="DH134" s="128" t="str">
        <f t="shared" si="291"/>
        <v>nie</v>
      </c>
      <c r="DI134" s="128">
        <f t="shared" si="292"/>
        <v>2554</v>
      </c>
      <c r="DJ134" s="128">
        <f t="shared" si="355"/>
        <v>134652.26798224999</v>
      </c>
      <c r="DK134" s="128">
        <f t="shared" si="294"/>
        <v>0</v>
      </c>
      <c r="DL134" s="130">
        <f t="shared" si="295"/>
        <v>4.4999999999999998E-2</v>
      </c>
      <c r="DM134" s="128">
        <f t="shared" si="296"/>
        <v>55.136134689857904</v>
      </c>
      <c r="DN134" s="128">
        <f t="shared" si="297"/>
        <v>134707.40411693984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145670.83309766217</v>
      </c>
      <c r="DT134" s="130">
        <f t="shared" si="298"/>
        <v>5.4000000000000006E-2</v>
      </c>
      <c r="DU134" s="128">
        <f t="shared" si="299"/>
        <v>150259.46434023854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138280.16611559322</v>
      </c>
      <c r="DY134" s="128">
        <f t="shared" si="303"/>
        <v>0</v>
      </c>
      <c r="DZ134" s="130">
        <f t="shared" si="304"/>
        <v>4.4999999999999998E-2</v>
      </c>
      <c r="EA134" s="128">
        <f t="shared" si="305"/>
        <v>0</v>
      </c>
      <c r="EB134" s="128">
        <f t="shared" si="306"/>
        <v>138280.16611559322</v>
      </c>
    </row>
    <row r="135" spans="1:132">
      <c r="A135" s="224"/>
      <c r="B135" s="188">
        <f t="shared" si="307"/>
        <v>91</v>
      </c>
      <c r="C135" s="128">
        <f t="shared" si="308"/>
        <v>137583.59015897819</v>
      </c>
      <c r="D135" s="128">
        <f t="shared" si="309"/>
        <v>136074.86395789034</v>
      </c>
      <c r="E135" s="128">
        <f t="shared" si="310"/>
        <v>135926.94936855376</v>
      </c>
      <c r="F135" s="128">
        <f t="shared" si="311"/>
        <v>130999.80258435417</v>
      </c>
      <c r="G135" s="128">
        <f t="shared" si="312"/>
        <v>134244.75323201349</v>
      </c>
      <c r="H135" s="128">
        <f t="shared" si="313"/>
        <v>134707.40411693984</v>
      </c>
      <c r="I135" s="128">
        <f t="shared" si="314"/>
        <v>138280.16611559322</v>
      </c>
      <c r="J135" s="128">
        <f t="shared" si="315"/>
        <v>131783.93595630047</v>
      </c>
      <c r="K135" s="128">
        <f t="shared" si="316"/>
        <v>124220.41864471648</v>
      </c>
      <c r="M135" s="36"/>
      <c r="N135" s="32">
        <f t="shared" si="317"/>
        <v>91</v>
      </c>
      <c r="O135" s="25">
        <f t="shared" si="318"/>
        <v>0.37583590158978186</v>
      </c>
      <c r="P135" s="25">
        <f t="shared" si="319"/>
        <v>0.36074863957890346</v>
      </c>
      <c r="Q135" s="25">
        <f t="shared" si="320"/>
        <v>0.35926949368553762</v>
      </c>
      <c r="R135" s="25">
        <f t="shared" si="245"/>
        <v>0.30999802584354175</v>
      </c>
      <c r="S135" s="25">
        <f t="shared" si="246"/>
        <v>0.34244753232013503</v>
      </c>
      <c r="T135" s="25">
        <f t="shared" si="247"/>
        <v>0.34707404116939844</v>
      </c>
      <c r="U135" s="25">
        <f t="shared" si="248"/>
        <v>0.38280166115593217</v>
      </c>
      <c r="V135" s="25">
        <f t="shared" si="249"/>
        <v>0.31783935956300469</v>
      </c>
      <c r="W135" s="25">
        <f t="shared" si="250"/>
        <v>0.2422041864471649</v>
      </c>
      <c r="X135" s="36"/>
      <c r="Y135" s="36"/>
      <c r="AA135" s="124">
        <f t="shared" si="321"/>
        <v>92</v>
      </c>
      <c r="AB135" s="128">
        <f t="shared" si="251"/>
        <v>124515.62409753111</v>
      </c>
      <c r="AC135" s="124">
        <f t="shared" si="322"/>
        <v>92</v>
      </c>
      <c r="AD135" s="130">
        <f t="shared" si="323"/>
        <v>4.7500000000000001E-2</v>
      </c>
      <c r="AE135" s="127">
        <f t="shared" si="324"/>
        <v>1350</v>
      </c>
      <c r="AF135" s="128">
        <f t="shared" si="325"/>
        <v>134870.20000000001</v>
      </c>
      <c r="AG135" s="128">
        <f t="shared" si="348"/>
        <v>135000</v>
      </c>
      <c r="AH135" s="128">
        <f t="shared" si="357"/>
        <v>135000</v>
      </c>
      <c r="AI135" s="130">
        <f t="shared" si="252"/>
        <v>4.7500000000000001E-2</v>
      </c>
      <c r="AJ135" s="128">
        <f t="shared" si="253"/>
        <v>135534.375</v>
      </c>
      <c r="AK135" s="128" t="str">
        <f t="shared" si="254"/>
        <v>nie</v>
      </c>
      <c r="AL135" s="128">
        <f t="shared" si="255"/>
        <v>675</v>
      </c>
      <c r="AM135" s="128">
        <f t="shared" si="361"/>
        <v>134886.09375</v>
      </c>
      <c r="AN135" s="128">
        <f t="shared" si="256"/>
        <v>432.84375000000006</v>
      </c>
      <c r="AO135" s="130">
        <f t="shared" si="257"/>
        <v>4.4999999999999998E-2</v>
      </c>
      <c r="AP135" s="128">
        <f t="shared" si="258"/>
        <v>3572.6923172110874</v>
      </c>
      <c r="AQ135" s="128">
        <f t="shared" si="362"/>
        <v>138025.9423172111</v>
      </c>
      <c r="AS135" s="124">
        <f t="shared" si="327"/>
        <v>92</v>
      </c>
      <c r="AT135" s="130">
        <f t="shared" si="328"/>
        <v>4.7500000000000001E-2</v>
      </c>
      <c r="AU135" s="127">
        <f t="shared" si="329"/>
        <v>1285</v>
      </c>
      <c r="AV135" s="128">
        <f t="shared" si="330"/>
        <v>128381.40000000001</v>
      </c>
      <c r="AW135" s="128">
        <f t="shared" si="363"/>
        <v>128500</v>
      </c>
      <c r="AX135" s="128">
        <f t="shared" si="358"/>
        <v>128500</v>
      </c>
      <c r="AY135" s="130">
        <f t="shared" si="259"/>
        <v>4.9000000000000002E-2</v>
      </c>
      <c r="AZ135" s="128">
        <f t="shared" si="260"/>
        <v>129024.70833333334</v>
      </c>
      <c r="BA135" s="128" t="str">
        <f t="shared" si="261"/>
        <v>nie</v>
      </c>
      <c r="BB135" s="128">
        <f t="shared" si="262"/>
        <v>899.49999999999989</v>
      </c>
      <c r="BC135" s="128">
        <f t="shared" si="367"/>
        <v>128196.41875000001</v>
      </c>
      <c r="BD135" s="128">
        <f t="shared" si="263"/>
        <v>425.01375000000786</v>
      </c>
      <c r="BE135" s="130">
        <f t="shared" si="264"/>
        <v>4.4999999999999998E-2</v>
      </c>
      <c r="BF135" s="128">
        <f t="shared" si="265"/>
        <v>8753.6944644749219</v>
      </c>
      <c r="BG135" s="128">
        <f t="shared" si="368"/>
        <v>136525.09946447492</v>
      </c>
      <c r="BI135" s="124">
        <f t="shared" si="332"/>
        <v>92</v>
      </c>
      <c r="BJ135" s="130">
        <f t="shared" si="354"/>
        <v>4.5900000000000003E-2</v>
      </c>
      <c r="BK135" s="127">
        <f t="shared" si="333"/>
        <v>1282</v>
      </c>
      <c r="BL135" s="128">
        <f t="shared" si="334"/>
        <v>128071.8</v>
      </c>
      <c r="BM135" s="128">
        <f t="shared" si="349"/>
        <v>128200</v>
      </c>
      <c r="BN135" s="128">
        <f t="shared" si="335"/>
        <v>134802.30000000002</v>
      </c>
      <c r="BO135" s="130">
        <f t="shared" si="266"/>
        <v>5.1499999999999997E-2</v>
      </c>
      <c r="BP135" s="128">
        <f t="shared" si="267"/>
        <v>139430.51230000003</v>
      </c>
      <c r="BQ135" s="128" t="str">
        <f t="shared" si="268"/>
        <v>nie</v>
      </c>
      <c r="BR135" s="128">
        <f t="shared" si="269"/>
        <v>1282</v>
      </c>
      <c r="BS135" s="128">
        <f t="shared" si="364"/>
        <v>136258.29496300002</v>
      </c>
      <c r="BT135" s="128">
        <f t="shared" si="356"/>
        <v>0</v>
      </c>
      <c r="BU135" s="130">
        <f t="shared" si="270"/>
        <v>4.4999999999999998E-2</v>
      </c>
      <c r="BV135" s="128">
        <f t="shared" si="271"/>
        <v>137.67783091530509</v>
      </c>
      <c r="BW135" s="128">
        <f t="shared" si="365"/>
        <v>136395.97279391534</v>
      </c>
      <c r="BY135" s="130">
        <f t="shared" si="360"/>
        <v>2.9000000000000001E-2</v>
      </c>
      <c r="BZ135" s="127">
        <f t="shared" si="337"/>
        <v>1161</v>
      </c>
      <c r="CA135" s="128">
        <f t="shared" si="338"/>
        <v>115996.40000000001</v>
      </c>
      <c r="CB135" s="128">
        <f t="shared" si="366"/>
        <v>116100</v>
      </c>
      <c r="CC135" s="128">
        <f t="shared" si="359"/>
        <v>116100</v>
      </c>
      <c r="CD135" s="130">
        <f t="shared" si="272"/>
        <v>4.3999999999999997E-2</v>
      </c>
      <c r="CE135" s="128">
        <f t="shared" si="273"/>
        <v>119505.60000000001</v>
      </c>
      <c r="CF135" s="128" t="str">
        <f t="shared" si="274"/>
        <v>nie</v>
      </c>
      <c r="CG135" s="128">
        <f t="shared" si="275"/>
        <v>2322</v>
      </c>
      <c r="CH135" s="128">
        <f t="shared" si="369"/>
        <v>116977.716</v>
      </c>
      <c r="CI135" s="128">
        <f t="shared" si="276"/>
        <v>0</v>
      </c>
      <c r="CJ135" s="130">
        <f t="shared" si="277"/>
        <v>4.4999999999999998E-2</v>
      </c>
      <c r="CK135" s="128">
        <f t="shared" si="278"/>
        <v>14410.543053991645</v>
      </c>
      <c r="CL135" s="128">
        <f t="shared" si="279"/>
        <v>131388.25905399164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141240.35303502477</v>
      </c>
      <c r="CR135" s="130">
        <f t="shared" si="280"/>
        <v>4.9000000000000002E-2</v>
      </c>
      <c r="CS135" s="128">
        <f t="shared" si="281"/>
        <v>145854.20456750225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134711.90569967683</v>
      </c>
      <c r="CW135" s="128">
        <f t="shared" si="285"/>
        <v>0</v>
      </c>
      <c r="CX135" s="130">
        <f t="shared" si="286"/>
        <v>4.4999999999999998E-2</v>
      </c>
      <c r="CY135" s="128">
        <f t="shared" si="287"/>
        <v>0</v>
      </c>
      <c r="CZ135" s="128">
        <f t="shared" si="288"/>
        <v>134711.90569967683</v>
      </c>
      <c r="DA135" s="20"/>
      <c r="DB135" s="127">
        <f t="shared" si="350"/>
        <v>1277</v>
      </c>
      <c r="DC135" s="128">
        <f t="shared" si="351"/>
        <v>127700</v>
      </c>
      <c r="DD135" s="128">
        <f t="shared" si="344"/>
        <v>127700</v>
      </c>
      <c r="DE135" s="128">
        <f t="shared" si="345"/>
        <v>134978.9</v>
      </c>
      <c r="DF135" s="130">
        <f t="shared" si="289"/>
        <v>4.9000000000000002E-2</v>
      </c>
      <c r="DG135" s="128">
        <f t="shared" si="290"/>
        <v>139388.21073333331</v>
      </c>
      <c r="DH135" s="128" t="str">
        <f t="shared" si="291"/>
        <v>nie</v>
      </c>
      <c r="DI135" s="128">
        <f t="shared" si="292"/>
        <v>2554</v>
      </c>
      <c r="DJ135" s="128">
        <f t="shared" si="355"/>
        <v>135098.71069399998</v>
      </c>
      <c r="DK135" s="128">
        <f t="shared" si="294"/>
        <v>0</v>
      </c>
      <c r="DL135" s="130">
        <f t="shared" si="295"/>
        <v>4.4999999999999998E-2</v>
      </c>
      <c r="DM135" s="128">
        <f t="shared" si="296"/>
        <v>55.303610698978346</v>
      </c>
      <c r="DN135" s="128">
        <f t="shared" si="297"/>
        <v>135154.01430469897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145670.83309766217</v>
      </c>
      <c r="DT135" s="130">
        <f t="shared" si="298"/>
        <v>5.4000000000000006E-2</v>
      </c>
      <c r="DU135" s="128">
        <f t="shared" si="299"/>
        <v>150914.98308917801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138811.1363022342</v>
      </c>
      <c r="DY135" s="128">
        <f t="shared" si="303"/>
        <v>0</v>
      </c>
      <c r="DZ135" s="130">
        <f t="shared" si="304"/>
        <v>4.4999999999999998E-2</v>
      </c>
      <c r="EA135" s="128">
        <f t="shared" si="305"/>
        <v>0</v>
      </c>
      <c r="EB135" s="128">
        <f t="shared" si="306"/>
        <v>138811.1363022342</v>
      </c>
    </row>
    <row r="136" spans="1:132">
      <c r="A136" s="224"/>
      <c r="B136" s="188">
        <f t="shared" si="307"/>
        <v>92</v>
      </c>
      <c r="C136" s="128">
        <f t="shared" si="308"/>
        <v>138025.9423172111</v>
      </c>
      <c r="D136" s="128">
        <f t="shared" si="309"/>
        <v>136525.09946447492</v>
      </c>
      <c r="E136" s="128">
        <f t="shared" si="310"/>
        <v>136395.97279391534</v>
      </c>
      <c r="F136" s="128">
        <f t="shared" si="311"/>
        <v>131388.25905399164</v>
      </c>
      <c r="G136" s="128">
        <f t="shared" si="312"/>
        <v>134711.90569967683</v>
      </c>
      <c r="H136" s="128">
        <f t="shared" si="313"/>
        <v>135154.01430469897</v>
      </c>
      <c r="I136" s="128">
        <f t="shared" si="314"/>
        <v>138811.1363022342</v>
      </c>
      <c r="J136" s="128">
        <f t="shared" si="315"/>
        <v>132184.22966176775</v>
      </c>
      <c r="K136" s="128">
        <f t="shared" si="316"/>
        <v>124515.62409753111</v>
      </c>
      <c r="M136" s="36"/>
      <c r="N136" s="32">
        <f t="shared" si="317"/>
        <v>92</v>
      </c>
      <c r="O136" s="25">
        <f t="shared" si="318"/>
        <v>0.38025942317211103</v>
      </c>
      <c r="P136" s="25">
        <f t="shared" si="319"/>
        <v>0.36525099464474908</v>
      </c>
      <c r="Q136" s="25">
        <f t="shared" si="320"/>
        <v>0.36395972793915332</v>
      </c>
      <c r="R136" s="25">
        <f t="shared" si="245"/>
        <v>0.31388259053991652</v>
      </c>
      <c r="S136" s="25">
        <f t="shared" si="246"/>
        <v>0.34711905699676837</v>
      </c>
      <c r="T136" s="25">
        <f t="shared" si="247"/>
        <v>0.35154014304698977</v>
      </c>
      <c r="U136" s="25">
        <f t="shared" si="248"/>
        <v>0.38811136302234206</v>
      </c>
      <c r="V136" s="25">
        <f t="shared" si="249"/>
        <v>0.32184229661767749</v>
      </c>
      <c r="W136" s="25">
        <f t="shared" si="250"/>
        <v>0.24515624097531119</v>
      </c>
      <c r="X136" s="36"/>
      <c r="Y136" s="36"/>
      <c r="AA136" s="124">
        <f t="shared" si="321"/>
        <v>93</v>
      </c>
      <c r="AB136" s="128">
        <f t="shared" si="251"/>
        <v>124810.82955034572</v>
      </c>
      <c r="AC136" s="124">
        <f t="shared" si="322"/>
        <v>93</v>
      </c>
      <c r="AD136" s="130">
        <f t="shared" si="323"/>
        <v>4.7500000000000001E-2</v>
      </c>
      <c r="AE136" s="127">
        <f t="shared" si="324"/>
        <v>1350</v>
      </c>
      <c r="AF136" s="128">
        <f t="shared" si="325"/>
        <v>134870.20000000001</v>
      </c>
      <c r="AG136" s="128">
        <f t="shared" si="348"/>
        <v>135000</v>
      </c>
      <c r="AH136" s="128">
        <f t="shared" si="357"/>
        <v>135000</v>
      </c>
      <c r="AI136" s="130">
        <f t="shared" si="252"/>
        <v>4.7500000000000001E-2</v>
      </c>
      <c r="AJ136" s="128">
        <f t="shared" si="253"/>
        <v>135534.375</v>
      </c>
      <c r="AK136" s="128" t="str">
        <f t="shared" si="254"/>
        <v>nie</v>
      </c>
      <c r="AL136" s="128">
        <f t="shared" si="255"/>
        <v>675</v>
      </c>
      <c r="AM136" s="128">
        <f t="shared" si="361"/>
        <v>134886.09375</v>
      </c>
      <c r="AN136" s="128">
        <f t="shared" si="256"/>
        <v>432.84375000000006</v>
      </c>
      <c r="AO136" s="130">
        <f t="shared" si="257"/>
        <v>4.4999999999999998E-2</v>
      </c>
      <c r="AP136" s="128">
        <f t="shared" si="258"/>
        <v>4016.3881201246163</v>
      </c>
      <c r="AQ136" s="128">
        <f t="shared" si="362"/>
        <v>138469.63812012461</v>
      </c>
      <c r="AS136" s="124">
        <f t="shared" si="327"/>
        <v>93</v>
      </c>
      <c r="AT136" s="130">
        <f t="shared" si="328"/>
        <v>4.7500000000000001E-2</v>
      </c>
      <c r="AU136" s="127">
        <f t="shared" si="329"/>
        <v>1285</v>
      </c>
      <c r="AV136" s="128">
        <f t="shared" si="330"/>
        <v>128381.40000000001</v>
      </c>
      <c r="AW136" s="128">
        <f t="shared" si="363"/>
        <v>128500</v>
      </c>
      <c r="AX136" s="128">
        <f t="shared" si="358"/>
        <v>128500</v>
      </c>
      <c r="AY136" s="130">
        <f t="shared" si="259"/>
        <v>4.9000000000000002E-2</v>
      </c>
      <c r="AZ136" s="128">
        <f t="shared" si="260"/>
        <v>129024.70833333334</v>
      </c>
      <c r="BA136" s="128" t="str">
        <f t="shared" si="261"/>
        <v>nie</v>
      </c>
      <c r="BB136" s="128">
        <f t="shared" si="262"/>
        <v>899.49999999999989</v>
      </c>
      <c r="BC136" s="128">
        <f t="shared" si="367"/>
        <v>128196.41875000001</v>
      </c>
      <c r="BD136" s="128">
        <f t="shared" si="263"/>
        <v>425.01375000000786</v>
      </c>
      <c r="BE136" s="130">
        <f t="shared" si="264"/>
        <v>4.4999999999999998E-2</v>
      </c>
      <c r="BF136" s="128">
        <f t="shared" si="265"/>
        <v>9205.2975614107727</v>
      </c>
      <c r="BG136" s="128">
        <f t="shared" si="368"/>
        <v>136976.70256141078</v>
      </c>
      <c r="BI136" s="124">
        <f t="shared" si="332"/>
        <v>93</v>
      </c>
      <c r="BJ136" s="130">
        <f t="shared" si="354"/>
        <v>4.5900000000000003E-2</v>
      </c>
      <c r="BK136" s="127">
        <f t="shared" si="333"/>
        <v>1282</v>
      </c>
      <c r="BL136" s="128">
        <f t="shared" si="334"/>
        <v>128071.8</v>
      </c>
      <c r="BM136" s="128">
        <f t="shared" si="349"/>
        <v>128200</v>
      </c>
      <c r="BN136" s="128">
        <f t="shared" si="335"/>
        <v>134802.30000000002</v>
      </c>
      <c r="BO136" s="130">
        <f t="shared" si="266"/>
        <v>5.1499999999999997E-2</v>
      </c>
      <c r="BP136" s="128">
        <f t="shared" si="267"/>
        <v>140009.0388375</v>
      </c>
      <c r="BQ136" s="128" t="str">
        <f t="shared" si="268"/>
        <v>nie</v>
      </c>
      <c r="BR136" s="128">
        <f t="shared" si="269"/>
        <v>1282</v>
      </c>
      <c r="BS136" s="128">
        <f t="shared" si="364"/>
        <v>136726.90145837501</v>
      </c>
      <c r="BT136" s="128">
        <f t="shared" si="356"/>
        <v>0</v>
      </c>
      <c r="BU136" s="130">
        <f t="shared" si="270"/>
        <v>4.4999999999999998E-2</v>
      </c>
      <c r="BV136" s="128">
        <f t="shared" si="271"/>
        <v>138.09602732671033</v>
      </c>
      <c r="BW136" s="128">
        <f t="shared" si="365"/>
        <v>136864.99748570172</v>
      </c>
      <c r="BY136" s="130">
        <f t="shared" si="360"/>
        <v>2.9000000000000001E-2</v>
      </c>
      <c r="BZ136" s="127">
        <f t="shared" si="337"/>
        <v>1161</v>
      </c>
      <c r="CA136" s="128">
        <f t="shared" si="338"/>
        <v>115996.40000000001</v>
      </c>
      <c r="CB136" s="128">
        <f t="shared" si="366"/>
        <v>116100</v>
      </c>
      <c r="CC136" s="128">
        <f t="shared" si="359"/>
        <v>116100</v>
      </c>
      <c r="CD136" s="130">
        <f t="shared" si="272"/>
        <v>4.3999999999999997E-2</v>
      </c>
      <c r="CE136" s="128">
        <f t="shared" si="273"/>
        <v>119931.29999999999</v>
      </c>
      <c r="CF136" s="128" t="str">
        <f t="shared" si="274"/>
        <v>nie</v>
      </c>
      <c r="CG136" s="128">
        <f t="shared" si="275"/>
        <v>2322</v>
      </c>
      <c r="CH136" s="128">
        <f t="shared" si="369"/>
        <v>117322.533</v>
      </c>
      <c r="CI136" s="128">
        <f t="shared" si="276"/>
        <v>0</v>
      </c>
      <c r="CJ136" s="130">
        <f t="shared" si="277"/>
        <v>4.4999999999999998E-2</v>
      </c>
      <c r="CK136" s="128">
        <f t="shared" si="278"/>
        <v>14454.315078518146</v>
      </c>
      <c r="CL136" s="128">
        <f t="shared" si="279"/>
        <v>131776.84807851815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141240.35303502477</v>
      </c>
      <c r="CR136" s="130">
        <f t="shared" si="280"/>
        <v>4.9000000000000002E-2</v>
      </c>
      <c r="CS136" s="128">
        <f t="shared" si="281"/>
        <v>146430.93600906193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135179.05816734018</v>
      </c>
      <c r="CW136" s="128">
        <f t="shared" si="285"/>
        <v>0</v>
      </c>
      <c r="CX136" s="130">
        <f t="shared" si="286"/>
        <v>4.4999999999999998E-2</v>
      </c>
      <c r="CY136" s="128">
        <f t="shared" si="287"/>
        <v>0</v>
      </c>
      <c r="CZ136" s="128">
        <f t="shared" si="288"/>
        <v>135179.05816734018</v>
      </c>
      <c r="DA136" s="20"/>
      <c r="DB136" s="127">
        <f t="shared" si="350"/>
        <v>1277</v>
      </c>
      <c r="DC136" s="128">
        <f t="shared" si="351"/>
        <v>127700</v>
      </c>
      <c r="DD136" s="128">
        <f t="shared" si="344"/>
        <v>127700</v>
      </c>
      <c r="DE136" s="128">
        <f t="shared" si="345"/>
        <v>134978.9</v>
      </c>
      <c r="DF136" s="130">
        <f t="shared" si="289"/>
        <v>4.9000000000000002E-2</v>
      </c>
      <c r="DG136" s="128">
        <f t="shared" si="290"/>
        <v>139939.37457499999</v>
      </c>
      <c r="DH136" s="128" t="str">
        <f t="shared" si="291"/>
        <v>nie</v>
      </c>
      <c r="DI136" s="128">
        <f t="shared" si="292"/>
        <v>2554</v>
      </c>
      <c r="DJ136" s="128">
        <f t="shared" si="355"/>
        <v>135545.15340575</v>
      </c>
      <c r="DK136" s="128">
        <f t="shared" si="294"/>
        <v>0</v>
      </c>
      <c r="DL136" s="130">
        <f t="shared" si="295"/>
        <v>4.4999999999999998E-2</v>
      </c>
      <c r="DM136" s="128">
        <f t="shared" si="296"/>
        <v>55.471595416476497</v>
      </c>
      <c r="DN136" s="128">
        <f t="shared" si="297"/>
        <v>135600.62500116648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145670.83309766217</v>
      </c>
      <c r="DT136" s="130">
        <f t="shared" si="298"/>
        <v>5.4000000000000006E-2</v>
      </c>
      <c r="DU136" s="128">
        <f t="shared" si="299"/>
        <v>151570.50183811749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139342.10648887517</v>
      </c>
      <c r="DY136" s="128">
        <f t="shared" si="303"/>
        <v>0</v>
      </c>
      <c r="DZ136" s="130">
        <f t="shared" si="304"/>
        <v>4.4999999999999998E-2</v>
      </c>
      <c r="EA136" s="128">
        <f t="shared" si="305"/>
        <v>0</v>
      </c>
      <c r="EB136" s="128">
        <f t="shared" si="306"/>
        <v>139342.10648887517</v>
      </c>
    </row>
    <row r="137" spans="1:132">
      <c r="A137" s="224"/>
      <c r="B137" s="188">
        <f t="shared" si="307"/>
        <v>93</v>
      </c>
      <c r="C137" s="128">
        <f t="shared" si="308"/>
        <v>138469.63812012461</v>
      </c>
      <c r="D137" s="128">
        <f t="shared" si="309"/>
        <v>136976.70256141078</v>
      </c>
      <c r="E137" s="128">
        <f t="shared" si="310"/>
        <v>136864.99748570172</v>
      </c>
      <c r="F137" s="128">
        <f t="shared" si="311"/>
        <v>131776.84807851815</v>
      </c>
      <c r="G137" s="128">
        <f t="shared" si="312"/>
        <v>135179.05816734018</v>
      </c>
      <c r="H137" s="128">
        <f t="shared" si="313"/>
        <v>135600.62500116648</v>
      </c>
      <c r="I137" s="128">
        <f t="shared" si="314"/>
        <v>139342.10648887517</v>
      </c>
      <c r="J137" s="128">
        <f t="shared" si="315"/>
        <v>132585.73925936536</v>
      </c>
      <c r="K137" s="128">
        <f t="shared" si="316"/>
        <v>124810.82955034572</v>
      </c>
      <c r="M137" s="36"/>
      <c r="N137" s="32">
        <f t="shared" si="317"/>
        <v>93</v>
      </c>
      <c r="O137" s="25">
        <f t="shared" si="318"/>
        <v>0.38469638120124605</v>
      </c>
      <c r="P137" s="25">
        <f t="shared" si="319"/>
        <v>0.3697670256141079</v>
      </c>
      <c r="Q137" s="25">
        <f t="shared" si="320"/>
        <v>0.36864997485701712</v>
      </c>
      <c r="R137" s="25">
        <f t="shared" si="245"/>
        <v>0.3177684807851815</v>
      </c>
      <c r="S137" s="25">
        <f t="shared" si="246"/>
        <v>0.35179058167340171</v>
      </c>
      <c r="T137" s="25">
        <f t="shared" si="247"/>
        <v>0.35600625001166475</v>
      </c>
      <c r="U137" s="25">
        <f t="shared" si="248"/>
        <v>0.39342106488875173</v>
      </c>
      <c r="V137" s="25">
        <f t="shared" si="249"/>
        <v>0.32585739259365365</v>
      </c>
      <c r="W137" s="25">
        <f t="shared" si="250"/>
        <v>0.24810829550345725</v>
      </c>
      <c r="X137" s="36"/>
      <c r="Y137" s="36"/>
      <c r="AA137" s="124">
        <f t="shared" si="321"/>
        <v>94</v>
      </c>
      <c r="AB137" s="128">
        <f t="shared" si="251"/>
        <v>125106.03500316034</v>
      </c>
      <c r="AC137" s="124">
        <f t="shared" si="322"/>
        <v>94</v>
      </c>
      <c r="AD137" s="130">
        <f t="shared" si="323"/>
        <v>4.7500000000000001E-2</v>
      </c>
      <c r="AE137" s="127">
        <f t="shared" si="324"/>
        <v>1350</v>
      </c>
      <c r="AF137" s="128">
        <f t="shared" si="325"/>
        <v>134870.20000000001</v>
      </c>
      <c r="AG137" s="128">
        <f t="shared" si="348"/>
        <v>135000</v>
      </c>
      <c r="AH137" s="128">
        <f t="shared" si="357"/>
        <v>135000</v>
      </c>
      <c r="AI137" s="130">
        <f t="shared" si="252"/>
        <v>4.7500000000000001E-2</v>
      </c>
      <c r="AJ137" s="128">
        <f t="shared" si="253"/>
        <v>135534.375</v>
      </c>
      <c r="AK137" s="128" t="str">
        <f t="shared" si="254"/>
        <v>nie</v>
      </c>
      <c r="AL137" s="128">
        <f t="shared" si="255"/>
        <v>675</v>
      </c>
      <c r="AM137" s="128">
        <f t="shared" si="361"/>
        <v>134886.09375</v>
      </c>
      <c r="AN137" s="128">
        <f t="shared" si="256"/>
        <v>432.84375000000006</v>
      </c>
      <c r="AO137" s="130">
        <f t="shared" si="257"/>
        <v>4.4999999999999998E-2</v>
      </c>
      <c r="AP137" s="128">
        <f t="shared" si="258"/>
        <v>4461.4316490394949</v>
      </c>
      <c r="AQ137" s="128">
        <f t="shared" si="362"/>
        <v>138914.6816490395</v>
      </c>
      <c r="AS137" s="124">
        <f t="shared" si="327"/>
        <v>94</v>
      </c>
      <c r="AT137" s="130">
        <f t="shared" si="328"/>
        <v>4.7500000000000001E-2</v>
      </c>
      <c r="AU137" s="127">
        <f t="shared" si="329"/>
        <v>1285</v>
      </c>
      <c r="AV137" s="128">
        <f t="shared" si="330"/>
        <v>128381.40000000001</v>
      </c>
      <c r="AW137" s="128">
        <f t="shared" si="363"/>
        <v>128500</v>
      </c>
      <c r="AX137" s="128">
        <f t="shared" si="358"/>
        <v>128500</v>
      </c>
      <c r="AY137" s="130">
        <f t="shared" si="259"/>
        <v>4.9000000000000002E-2</v>
      </c>
      <c r="AZ137" s="128">
        <f t="shared" si="260"/>
        <v>129024.70833333334</v>
      </c>
      <c r="BA137" s="128" t="str">
        <f t="shared" si="261"/>
        <v>nie</v>
      </c>
      <c r="BB137" s="128">
        <f t="shared" si="262"/>
        <v>899.49999999999989</v>
      </c>
      <c r="BC137" s="128">
        <f t="shared" si="367"/>
        <v>128196.41875000001</v>
      </c>
      <c r="BD137" s="128">
        <f t="shared" si="263"/>
        <v>425.01375000000786</v>
      </c>
      <c r="BE137" s="130">
        <f t="shared" si="264"/>
        <v>4.4999999999999998E-2</v>
      </c>
      <c r="BF137" s="128">
        <f t="shared" si="265"/>
        <v>9658.272402753566</v>
      </c>
      <c r="BG137" s="128">
        <f t="shared" si="368"/>
        <v>137429.67740275356</v>
      </c>
      <c r="BI137" s="124">
        <f t="shared" si="332"/>
        <v>94</v>
      </c>
      <c r="BJ137" s="130">
        <f t="shared" si="354"/>
        <v>4.5900000000000003E-2</v>
      </c>
      <c r="BK137" s="127">
        <f t="shared" si="333"/>
        <v>1282</v>
      </c>
      <c r="BL137" s="128">
        <f t="shared" si="334"/>
        <v>128071.8</v>
      </c>
      <c r="BM137" s="128">
        <f t="shared" si="349"/>
        <v>128200</v>
      </c>
      <c r="BN137" s="128">
        <f t="shared" si="335"/>
        <v>134802.30000000002</v>
      </c>
      <c r="BO137" s="130">
        <f t="shared" si="266"/>
        <v>5.1499999999999997E-2</v>
      </c>
      <c r="BP137" s="128">
        <f t="shared" si="267"/>
        <v>140587.56537500003</v>
      </c>
      <c r="BQ137" s="128" t="str">
        <f t="shared" si="268"/>
        <v>nie</v>
      </c>
      <c r="BR137" s="128">
        <f t="shared" si="269"/>
        <v>1282</v>
      </c>
      <c r="BS137" s="128">
        <f t="shared" si="364"/>
        <v>137195.50795375003</v>
      </c>
      <c r="BT137" s="128">
        <f t="shared" si="356"/>
        <v>0</v>
      </c>
      <c r="BU137" s="130">
        <f t="shared" si="270"/>
        <v>4.4999999999999998E-2</v>
      </c>
      <c r="BV137" s="128">
        <f t="shared" si="271"/>
        <v>138.51549400971521</v>
      </c>
      <c r="BW137" s="128">
        <f t="shared" si="365"/>
        <v>137334.02344775974</v>
      </c>
      <c r="BY137" s="130">
        <f t="shared" si="360"/>
        <v>2.9000000000000001E-2</v>
      </c>
      <c r="BZ137" s="127">
        <f t="shared" si="337"/>
        <v>1161</v>
      </c>
      <c r="CA137" s="128">
        <f t="shared" si="338"/>
        <v>115996.40000000001</v>
      </c>
      <c r="CB137" s="128">
        <f t="shared" si="366"/>
        <v>116100</v>
      </c>
      <c r="CC137" s="128">
        <f t="shared" si="359"/>
        <v>116100</v>
      </c>
      <c r="CD137" s="130">
        <f t="shared" si="272"/>
        <v>4.3999999999999997E-2</v>
      </c>
      <c r="CE137" s="128">
        <f t="shared" si="273"/>
        <v>120357</v>
      </c>
      <c r="CF137" s="128" t="str">
        <f t="shared" si="274"/>
        <v>nie</v>
      </c>
      <c r="CG137" s="128">
        <f t="shared" si="275"/>
        <v>2322</v>
      </c>
      <c r="CH137" s="128">
        <f t="shared" si="369"/>
        <v>117667.35</v>
      </c>
      <c r="CI137" s="128">
        <f t="shared" si="276"/>
        <v>0</v>
      </c>
      <c r="CJ137" s="130">
        <f t="shared" si="277"/>
        <v>4.4999999999999998E-2</v>
      </c>
      <c r="CK137" s="128">
        <f t="shared" si="278"/>
        <v>14498.220060569145</v>
      </c>
      <c r="CL137" s="128">
        <f t="shared" si="279"/>
        <v>132165.57006056915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141240.35303502477</v>
      </c>
      <c r="CR137" s="130">
        <f t="shared" si="280"/>
        <v>4.9000000000000002E-2</v>
      </c>
      <c r="CS137" s="128">
        <f t="shared" si="281"/>
        <v>147007.66745062161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135646.21063500352</v>
      </c>
      <c r="CW137" s="128">
        <f t="shared" si="285"/>
        <v>0</v>
      </c>
      <c r="CX137" s="130">
        <f t="shared" si="286"/>
        <v>4.4999999999999998E-2</v>
      </c>
      <c r="CY137" s="128">
        <f t="shared" si="287"/>
        <v>0</v>
      </c>
      <c r="CZ137" s="128">
        <f t="shared" si="288"/>
        <v>135646.21063500352</v>
      </c>
      <c r="DA137" s="20"/>
      <c r="DB137" s="127">
        <f t="shared" si="350"/>
        <v>1277</v>
      </c>
      <c r="DC137" s="128">
        <f t="shared" si="351"/>
        <v>127700</v>
      </c>
      <c r="DD137" s="128">
        <f t="shared" si="344"/>
        <v>127700</v>
      </c>
      <c r="DE137" s="128">
        <f t="shared" si="345"/>
        <v>134978.9</v>
      </c>
      <c r="DF137" s="130">
        <f t="shared" si="289"/>
        <v>4.9000000000000002E-2</v>
      </c>
      <c r="DG137" s="128">
        <f t="shared" si="290"/>
        <v>140490.53841666665</v>
      </c>
      <c r="DH137" s="128" t="str">
        <f t="shared" si="291"/>
        <v>nie</v>
      </c>
      <c r="DI137" s="128">
        <f t="shared" si="292"/>
        <v>2554</v>
      </c>
      <c r="DJ137" s="128">
        <f t="shared" si="355"/>
        <v>135991.59611749998</v>
      </c>
      <c r="DK137" s="128">
        <f t="shared" si="294"/>
        <v>0</v>
      </c>
      <c r="DL137" s="130">
        <f t="shared" si="295"/>
        <v>4.4999999999999998E-2</v>
      </c>
      <c r="DM137" s="128">
        <f t="shared" si="296"/>
        <v>55.640090387554046</v>
      </c>
      <c r="DN137" s="128">
        <f t="shared" si="297"/>
        <v>136047.23620788753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145670.83309766217</v>
      </c>
      <c r="DT137" s="130">
        <f t="shared" si="298"/>
        <v>5.4000000000000006E-2</v>
      </c>
      <c r="DU137" s="128">
        <f t="shared" si="299"/>
        <v>152226.02058705696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139873.07667551615</v>
      </c>
      <c r="DY137" s="128">
        <f t="shared" si="303"/>
        <v>0</v>
      </c>
      <c r="DZ137" s="130">
        <f t="shared" si="304"/>
        <v>4.4999999999999998E-2</v>
      </c>
      <c r="EA137" s="128">
        <f t="shared" si="305"/>
        <v>0</v>
      </c>
      <c r="EB137" s="128">
        <f t="shared" si="306"/>
        <v>139873.07667551615</v>
      </c>
    </row>
    <row r="138" spans="1:132">
      <c r="A138" s="224"/>
      <c r="B138" s="188">
        <f t="shared" si="307"/>
        <v>94</v>
      </c>
      <c r="C138" s="128">
        <f t="shared" si="308"/>
        <v>138914.6816490395</v>
      </c>
      <c r="D138" s="128">
        <f t="shared" si="309"/>
        <v>137429.67740275356</v>
      </c>
      <c r="E138" s="128">
        <f t="shared" si="310"/>
        <v>137334.02344775974</v>
      </c>
      <c r="F138" s="128">
        <f t="shared" si="311"/>
        <v>132165.57006056915</v>
      </c>
      <c r="G138" s="128">
        <f t="shared" si="312"/>
        <v>135646.21063500352</v>
      </c>
      <c r="H138" s="128">
        <f t="shared" si="313"/>
        <v>136047.23620788753</v>
      </c>
      <c r="I138" s="128">
        <f t="shared" si="314"/>
        <v>139873.07667551615</v>
      </c>
      <c r="J138" s="128">
        <f t="shared" si="315"/>
        <v>132988.4684423657</v>
      </c>
      <c r="K138" s="128">
        <f t="shared" si="316"/>
        <v>125106.03500316034</v>
      </c>
      <c r="M138" s="36"/>
      <c r="N138" s="32">
        <f t="shared" si="317"/>
        <v>94</v>
      </c>
      <c r="O138" s="25">
        <f t="shared" si="318"/>
        <v>0.38914681649039506</v>
      </c>
      <c r="P138" s="25">
        <f t="shared" si="319"/>
        <v>0.37429677402753558</v>
      </c>
      <c r="Q138" s="25">
        <f t="shared" si="320"/>
        <v>0.37334023447759734</v>
      </c>
      <c r="R138" s="25">
        <f t="shared" si="245"/>
        <v>0.32165570060569149</v>
      </c>
      <c r="S138" s="25">
        <f t="shared" si="246"/>
        <v>0.35646210635003528</v>
      </c>
      <c r="T138" s="25">
        <f t="shared" si="247"/>
        <v>0.36047236207887523</v>
      </c>
      <c r="U138" s="25">
        <f t="shared" si="248"/>
        <v>0.39873076675516139</v>
      </c>
      <c r="V138" s="25">
        <f t="shared" si="249"/>
        <v>0.32988468442365693</v>
      </c>
      <c r="W138" s="25">
        <f t="shared" si="250"/>
        <v>0.25106035003160354</v>
      </c>
      <c r="X138" s="36"/>
      <c r="Y138" s="36"/>
      <c r="AA138" s="124">
        <f t="shared" si="321"/>
        <v>95</v>
      </c>
      <c r="AB138" s="128">
        <f t="shared" si="251"/>
        <v>125401.24045597497</v>
      </c>
      <c r="AC138" s="124">
        <f t="shared" si="322"/>
        <v>95</v>
      </c>
      <c r="AD138" s="130">
        <f t="shared" si="323"/>
        <v>4.7500000000000001E-2</v>
      </c>
      <c r="AE138" s="127">
        <f t="shared" si="324"/>
        <v>1350</v>
      </c>
      <c r="AF138" s="128">
        <f t="shared" si="325"/>
        <v>134870.20000000001</v>
      </c>
      <c r="AG138" s="128">
        <f t="shared" si="348"/>
        <v>135000</v>
      </c>
      <c r="AH138" s="128">
        <f t="shared" si="357"/>
        <v>135000</v>
      </c>
      <c r="AI138" s="130">
        <f t="shared" si="252"/>
        <v>4.7500000000000001E-2</v>
      </c>
      <c r="AJ138" s="128">
        <f t="shared" si="253"/>
        <v>135534.375</v>
      </c>
      <c r="AK138" s="128" t="str">
        <f t="shared" si="254"/>
        <v>nie</v>
      </c>
      <c r="AL138" s="128">
        <f t="shared" si="255"/>
        <v>675</v>
      </c>
      <c r="AM138" s="128">
        <f t="shared" si="361"/>
        <v>134886.09375</v>
      </c>
      <c r="AN138" s="128">
        <f t="shared" si="256"/>
        <v>432.84375000000006</v>
      </c>
      <c r="AO138" s="130">
        <f t="shared" si="257"/>
        <v>4.4999999999999998E-2</v>
      </c>
      <c r="AP138" s="128">
        <f t="shared" si="258"/>
        <v>4907.8269976734528</v>
      </c>
      <c r="AQ138" s="128">
        <f t="shared" si="362"/>
        <v>139361.07699767346</v>
      </c>
      <c r="AS138" s="124">
        <f t="shared" si="327"/>
        <v>95</v>
      </c>
      <c r="AT138" s="130">
        <f t="shared" si="328"/>
        <v>4.7500000000000001E-2</v>
      </c>
      <c r="AU138" s="127">
        <f t="shared" si="329"/>
        <v>1285</v>
      </c>
      <c r="AV138" s="128">
        <f t="shared" si="330"/>
        <v>128381.40000000001</v>
      </c>
      <c r="AW138" s="128">
        <f t="shared" si="363"/>
        <v>128500</v>
      </c>
      <c r="AX138" s="128">
        <f t="shared" si="358"/>
        <v>128500</v>
      </c>
      <c r="AY138" s="130">
        <f t="shared" si="259"/>
        <v>4.9000000000000002E-2</v>
      </c>
      <c r="AZ138" s="128">
        <f t="shared" si="260"/>
        <v>129024.70833333334</v>
      </c>
      <c r="BA138" s="128" t="str">
        <f t="shared" si="261"/>
        <v>nie</v>
      </c>
      <c r="BB138" s="128">
        <f t="shared" si="262"/>
        <v>899.49999999999989</v>
      </c>
      <c r="BC138" s="128">
        <f t="shared" si="367"/>
        <v>128196.41875000001</v>
      </c>
      <c r="BD138" s="128">
        <f t="shared" si="263"/>
        <v>425.01375000000786</v>
      </c>
      <c r="BE138" s="130">
        <f t="shared" si="264"/>
        <v>4.4999999999999998E-2</v>
      </c>
      <c r="BF138" s="128">
        <f t="shared" si="265"/>
        <v>10112.623155176938</v>
      </c>
      <c r="BG138" s="128">
        <f t="shared" si="368"/>
        <v>137884.02815517693</v>
      </c>
      <c r="BI138" s="124">
        <f t="shared" si="332"/>
        <v>95</v>
      </c>
      <c r="BJ138" s="130">
        <f t="shared" si="354"/>
        <v>4.5900000000000003E-2</v>
      </c>
      <c r="BK138" s="127">
        <f t="shared" si="333"/>
        <v>1282</v>
      </c>
      <c r="BL138" s="128">
        <f t="shared" si="334"/>
        <v>128071.8</v>
      </c>
      <c r="BM138" s="128">
        <f t="shared" si="349"/>
        <v>128200</v>
      </c>
      <c r="BN138" s="128">
        <f t="shared" si="335"/>
        <v>134802.30000000002</v>
      </c>
      <c r="BO138" s="130">
        <f t="shared" si="266"/>
        <v>5.1499999999999997E-2</v>
      </c>
      <c r="BP138" s="128">
        <f t="shared" si="267"/>
        <v>141166.09191250001</v>
      </c>
      <c r="BQ138" s="128" t="str">
        <f t="shared" si="268"/>
        <v>nie</v>
      </c>
      <c r="BR138" s="128">
        <f t="shared" si="269"/>
        <v>1282</v>
      </c>
      <c r="BS138" s="128">
        <f t="shared" si="364"/>
        <v>137664.11444912502</v>
      </c>
      <c r="BT138" s="128">
        <f t="shared" si="356"/>
        <v>0</v>
      </c>
      <c r="BU138" s="130">
        <f t="shared" si="270"/>
        <v>4.4999999999999998E-2</v>
      </c>
      <c r="BV138" s="128">
        <f t="shared" si="271"/>
        <v>138.93623482276973</v>
      </c>
      <c r="BW138" s="128">
        <f t="shared" si="365"/>
        <v>137803.05068394777</v>
      </c>
      <c r="BY138" s="130">
        <f t="shared" si="360"/>
        <v>2.9000000000000001E-2</v>
      </c>
      <c r="BZ138" s="127">
        <f t="shared" si="337"/>
        <v>1161</v>
      </c>
      <c r="CA138" s="128">
        <f t="shared" si="338"/>
        <v>115996.40000000001</v>
      </c>
      <c r="CB138" s="128">
        <f t="shared" si="366"/>
        <v>116100</v>
      </c>
      <c r="CC138" s="128">
        <f t="shared" si="359"/>
        <v>116100</v>
      </c>
      <c r="CD138" s="130">
        <f t="shared" si="272"/>
        <v>4.3999999999999997E-2</v>
      </c>
      <c r="CE138" s="128">
        <f t="shared" si="273"/>
        <v>120782.7</v>
      </c>
      <c r="CF138" s="128" t="str">
        <f t="shared" si="274"/>
        <v>nie</v>
      </c>
      <c r="CG138" s="128">
        <f t="shared" si="275"/>
        <v>2322</v>
      </c>
      <c r="CH138" s="128">
        <f t="shared" si="369"/>
        <v>118012.167</v>
      </c>
      <c r="CI138" s="128">
        <f t="shared" si="276"/>
        <v>0</v>
      </c>
      <c r="CJ138" s="130">
        <f t="shared" si="277"/>
        <v>4.4999999999999998E-2</v>
      </c>
      <c r="CK138" s="128">
        <f t="shared" si="278"/>
        <v>14542.258404003123</v>
      </c>
      <c r="CL138" s="128">
        <f t="shared" si="279"/>
        <v>132554.42540400312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141240.35303502477</v>
      </c>
      <c r="CR138" s="130">
        <f t="shared" si="280"/>
        <v>4.9000000000000002E-2</v>
      </c>
      <c r="CS138" s="128">
        <f t="shared" si="281"/>
        <v>147584.39889218131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136113.36310266686</v>
      </c>
      <c r="CW138" s="128">
        <f t="shared" si="285"/>
        <v>0</v>
      </c>
      <c r="CX138" s="130">
        <f t="shared" si="286"/>
        <v>4.4999999999999998E-2</v>
      </c>
      <c r="CY138" s="128">
        <f t="shared" si="287"/>
        <v>0</v>
      </c>
      <c r="CZ138" s="128">
        <f t="shared" si="288"/>
        <v>136113.36310266686</v>
      </c>
      <c r="DA138" s="20"/>
      <c r="DB138" s="127">
        <f t="shared" si="350"/>
        <v>1277</v>
      </c>
      <c r="DC138" s="128">
        <f t="shared" si="351"/>
        <v>127700</v>
      </c>
      <c r="DD138" s="128">
        <f t="shared" si="344"/>
        <v>127700</v>
      </c>
      <c r="DE138" s="128">
        <f t="shared" si="345"/>
        <v>134978.9</v>
      </c>
      <c r="DF138" s="130">
        <f t="shared" si="289"/>
        <v>4.9000000000000002E-2</v>
      </c>
      <c r="DG138" s="128">
        <f t="shared" si="290"/>
        <v>141041.70225833333</v>
      </c>
      <c r="DH138" s="128" t="str">
        <f t="shared" si="291"/>
        <v>nie</v>
      </c>
      <c r="DI138" s="128">
        <f t="shared" si="292"/>
        <v>2554</v>
      </c>
      <c r="DJ138" s="128">
        <f t="shared" si="355"/>
        <v>136438.03882925</v>
      </c>
      <c r="DK138" s="128">
        <f t="shared" si="294"/>
        <v>0</v>
      </c>
      <c r="DL138" s="130">
        <f t="shared" si="295"/>
        <v>4.4999999999999998E-2</v>
      </c>
      <c r="DM138" s="128">
        <f t="shared" si="296"/>
        <v>55.809097162106241</v>
      </c>
      <c r="DN138" s="128">
        <f t="shared" si="297"/>
        <v>136493.8479264121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145670.83309766217</v>
      </c>
      <c r="DT138" s="130">
        <f t="shared" si="298"/>
        <v>5.4000000000000006E-2</v>
      </c>
      <c r="DU138" s="128">
        <f t="shared" si="299"/>
        <v>152881.53933599647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140404.04686215715</v>
      </c>
      <c r="DY138" s="128">
        <f t="shared" si="303"/>
        <v>0</v>
      </c>
      <c r="DZ138" s="130">
        <f t="shared" si="304"/>
        <v>4.4999999999999998E-2</v>
      </c>
      <c r="EA138" s="128">
        <f t="shared" si="305"/>
        <v>0</v>
      </c>
      <c r="EB138" s="128">
        <f t="shared" si="306"/>
        <v>140404.04686215715</v>
      </c>
    </row>
    <row r="139" spans="1:132" ht="14.25" customHeight="1">
      <c r="A139" s="224"/>
      <c r="B139" s="188">
        <f t="shared" si="307"/>
        <v>95</v>
      </c>
      <c r="C139" s="128">
        <f t="shared" si="308"/>
        <v>139361.07699767346</v>
      </c>
      <c r="D139" s="128">
        <f t="shared" si="309"/>
        <v>137884.02815517693</v>
      </c>
      <c r="E139" s="128">
        <f t="shared" si="310"/>
        <v>137803.05068394777</v>
      </c>
      <c r="F139" s="128">
        <f t="shared" si="311"/>
        <v>132554.42540400312</v>
      </c>
      <c r="G139" s="128">
        <f t="shared" si="312"/>
        <v>136113.36310266686</v>
      </c>
      <c r="H139" s="128">
        <f t="shared" si="313"/>
        <v>136493.8479264121</v>
      </c>
      <c r="I139" s="128">
        <f t="shared" si="314"/>
        <v>140404.04686215715</v>
      </c>
      <c r="J139" s="128">
        <f t="shared" si="315"/>
        <v>133392.4209152594</v>
      </c>
      <c r="K139" s="128">
        <f t="shared" si="316"/>
        <v>125401.24045597497</v>
      </c>
      <c r="M139" s="36"/>
      <c r="N139" s="32">
        <f t="shared" si="317"/>
        <v>95</v>
      </c>
      <c r="O139" s="25">
        <f t="shared" si="318"/>
        <v>0.39361076997673461</v>
      </c>
      <c r="P139" s="25">
        <f t="shared" si="319"/>
        <v>0.3788402815517693</v>
      </c>
      <c r="Q139" s="25">
        <f t="shared" si="320"/>
        <v>0.37803050683947781</v>
      </c>
      <c r="R139" s="25">
        <f t="shared" si="245"/>
        <v>0.32554425404003129</v>
      </c>
      <c r="S139" s="25">
        <f t="shared" si="246"/>
        <v>0.36113363102666862</v>
      </c>
      <c r="T139" s="25">
        <f t="shared" si="247"/>
        <v>0.36493847926412104</v>
      </c>
      <c r="U139" s="25">
        <f t="shared" si="248"/>
        <v>0.4040404686215715</v>
      </c>
      <c r="V139" s="25">
        <f t="shared" si="249"/>
        <v>0.33392420915259402</v>
      </c>
      <c r="W139" s="25">
        <f t="shared" si="250"/>
        <v>0.2540124045597496</v>
      </c>
      <c r="X139" s="36"/>
      <c r="Y139" s="36"/>
      <c r="AA139" s="124">
        <f t="shared" si="321"/>
        <v>96</v>
      </c>
      <c r="AB139" s="128">
        <f t="shared" si="251"/>
        <v>125696.44590878957</v>
      </c>
      <c r="AC139" s="124">
        <f t="shared" si="322"/>
        <v>96</v>
      </c>
      <c r="AD139" s="130">
        <f t="shared" si="323"/>
        <v>4.7500000000000001E-2</v>
      </c>
      <c r="AE139" s="127">
        <f t="shared" si="324"/>
        <v>1350</v>
      </c>
      <c r="AF139" s="128">
        <f t="shared" si="325"/>
        <v>134870.20000000001</v>
      </c>
      <c r="AG139" s="128">
        <f t="shared" si="348"/>
        <v>135000</v>
      </c>
      <c r="AH139" s="128">
        <f t="shared" si="357"/>
        <v>135000</v>
      </c>
      <c r="AI139" s="130">
        <f t="shared" si="252"/>
        <v>4.7500000000000001E-2</v>
      </c>
      <c r="AJ139" s="128">
        <f t="shared" si="253"/>
        <v>135534.375</v>
      </c>
      <c r="AK139" s="128" t="str">
        <f t="shared" si="254"/>
        <v>tak</v>
      </c>
      <c r="AL139" s="128">
        <f t="shared" si="255"/>
        <v>0</v>
      </c>
      <c r="AM139" s="128">
        <f t="shared" si="361"/>
        <v>135432.84375</v>
      </c>
      <c r="AN139" s="128">
        <f t="shared" si="256"/>
        <v>568.44374999999241</v>
      </c>
      <c r="AO139" s="130">
        <f t="shared" si="257"/>
        <v>4.4999999999999998E-2</v>
      </c>
      <c r="AP139" s="128">
        <f t="shared" si="258"/>
        <v>5491.1782721788786</v>
      </c>
      <c r="AQ139" s="128">
        <f t="shared" si="362"/>
        <v>140355.57827217889</v>
      </c>
      <c r="AS139" s="124">
        <f t="shared" si="327"/>
        <v>96</v>
      </c>
      <c r="AT139" s="130">
        <f t="shared" si="328"/>
        <v>4.7500000000000001E-2</v>
      </c>
      <c r="AU139" s="127">
        <f t="shared" si="329"/>
        <v>1285</v>
      </c>
      <c r="AV139" s="128">
        <f t="shared" si="330"/>
        <v>128381.40000000001</v>
      </c>
      <c r="AW139" s="128">
        <f t="shared" si="363"/>
        <v>128500</v>
      </c>
      <c r="AX139" s="128">
        <f t="shared" si="358"/>
        <v>128500</v>
      </c>
      <c r="AY139" s="130">
        <f t="shared" si="259"/>
        <v>4.9000000000000002E-2</v>
      </c>
      <c r="AZ139" s="128">
        <f t="shared" si="260"/>
        <v>129024.70833333334</v>
      </c>
      <c r="BA139" s="128" t="str">
        <f t="shared" si="261"/>
        <v>tak</v>
      </c>
      <c r="BB139" s="128">
        <f t="shared" si="262"/>
        <v>0</v>
      </c>
      <c r="BC139" s="128">
        <f t="shared" si="367"/>
        <v>128925.01375000001</v>
      </c>
      <c r="BD139" s="128">
        <f t="shared" si="263"/>
        <v>554.11375000000055</v>
      </c>
      <c r="BE139" s="130">
        <f t="shared" si="264"/>
        <v>4.4999999999999998E-2</v>
      </c>
      <c r="BF139" s="128">
        <f t="shared" si="265"/>
        <v>10697.453998010789</v>
      </c>
      <c r="BG139" s="128">
        <f t="shared" si="368"/>
        <v>139068.3539980108</v>
      </c>
      <c r="BI139" s="124">
        <f t="shared" si="332"/>
        <v>96</v>
      </c>
      <c r="BJ139" s="130">
        <f t="shared" si="354"/>
        <v>4.5900000000000003E-2</v>
      </c>
      <c r="BK139" s="127">
        <f t="shared" si="333"/>
        <v>1282</v>
      </c>
      <c r="BL139" s="128">
        <f t="shared" si="334"/>
        <v>128071.8</v>
      </c>
      <c r="BM139" s="128">
        <f t="shared" si="349"/>
        <v>128200</v>
      </c>
      <c r="BN139" s="128">
        <f t="shared" si="335"/>
        <v>134802.30000000002</v>
      </c>
      <c r="BO139" s="130">
        <f t="shared" si="266"/>
        <v>5.1499999999999997E-2</v>
      </c>
      <c r="BP139" s="128">
        <f t="shared" si="267"/>
        <v>141744.61845000004</v>
      </c>
      <c r="BQ139" s="128" t="str">
        <f t="shared" si="268"/>
        <v>nie</v>
      </c>
      <c r="BR139" s="128">
        <f t="shared" si="269"/>
        <v>1282</v>
      </c>
      <c r="BS139" s="128">
        <f t="shared" si="364"/>
        <v>138132.72094450003</v>
      </c>
      <c r="BT139" s="128">
        <f t="shared" si="356"/>
        <v>0</v>
      </c>
      <c r="BU139" s="130">
        <f t="shared" si="270"/>
        <v>4.4999999999999998E-2</v>
      </c>
      <c r="BV139" s="128">
        <f t="shared" si="271"/>
        <v>139.35825363604391</v>
      </c>
      <c r="BW139" s="128">
        <f t="shared" si="365"/>
        <v>138272.07919813608</v>
      </c>
      <c r="BY139" s="130">
        <f t="shared" si="360"/>
        <v>2.9000000000000001E-2</v>
      </c>
      <c r="BZ139" s="127">
        <f t="shared" si="337"/>
        <v>1161</v>
      </c>
      <c r="CA139" s="128">
        <f t="shared" si="338"/>
        <v>115996.40000000001</v>
      </c>
      <c r="CB139" s="128">
        <f t="shared" si="366"/>
        <v>116100</v>
      </c>
      <c r="CC139" s="128">
        <f t="shared" si="359"/>
        <v>116100</v>
      </c>
      <c r="CD139" s="130">
        <f t="shared" si="272"/>
        <v>4.3999999999999997E-2</v>
      </c>
      <c r="CE139" s="128">
        <f t="shared" si="273"/>
        <v>121208.40000000001</v>
      </c>
      <c r="CF139" s="128" t="str">
        <f t="shared" si="274"/>
        <v>tak</v>
      </c>
      <c r="CG139" s="128">
        <f t="shared" si="275"/>
        <v>0</v>
      </c>
      <c r="CH139" s="128">
        <f t="shared" si="369"/>
        <v>120237.804</v>
      </c>
      <c r="CI139" s="128">
        <f t="shared" si="276"/>
        <v>58.103999999992084</v>
      </c>
      <c r="CJ139" s="130">
        <f t="shared" si="277"/>
        <v>4.4999999999999998E-2</v>
      </c>
      <c r="CK139" s="128">
        <f t="shared" si="278"/>
        <v>14644.534513905275</v>
      </c>
      <c r="CL139" s="128">
        <f t="shared" si="279"/>
        <v>134824.23451390528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141240.35303502477</v>
      </c>
      <c r="CR139" s="130">
        <f t="shared" si="280"/>
        <v>4.9000000000000002E-2</v>
      </c>
      <c r="CS139" s="128">
        <f t="shared" si="281"/>
        <v>148161.13033374099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136580.5155703302</v>
      </c>
      <c r="CW139" s="128">
        <f t="shared" si="285"/>
        <v>0</v>
      </c>
      <c r="CX139" s="130">
        <f t="shared" si="286"/>
        <v>4.4999999999999998E-2</v>
      </c>
      <c r="CY139" s="128">
        <f t="shared" si="287"/>
        <v>0</v>
      </c>
      <c r="CZ139" s="128">
        <f t="shared" si="288"/>
        <v>136580.5155703302</v>
      </c>
      <c r="DA139" s="20"/>
      <c r="DB139" s="127">
        <f t="shared" si="350"/>
        <v>1277</v>
      </c>
      <c r="DC139" s="128">
        <f t="shared" si="351"/>
        <v>127700</v>
      </c>
      <c r="DD139" s="128">
        <f t="shared" si="344"/>
        <v>127700</v>
      </c>
      <c r="DE139" s="128">
        <f t="shared" si="345"/>
        <v>134978.9</v>
      </c>
      <c r="DF139" s="130">
        <f t="shared" si="289"/>
        <v>4.9000000000000002E-2</v>
      </c>
      <c r="DG139" s="128">
        <f t="shared" si="290"/>
        <v>141592.86609999998</v>
      </c>
      <c r="DH139" s="128" t="str">
        <f t="shared" si="291"/>
        <v>nie</v>
      </c>
      <c r="DI139" s="128">
        <f t="shared" si="292"/>
        <v>2554</v>
      </c>
      <c r="DJ139" s="128">
        <f t="shared" si="355"/>
        <v>136884.48154099999</v>
      </c>
      <c r="DK139" s="128">
        <f t="shared" si="294"/>
        <v>0</v>
      </c>
      <c r="DL139" s="130">
        <f t="shared" si="295"/>
        <v>4.4999999999999998E-2</v>
      </c>
      <c r="DM139" s="128">
        <f t="shared" si="296"/>
        <v>55.978617294736139</v>
      </c>
      <c r="DN139" s="128">
        <f t="shared" si="297"/>
        <v>136940.46015829474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145670.83309766217</v>
      </c>
      <c r="DT139" s="130">
        <f t="shared" si="298"/>
        <v>5.4000000000000006E-2</v>
      </c>
      <c r="DU139" s="128">
        <f t="shared" si="299"/>
        <v>153537.05808493594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140935.01704879812</v>
      </c>
      <c r="DY139" s="128">
        <f t="shared" si="303"/>
        <v>0</v>
      </c>
      <c r="DZ139" s="130">
        <f t="shared" si="304"/>
        <v>4.4999999999999998E-2</v>
      </c>
      <c r="EA139" s="128">
        <f t="shared" si="305"/>
        <v>0</v>
      </c>
      <c r="EB139" s="128">
        <f t="shared" si="306"/>
        <v>140935.01704879812</v>
      </c>
    </row>
    <row r="140" spans="1:132">
      <c r="A140" s="224"/>
      <c r="B140" s="188">
        <f t="shared" si="307"/>
        <v>96</v>
      </c>
      <c r="C140" s="128">
        <f t="shared" si="308"/>
        <v>140355.57827217889</v>
      </c>
      <c r="D140" s="128">
        <f t="shared" si="309"/>
        <v>139068.3539980108</v>
      </c>
      <c r="E140" s="128">
        <f t="shared" si="310"/>
        <v>138272.07919813608</v>
      </c>
      <c r="F140" s="128">
        <f t="shared" si="311"/>
        <v>134824.23451390528</v>
      </c>
      <c r="G140" s="128">
        <f t="shared" si="312"/>
        <v>136580.5155703302</v>
      </c>
      <c r="H140" s="128">
        <f t="shared" si="313"/>
        <v>136940.46015829474</v>
      </c>
      <c r="I140" s="128">
        <f t="shared" si="314"/>
        <v>140935.01704879812</v>
      </c>
      <c r="J140" s="128">
        <f t="shared" si="315"/>
        <v>133797.6003937895</v>
      </c>
      <c r="K140" s="128">
        <f t="shared" si="316"/>
        <v>125696.44590878957</v>
      </c>
      <c r="M140" s="36"/>
      <c r="N140" s="32">
        <f t="shared" si="317"/>
        <v>96</v>
      </c>
      <c r="O140" s="25">
        <f t="shared" si="318"/>
        <v>0.40355578272178882</v>
      </c>
      <c r="P140" s="25">
        <f t="shared" si="319"/>
        <v>0.39068353998010807</v>
      </c>
      <c r="Q140" s="25">
        <f t="shared" si="320"/>
        <v>0.38272079198136089</v>
      </c>
      <c r="R140" s="25">
        <f t="shared" ref="R140:R171" si="370">F140/zakup_domyslny_wartosc-1</f>
        <v>0.34824234513905283</v>
      </c>
      <c r="S140" s="25">
        <f t="shared" ref="S140:S171" si="371">G140/zakup_domyslny_wartosc-1</f>
        <v>0.36580515570330197</v>
      </c>
      <c r="T140" s="25">
        <f t="shared" ref="T140:T171" si="372">H140/zakup_domyslny_wartosc-1</f>
        <v>0.3694046015829473</v>
      </c>
      <c r="U140" s="25">
        <f t="shared" ref="U140:U171" si="373">I140/zakup_domyslny_wartosc-1</f>
        <v>0.40935017048798117</v>
      </c>
      <c r="V140" s="25">
        <f t="shared" ref="V140:V171" si="374">J140/zakup_domyslny_wartosc-1</f>
        <v>0.33797600393789495</v>
      </c>
      <c r="W140" s="25">
        <f t="shared" ref="W140:W171" si="375">K140/zakup_domyslny_wartosc-1</f>
        <v>0.25696445908789567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126000.21231973582</v>
      </c>
      <c r="AC140" s="124">
        <f t="shared" si="322"/>
        <v>97</v>
      </c>
      <c r="AD140" s="130">
        <f t="shared" si="323"/>
        <v>4.7500000000000001E-2</v>
      </c>
      <c r="AE140" s="127">
        <f t="shared" si="324"/>
        <v>1409</v>
      </c>
      <c r="AF140" s="128">
        <f t="shared" si="325"/>
        <v>140764.5</v>
      </c>
      <c r="AG140" s="128">
        <f t="shared" si="348"/>
        <v>140900</v>
      </c>
      <c r="AH140" s="128">
        <f t="shared" si="357"/>
        <v>140900</v>
      </c>
      <c r="AI140" s="130">
        <f t="shared" ref="AI140:AI171" si="377">IF(AND(MOD($AA140,zapadalnosc_ROR)&lt;=zmiana_oprocentowania_co_ile_mc_ROR,MOD($AA140,zapadalnosc_ROR)&lt;&gt;0),proc_I_okres_ROR,(marza_ROR+AD140))</f>
        <v>4.7500000000000001E-2</v>
      </c>
      <c r="AJ140" s="128">
        <f t="shared" ref="AJ140:AJ171" si="378">AH140*(1+AI140*IF(MOD($AA140,wyplata_odsetek_ROR)&lt;&gt;0,MOD($AA140,wyplata_odsetek_ROR),wyplata_odsetek_ROR)/12)</f>
        <v>141457.72916666666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557.72916666665697</v>
      </c>
      <c r="AM140" s="128">
        <f t="shared" si="361"/>
        <v>140900</v>
      </c>
      <c r="AN140" s="128">
        <f t="shared" ref="AN140:AN171" si="381">IF(MOD($AA140,wyplata_odsetek_ROR)=0, (AJ140-AG140)*(1-podatek_Belki),0)
+IF(AK140="tak",ROUNDDOWN(AJ140/zamiana_ROR,0)*(100-zamiana_ROR),0)</f>
        <v>451.76062499999216</v>
      </c>
      <c r="AO140" s="130">
        <f t="shared" ref="AO140:AO171" si="382">INDEX(scenariusz_I_konto,MATCH(ROUNDUP($AA140/12,0),scenariusz_I_rok,0))</f>
        <v>4.4999999999999998E-2</v>
      </c>
      <c r="AP140" s="128">
        <f t="shared" ref="AP140:AP171" si="383">(AP139-IF(AK139="tak",ROUNDDOWN(AP139/100,0)*100,0))*
(1+AO140/12*(1-podatek_Belki))+AN140</f>
        <v>543.2158511806141</v>
      </c>
      <c r="AQ140" s="128">
        <f t="shared" si="362"/>
        <v>146407.85772618063</v>
      </c>
      <c r="AS140" s="124">
        <f t="shared" si="327"/>
        <v>97</v>
      </c>
      <c r="AT140" s="130">
        <f t="shared" si="328"/>
        <v>4.7500000000000001E-2</v>
      </c>
      <c r="AU140" s="127">
        <f t="shared" si="329"/>
        <v>1396</v>
      </c>
      <c r="AV140" s="128">
        <f t="shared" si="330"/>
        <v>139471</v>
      </c>
      <c r="AW140" s="128">
        <f t="shared" si="363"/>
        <v>139600</v>
      </c>
      <c r="AX140" s="128">
        <f t="shared" si="358"/>
        <v>139600</v>
      </c>
      <c r="AY140" s="130">
        <f t="shared" ref="AY140:AY171" si="384">IF(AND(MOD($AA140,zapadalnosc_DOR)&lt;=zmiana_oprocentowania_co_ile_mc_DOR,MOD($AA140,zapadalnosc_DOR)&lt;&gt;0),proc_I_okres_DOR,(marza_DOR+AT140))</f>
        <v>4.9000000000000002E-2</v>
      </c>
      <c r="AZ140" s="128">
        <f t="shared" ref="AZ140:AZ171" si="385">AX140*(1+AY140*IF(MOD($AA140,wyplata_odsetek_DOR)&lt;&gt;0,MOD($AA140,wyplata_odsetek_DOR),wyplata_odsetek_DOR)/12)</f>
        <v>140170.03333333335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570.03333333335468</v>
      </c>
      <c r="BC140" s="128">
        <f t="shared" si="367"/>
        <v>139600</v>
      </c>
      <c r="BD140" s="128">
        <f t="shared" ref="BD140:BD171" si="388">IF(MOD($AA140,wyplata_odsetek_DOR)=0, (AZ140-AW140)*(1-podatek_Belki),0)
+IF(BA140="tak",ROUNDDOWN(AZ140/zamiana_DOR,0)*(100-zamiana_DOR),0)</f>
        <v>461.72700000001731</v>
      </c>
      <c r="BE140" s="130">
        <f t="shared" si="264"/>
        <v>4.4999999999999998E-2</v>
      </c>
      <c r="BF140" s="128">
        <f t="shared" ref="BF140:BF171" si="389">(BF139-IF(BA139="tak",ROUNDDOWN(BF139/100,0)*100,0))*
(1+BE140/12*(1-podatek_Belki))+BD140</f>
        <v>559.47701452976435</v>
      </c>
      <c r="BG140" s="128">
        <f t="shared" si="368"/>
        <v>150329.94751452975</v>
      </c>
      <c r="BI140" s="124">
        <f t="shared" si="332"/>
        <v>97</v>
      </c>
      <c r="BJ140" s="130">
        <f t="shared" si="354"/>
        <v>4.5900000000000003E-2</v>
      </c>
      <c r="BK140" s="127">
        <f t="shared" si="333"/>
        <v>1282</v>
      </c>
      <c r="BL140" s="128">
        <f t="shared" si="334"/>
        <v>128071.8</v>
      </c>
      <c r="BM140" s="128">
        <f t="shared" si="349"/>
        <v>128200</v>
      </c>
      <c r="BN140" s="128">
        <f t="shared" si="335"/>
        <v>141744.61845000004</v>
      </c>
      <c r="BO140" s="130">
        <f t="shared" ref="BO140:BO171" si="390">IF(AND(MOD($AA140,zapadalnosc_TOS)&lt;=12,MOD($AA140,zapadalnosc_TOS)&lt;&gt;0),proc_I_okres_TOS,(marza_TOS+proc_I_okres_TOS))</f>
        <v>5.1499999999999997E-2</v>
      </c>
      <c r="BP140" s="128">
        <f t="shared" ref="BP140:BP171" si="391">BN140*(1+BO140*IF(MOD($AA140,12)&lt;&gt;0,MOD($AA140,12),12)/12)</f>
        <v>142352.93910418128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1282</v>
      </c>
      <c r="BS140" s="128">
        <f t="shared" si="364"/>
        <v>138625.46067438682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4.4999999999999998E-2</v>
      </c>
      <c r="BV140" s="128">
        <f t="shared" si="271"/>
        <v>139.78155433146341</v>
      </c>
      <c r="BW140" s="128">
        <f t="shared" si="365"/>
        <v>138765.24222871827</v>
      </c>
      <c r="BY140" s="130">
        <f t="shared" si="360"/>
        <v>2.9000000000000001E-2</v>
      </c>
      <c r="BZ140" s="127">
        <f t="shared" si="337"/>
        <v>1349</v>
      </c>
      <c r="CA140" s="128">
        <f t="shared" si="338"/>
        <v>134779.70000000001</v>
      </c>
      <c r="CB140" s="128">
        <f t="shared" si="366"/>
        <v>134900</v>
      </c>
      <c r="CC140" s="128">
        <f t="shared" si="359"/>
        <v>134900</v>
      </c>
      <c r="CD140" s="130">
        <f t="shared" ref="CD140:CD171" si="395">IF(AND(MOD($AA140,zapadalnosc_COI)&lt;=zmiana_oprocentowania_co_ile_mc_COI,MOD($AA140,zapadalnosc_COI)&lt;&gt;0),proc_I_okres_COI,(marza_COI+BY140))</f>
        <v>5.5E-2</v>
      </c>
      <c r="CE140" s="128">
        <f t="shared" ref="CE140:CE171" si="396">CC140*(1+CD140*IF(MOD($AA140,wyplata_odsetek_COI)&lt;&gt;0,MOD($AA140,wyplata_odsetek_COI),wyplata_odsetek_COI)/12)</f>
        <v>135518.29166666669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618.29166666668607</v>
      </c>
      <c r="CH140" s="128">
        <f t="shared" si="369"/>
        <v>134900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4.4999999999999998E-2</v>
      </c>
      <c r="CK140" s="128">
        <f t="shared" ref="CK140:CK171" si="400">(CK139-IF(CF139="tak",ROUNDDOWN(CK139/100,0)*100,0))*
(1+CJ140/12*(1-podatek_Belki))+CI140</f>
        <v>44.66978749126244</v>
      </c>
      <c r="CL140" s="128">
        <f t="shared" ref="CL140:CL171" si="401">(CK139-IF(MOD($AA139,zapadalnosc_COI)=0,ROUNDDOWN(CK139/100,0)*100,0))*(1+CJ140/12*(1-podatek_Belki))+CH140</f>
        <v>134944.66978749126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148161.13033374099</v>
      </c>
      <c r="CR140" s="130">
        <f t="shared" ref="CR140:CR171" si="402">IF(AND(MOD($AA140,zapadalnosc_EDO)&lt;=12,MOD($AA140,zapadalnosc_EDO)&lt;&gt;0),proc_I_okres_EDO,(marza_EDO+$BY140))</f>
        <v>4.9000000000000002E-2</v>
      </c>
      <c r="CS140" s="128">
        <f t="shared" ref="CS140:CS171" si="403">CQ140*(1+CR140*IF(MOD($AA140,12)&lt;&gt;0,MOD($AA140,12),12)/12)</f>
        <v>148766.12161593713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137070.55850890907</v>
      </c>
      <c r="CW140" s="128">
        <f t="shared" si="285"/>
        <v>0</v>
      </c>
      <c r="CX140" s="130">
        <f t="shared" ref="CX140:CX171" si="407">INDEX(scenariusz_I_konto,MATCH(ROUNDUP($AA140/12,0),scenariusz_I_rok,0))</f>
        <v>4.4999999999999998E-2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137070.55850890907</v>
      </c>
      <c r="DA140" s="20"/>
      <c r="DB140" s="127">
        <f t="shared" si="350"/>
        <v>1277</v>
      </c>
      <c r="DC140" s="128">
        <f t="shared" si="351"/>
        <v>127700</v>
      </c>
      <c r="DD140" s="128">
        <f t="shared" si="344"/>
        <v>127700</v>
      </c>
      <c r="DE140" s="128">
        <f t="shared" si="345"/>
        <v>141592.86609999998</v>
      </c>
      <c r="DF140" s="130">
        <f t="shared" ref="DF140:DF171" si="410">IF(AND(MOD($AA140,zapadalnosc_ROS)&lt;=12,MOD($AA140,zapadalnosc_ROS)&lt;&gt;0),proc_I_okres_ROS,(marza_ROS+$BY140))</f>
        <v>4.9000000000000002E-2</v>
      </c>
      <c r="DG140" s="128">
        <f t="shared" ref="DG140:DG171" si="411">DE140*(1+DF140*IF(MOD($AA140,12)&lt;&gt;0,MOD($AA140,12),12)/12)</f>
        <v>142171.03696990834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2554</v>
      </c>
      <c r="DJ140" s="128">
        <f t="shared" si="355"/>
        <v>137352.79994562577</v>
      </c>
      <c r="DK140" s="128">
        <f t="shared" si="294"/>
        <v>0</v>
      </c>
      <c r="DL140" s="130">
        <f t="shared" ref="DL140:DL171" si="414">INDEX(scenariusz_I_konto,MATCH(ROUNDUP($AA140/12,0),scenariusz_I_rok,0))</f>
        <v>4.4999999999999998E-2</v>
      </c>
      <c r="DM140" s="128">
        <f t="shared" ref="DM140:DM171" si="415">DM139*(1+DL140/12*(1-podatek_Belki))+DK140</f>
        <v>56.148652344768905</v>
      </c>
      <c r="DN140" s="128">
        <f t="shared" ref="DN140:DN171" si="416">DM139*(1+DL140/12*(1-podatek_Belki))+DJ140</f>
        <v>137408.94859797054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153537.05808493594</v>
      </c>
      <c r="DT140" s="130">
        <f t="shared" ref="DT140:DT171" si="417">IF(AND(MOD($AA140,zapadalnosc_ROD)&lt;=12,MOD($AA140,zapadalnosc_ROD)&lt;&gt;0),proc_I_okres_ROD,(marza_ROD+$BY140))</f>
        <v>5.4000000000000006E-2</v>
      </c>
      <c r="DU140" s="128">
        <f t="shared" ref="DU140:DU171" si="418">DS140*(1+DT140*IF(MOD($AA140,12)&lt;&gt;0,MOD($AA140,12),12)/12)</f>
        <v>154227.97484631813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141494.6596255177</v>
      </c>
      <c r="DY140" s="128">
        <f t="shared" si="303"/>
        <v>0</v>
      </c>
      <c r="DZ140" s="130">
        <f t="shared" ref="DZ140:DZ171" si="421">INDEX(scenariusz_I_konto,MATCH(ROUNDUP($AA140/12,0),scenariusz_I_rok,0))</f>
        <v>4.4999999999999998E-2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141494.6596255177</v>
      </c>
    </row>
    <row r="141" spans="1:132">
      <c r="A141" s="224">
        <f>ROUNDUP(B152/12,0)</f>
        <v>9</v>
      </c>
      <c r="B141" s="188">
        <f t="shared" ref="B141:B172" si="424">AA140</f>
        <v>97</v>
      </c>
      <c r="C141" s="128">
        <f t="shared" ref="C141:C172" si="425">AQ140</f>
        <v>146407.85772618063</v>
      </c>
      <c r="D141" s="128">
        <f t="shared" ref="D141:D172" si="426">BG140</f>
        <v>150329.94751452975</v>
      </c>
      <c r="E141" s="128">
        <f t="shared" ref="E141:E172" si="427">BW140</f>
        <v>138765.24222871827</v>
      </c>
      <c r="F141" s="128">
        <f t="shared" ref="F141:F172" si="428">CL140</f>
        <v>134944.66978749126</v>
      </c>
      <c r="G141" s="128">
        <f t="shared" ref="G141:G172" si="429">CZ140</f>
        <v>137070.55850890907</v>
      </c>
      <c r="H141" s="128">
        <f t="shared" ref="H141:H172" si="430">DN140</f>
        <v>137408.94859797054</v>
      </c>
      <c r="I141" s="128">
        <f t="shared" ref="I141:I172" si="431">EB140</f>
        <v>141494.6596255177</v>
      </c>
      <c r="J141" s="128">
        <f t="shared" ref="J141:J172" si="432">FV(INDEX(scenariusz_I_konto,MATCH(ROUNDUP(B141/12,0),scenariusz_I_rok,0))/12*(1-podatek_Belki),1,0,-J140,1)</f>
        <v>134204.01060498564</v>
      </c>
      <c r="K141" s="128">
        <f t="shared" ref="K141:K172" si="433">AB140</f>
        <v>126000.21231973582</v>
      </c>
      <c r="M141" s="36"/>
      <c r="N141" s="32">
        <f t="shared" ref="N141:N172" si="434">B141</f>
        <v>97</v>
      </c>
      <c r="O141" s="25">
        <f t="shared" si="318"/>
        <v>0.46407857726180635</v>
      </c>
      <c r="P141" s="25">
        <f t="shared" si="319"/>
        <v>0.50329947514529749</v>
      </c>
      <c r="Q141" s="25">
        <f t="shared" si="320"/>
        <v>0.38765242228718266</v>
      </c>
      <c r="R141" s="25">
        <f t="shared" si="370"/>
        <v>0.34944669787491267</v>
      </c>
      <c r="S141" s="25">
        <f t="shared" si="371"/>
        <v>0.37070558508909079</v>
      </c>
      <c r="T141" s="25">
        <f t="shared" si="372"/>
        <v>0.37408948597970526</v>
      </c>
      <c r="U141" s="25">
        <f t="shared" si="373"/>
        <v>0.41494659625517705</v>
      </c>
      <c r="V141" s="25">
        <f t="shared" si="374"/>
        <v>0.34204010604985635</v>
      </c>
      <c r="W141" s="25">
        <f t="shared" si="375"/>
        <v>0.26000212319735816</v>
      </c>
      <c r="X141" s="36"/>
      <c r="Y141" s="36"/>
      <c r="AA141" s="124">
        <f t="shared" si="321"/>
        <v>98</v>
      </c>
      <c r="AB141" s="128">
        <f t="shared" si="376"/>
        <v>126303.97873068204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4.7500000000000001E-2</v>
      </c>
      <c r="AE141" s="127">
        <f t="shared" ref="AE141:AE172" si="436">IF(AK140="tak",
ROUNDDOWN(AM140/zamiana_ROR,0)+ROUNDDOWN(AP140/100,0),
AE140)</f>
        <v>1409</v>
      </c>
      <c r="AF141" s="128">
        <f t="shared" ref="AF141:AF172" si="437">IF(AK140="tak",
ROUNDDOWN(AM140/zamiana_ROR,0)*zamiana_ROR+ROUNDDOWN(AP140/100,0)*100,
AF140)</f>
        <v>140764.5</v>
      </c>
      <c r="AG141" s="128">
        <f t="shared" si="348"/>
        <v>140900</v>
      </c>
      <c r="AH141" s="128">
        <f t="shared" si="357"/>
        <v>140900</v>
      </c>
      <c r="AI141" s="130">
        <f t="shared" si="377"/>
        <v>4.7500000000000001E-2</v>
      </c>
      <c r="AJ141" s="128">
        <f t="shared" si="378"/>
        <v>141457.72916666666</v>
      </c>
      <c r="AK141" s="128" t="str">
        <f t="shared" si="379"/>
        <v>nie</v>
      </c>
      <c r="AL141" s="128">
        <f t="shared" si="380"/>
        <v>704.5</v>
      </c>
      <c r="AM141" s="128">
        <f t="shared" si="361"/>
        <v>140781.11562500001</v>
      </c>
      <c r="AN141" s="128">
        <f t="shared" si="381"/>
        <v>451.76062499999216</v>
      </c>
      <c r="AO141" s="130">
        <f t="shared" si="382"/>
        <v>4.4999999999999998E-2</v>
      </c>
      <c r="AP141" s="128">
        <f t="shared" si="383"/>
        <v>996.62649432856733</v>
      </c>
      <c r="AQ141" s="128">
        <f t="shared" si="362"/>
        <v>141325.98149432859</v>
      </c>
      <c r="AS141" s="124">
        <f t="shared" si="327"/>
        <v>98</v>
      </c>
      <c r="AT141" s="130">
        <f t="shared" si="328"/>
        <v>4.7500000000000001E-2</v>
      </c>
      <c r="AU141" s="127">
        <f t="shared" ref="AU141:AU172" si="438">IF(BA140="tak",
ROUNDDOWN(BC140/zamiana_DOR,0)+ROUNDDOWN(BF140/100,0),
AU140)</f>
        <v>1396</v>
      </c>
      <c r="AV141" s="128">
        <f t="shared" ref="AV141:AV172" si="439">IF(BA140="tak",
ROUNDDOWN(BC140/zamiana_DOR,0)*zamiana_DOR+ROUNDDOWN(BF140/100,0)*100,
AV140)</f>
        <v>139471</v>
      </c>
      <c r="AW141" s="128">
        <f t="shared" si="363"/>
        <v>139600</v>
      </c>
      <c r="AX141" s="128">
        <f t="shared" si="358"/>
        <v>139600</v>
      </c>
      <c r="AY141" s="130">
        <f t="shared" si="384"/>
        <v>4.9000000000000002E-2</v>
      </c>
      <c r="AZ141" s="128">
        <f t="shared" si="385"/>
        <v>140170.03333333335</v>
      </c>
      <c r="BA141" s="128" t="str">
        <f t="shared" si="386"/>
        <v>nie</v>
      </c>
      <c r="BB141" s="128">
        <f t="shared" si="387"/>
        <v>977.19999999999993</v>
      </c>
      <c r="BC141" s="128">
        <f t="shared" si="367"/>
        <v>139270.19500000001</v>
      </c>
      <c r="BD141" s="128">
        <f t="shared" si="388"/>
        <v>461.72700000001731</v>
      </c>
      <c r="BE141" s="130">
        <f t="shared" si="264"/>
        <v>4.4999999999999998E-2</v>
      </c>
      <c r="BF141" s="128">
        <f t="shared" si="389"/>
        <v>1022.9034259614159</v>
      </c>
      <c r="BG141" s="128">
        <f t="shared" si="368"/>
        <v>139831.37142596141</v>
      </c>
      <c r="BI141" s="124">
        <f t="shared" si="332"/>
        <v>98</v>
      </c>
      <c r="BJ141" s="130">
        <f t="shared" si="354"/>
        <v>4.5900000000000003E-2</v>
      </c>
      <c r="BK141" s="127">
        <f t="shared" ref="BK141:BK172" si="440">IF(BQ140="tak",
ROUNDDOWN(BS140/zamiana_TOS,0),
BK140)</f>
        <v>1282</v>
      </c>
      <c r="BL141" s="128">
        <f t="shared" ref="BL141:BL172" si="441">IF(BQ140="tak",
BK141*zamiana_TOS,
BL140)</f>
        <v>128071.8</v>
      </c>
      <c r="BM141" s="128">
        <f t="shared" si="349"/>
        <v>128200</v>
      </c>
      <c r="BN141" s="128">
        <f t="shared" ref="BN141:BN172" si="442">IF(BQ140="tak",
 BM141,
IF(MOD($AA141,kapitalizacja_odsetek_mc_ROS)&lt;&gt;1,BN140,BP140))</f>
        <v>141744.61845000004</v>
      </c>
      <c r="BO141" s="130">
        <f t="shared" si="390"/>
        <v>5.1499999999999997E-2</v>
      </c>
      <c r="BP141" s="128">
        <f t="shared" si="391"/>
        <v>142961.25975836255</v>
      </c>
      <c r="BQ141" s="128" t="str">
        <f t="shared" si="392"/>
        <v>nie</v>
      </c>
      <c r="BR141" s="128">
        <f t="shared" si="393"/>
        <v>1282</v>
      </c>
      <c r="BS141" s="128">
        <f t="shared" si="364"/>
        <v>139118.20040427367</v>
      </c>
      <c r="BT141" s="128">
        <f t="shared" ref="BT141:BT165" si="443">IF(AND(BQ141="tak",BL142&lt;&gt;""),
 BS141-BL142,
0)</f>
        <v>0</v>
      </c>
      <c r="BU141" s="130">
        <f t="shared" si="394"/>
        <v>4.4999999999999998E-2</v>
      </c>
      <c r="BV141" s="128">
        <f t="shared" si="271"/>
        <v>140.20614080274524</v>
      </c>
      <c r="BW141" s="128">
        <f t="shared" si="365"/>
        <v>139258.4065450764</v>
      </c>
      <c r="BY141" s="130">
        <f t="shared" si="360"/>
        <v>2.9000000000000001E-2</v>
      </c>
      <c r="BZ141" s="127">
        <f t="shared" ref="BZ141:BZ172" si="444">IF(CF140="tak",
ROUNDDOWN(CH140/zamiana_COI,0)+ROUNDDOWN(CK140/100,0),
BZ140)</f>
        <v>1349</v>
      </c>
      <c r="CA141" s="128">
        <f t="shared" ref="CA141:CA172" si="445">IF(CF140="tak",
ROUNDDOWN(CH140/zamiana_COI,0)*zamiana_COI+ROUNDDOWN(CK140/100,0)*100,
CA140)</f>
        <v>134779.70000000001</v>
      </c>
      <c r="CB141" s="128">
        <f t="shared" si="366"/>
        <v>134900</v>
      </c>
      <c r="CC141" s="128">
        <f t="shared" si="359"/>
        <v>134900</v>
      </c>
      <c r="CD141" s="130">
        <f t="shared" si="395"/>
        <v>5.5E-2</v>
      </c>
      <c r="CE141" s="128">
        <f t="shared" si="396"/>
        <v>136136.58333333334</v>
      </c>
      <c r="CF141" s="128" t="str">
        <f t="shared" si="397"/>
        <v>nie</v>
      </c>
      <c r="CG141" s="128">
        <f t="shared" si="398"/>
        <v>1236.583333333343</v>
      </c>
      <c r="CH141" s="128">
        <f t="shared" si="369"/>
        <v>134900</v>
      </c>
      <c r="CI141" s="128">
        <f t="shared" si="399"/>
        <v>0</v>
      </c>
      <c r="CJ141" s="130">
        <f t="shared" si="277"/>
        <v>4.4999999999999998E-2</v>
      </c>
      <c r="CK141" s="128">
        <f t="shared" si="400"/>
        <v>44.805471970767151</v>
      </c>
      <c r="CL141" s="128">
        <f t="shared" si="401"/>
        <v>134944.80547197076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148161.13033374099</v>
      </c>
      <c r="CR141" s="130">
        <f t="shared" si="402"/>
        <v>4.9000000000000002E-2</v>
      </c>
      <c r="CS141" s="128">
        <f t="shared" si="403"/>
        <v>149371.1128981332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137560.60144748789</v>
      </c>
      <c r="CW141" s="128">
        <f t="shared" si="285"/>
        <v>0</v>
      </c>
      <c r="CX141" s="130">
        <f t="shared" si="407"/>
        <v>4.4999999999999998E-2</v>
      </c>
      <c r="CY141" s="128">
        <f t="shared" si="408"/>
        <v>0</v>
      </c>
      <c r="CZ141" s="128">
        <f t="shared" si="409"/>
        <v>137560.60144748789</v>
      </c>
      <c r="DA141" s="20"/>
      <c r="DB141" s="127">
        <f t="shared" si="350"/>
        <v>1277</v>
      </c>
      <c r="DC141" s="128">
        <f t="shared" si="351"/>
        <v>127700</v>
      </c>
      <c r="DD141" s="128">
        <f t="shared" si="344"/>
        <v>127700</v>
      </c>
      <c r="DE141" s="128">
        <f t="shared" ref="DE141:DE172" si="449">IF(DH140="tak",
 DD141,
IF(MOD($AA141,kapitalizacja_odsetek_mc_ROS)&lt;&gt;1,DE140,DG140))</f>
        <v>141592.86609999998</v>
      </c>
      <c r="DF141" s="130">
        <f t="shared" si="410"/>
        <v>4.9000000000000002E-2</v>
      </c>
      <c r="DG141" s="128">
        <f t="shared" si="411"/>
        <v>142749.20783981666</v>
      </c>
      <c r="DH141" s="128" t="str">
        <f t="shared" si="412"/>
        <v>nie</v>
      </c>
      <c r="DI141" s="128">
        <f t="shared" si="413"/>
        <v>2554</v>
      </c>
      <c r="DJ141" s="128">
        <f t="shared" si="355"/>
        <v>137821.11835025149</v>
      </c>
      <c r="DK141" s="128">
        <f t="shared" si="294"/>
        <v>0</v>
      </c>
      <c r="DL141" s="130">
        <f t="shared" si="414"/>
        <v>4.4999999999999998E-2</v>
      </c>
      <c r="DM141" s="128">
        <f t="shared" si="415"/>
        <v>56.319203876266144</v>
      </c>
      <c r="DN141" s="128">
        <f t="shared" si="416"/>
        <v>137877.43755412777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153537.05808493594</v>
      </c>
      <c r="DT141" s="130">
        <f t="shared" si="417"/>
        <v>5.4000000000000006E-2</v>
      </c>
      <c r="DU141" s="128">
        <f t="shared" si="418"/>
        <v>154918.89160770035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142054.30220223728</v>
      </c>
      <c r="DY141" s="128">
        <f t="shared" si="303"/>
        <v>0</v>
      </c>
      <c r="DZ141" s="130">
        <f t="shared" si="421"/>
        <v>4.4999999999999998E-2</v>
      </c>
      <c r="EA141" s="128">
        <f t="shared" si="422"/>
        <v>0</v>
      </c>
      <c r="EB141" s="128">
        <f t="shared" si="423"/>
        <v>142054.30220223728</v>
      </c>
    </row>
    <row r="142" spans="1:132">
      <c r="A142" s="224"/>
      <c r="B142" s="188">
        <f t="shared" si="424"/>
        <v>98</v>
      </c>
      <c r="C142" s="128">
        <f t="shared" si="425"/>
        <v>141325.98149432859</v>
      </c>
      <c r="D142" s="128">
        <f t="shared" si="426"/>
        <v>139831.37142596141</v>
      </c>
      <c r="E142" s="128">
        <f t="shared" si="427"/>
        <v>139258.4065450764</v>
      </c>
      <c r="F142" s="128">
        <f t="shared" si="428"/>
        <v>134944.80547197076</v>
      </c>
      <c r="G142" s="128">
        <f t="shared" si="429"/>
        <v>137560.60144748789</v>
      </c>
      <c r="H142" s="128">
        <f t="shared" si="430"/>
        <v>137877.43755412777</v>
      </c>
      <c r="I142" s="128">
        <f t="shared" si="431"/>
        <v>142054.30220223728</v>
      </c>
      <c r="J142" s="128">
        <f t="shared" si="432"/>
        <v>134611.65528719829</v>
      </c>
      <c r="K142" s="128">
        <f t="shared" si="433"/>
        <v>126303.97873068204</v>
      </c>
      <c r="M142" s="36"/>
      <c r="N142" s="32">
        <f t="shared" si="434"/>
        <v>98</v>
      </c>
      <c r="O142" s="25">
        <f t="shared" si="318"/>
        <v>0.41325981494328579</v>
      </c>
      <c r="P142" s="25">
        <f t="shared" si="319"/>
        <v>0.39831371425961404</v>
      </c>
      <c r="Q142" s="25">
        <f t="shared" si="320"/>
        <v>0.39258406545076396</v>
      </c>
      <c r="R142" s="25">
        <f t="shared" si="370"/>
        <v>0.34944805471970763</v>
      </c>
      <c r="S142" s="25">
        <f t="shared" si="371"/>
        <v>0.37560601447487896</v>
      </c>
      <c r="T142" s="25">
        <f t="shared" si="372"/>
        <v>0.3787743755412778</v>
      </c>
      <c r="U142" s="25">
        <f t="shared" si="373"/>
        <v>0.4205430220223727</v>
      </c>
      <c r="V142" s="25">
        <f t="shared" si="374"/>
        <v>0.34611655287198295</v>
      </c>
      <c r="W142" s="25">
        <f t="shared" si="375"/>
        <v>0.26303978730682043</v>
      </c>
      <c r="X142" s="36"/>
      <c r="Y142" s="36"/>
      <c r="AA142" s="124">
        <f t="shared" si="321"/>
        <v>99</v>
      </c>
      <c r="AB142" s="128">
        <f t="shared" si="376"/>
        <v>126607.74514162829</v>
      </c>
      <c r="AC142" s="124">
        <f t="shared" si="322"/>
        <v>99</v>
      </c>
      <c r="AD142" s="130">
        <f t="shared" si="435"/>
        <v>4.7500000000000001E-2</v>
      </c>
      <c r="AE142" s="127">
        <f t="shared" si="436"/>
        <v>1409</v>
      </c>
      <c r="AF142" s="128">
        <f t="shared" si="437"/>
        <v>140764.5</v>
      </c>
      <c r="AG142" s="128">
        <f t="shared" si="348"/>
        <v>140900</v>
      </c>
      <c r="AH142" s="128">
        <f t="shared" si="357"/>
        <v>140900</v>
      </c>
      <c r="AI142" s="130">
        <f t="shared" si="377"/>
        <v>4.7500000000000001E-2</v>
      </c>
      <c r="AJ142" s="128">
        <f t="shared" si="378"/>
        <v>141457.72916666666</v>
      </c>
      <c r="AK142" s="128" t="str">
        <f t="shared" si="379"/>
        <v>nie</v>
      </c>
      <c r="AL142" s="128">
        <f t="shared" si="380"/>
        <v>704.5</v>
      </c>
      <c r="AM142" s="128">
        <f t="shared" si="361"/>
        <v>140781.11562500001</v>
      </c>
      <c r="AN142" s="128">
        <f t="shared" si="381"/>
        <v>451.76062499999216</v>
      </c>
      <c r="AO142" s="130">
        <f t="shared" si="382"/>
        <v>4.4999999999999998E-2</v>
      </c>
      <c r="AP142" s="128">
        <f t="shared" si="383"/>
        <v>1451.4143723050825</v>
      </c>
      <c r="AQ142" s="128">
        <f t="shared" si="362"/>
        <v>141780.76937230511</v>
      </c>
      <c r="AS142" s="124">
        <f t="shared" si="327"/>
        <v>99</v>
      </c>
      <c r="AT142" s="130">
        <f t="shared" si="328"/>
        <v>4.7500000000000001E-2</v>
      </c>
      <c r="AU142" s="127">
        <f t="shared" si="438"/>
        <v>1396</v>
      </c>
      <c r="AV142" s="128">
        <f t="shared" si="439"/>
        <v>139471</v>
      </c>
      <c r="AW142" s="128">
        <f t="shared" si="363"/>
        <v>139600</v>
      </c>
      <c r="AX142" s="128">
        <f t="shared" si="358"/>
        <v>139600</v>
      </c>
      <c r="AY142" s="130">
        <f t="shared" si="384"/>
        <v>4.9000000000000002E-2</v>
      </c>
      <c r="AZ142" s="128">
        <f t="shared" si="385"/>
        <v>140170.03333333335</v>
      </c>
      <c r="BA142" s="128" t="str">
        <f t="shared" si="386"/>
        <v>nie</v>
      </c>
      <c r="BB142" s="128">
        <f t="shared" si="387"/>
        <v>977.19999999999993</v>
      </c>
      <c r="BC142" s="128">
        <f t="shared" si="367"/>
        <v>139270.19500000001</v>
      </c>
      <c r="BD142" s="128">
        <f t="shared" si="388"/>
        <v>461.72700000001731</v>
      </c>
      <c r="BE142" s="130">
        <f t="shared" si="264"/>
        <v>4.4999999999999998E-2</v>
      </c>
      <c r="BF142" s="128">
        <f t="shared" si="389"/>
        <v>1487.737495117791</v>
      </c>
      <c r="BG142" s="128">
        <f t="shared" si="368"/>
        <v>140296.20549511779</v>
      </c>
      <c r="BI142" s="124">
        <f t="shared" si="332"/>
        <v>99</v>
      </c>
      <c r="BJ142" s="130">
        <f t="shared" si="354"/>
        <v>4.5900000000000003E-2</v>
      </c>
      <c r="BK142" s="127">
        <f t="shared" si="440"/>
        <v>1282</v>
      </c>
      <c r="BL142" s="128">
        <f t="shared" si="441"/>
        <v>128071.8</v>
      </c>
      <c r="BM142" s="128">
        <f t="shared" si="349"/>
        <v>128200</v>
      </c>
      <c r="BN142" s="128">
        <f t="shared" si="442"/>
        <v>141744.61845000004</v>
      </c>
      <c r="BO142" s="130">
        <f t="shared" si="390"/>
        <v>5.1499999999999997E-2</v>
      </c>
      <c r="BP142" s="128">
        <f t="shared" si="391"/>
        <v>143569.58041254379</v>
      </c>
      <c r="BQ142" s="128" t="str">
        <f t="shared" si="392"/>
        <v>nie</v>
      </c>
      <c r="BR142" s="128">
        <f t="shared" si="393"/>
        <v>1282</v>
      </c>
      <c r="BS142" s="128">
        <f t="shared" si="364"/>
        <v>139610.94013416045</v>
      </c>
      <c r="BT142" s="128">
        <f t="shared" si="443"/>
        <v>0</v>
      </c>
      <c r="BU142" s="130">
        <f t="shared" si="394"/>
        <v>4.4999999999999998E-2</v>
      </c>
      <c r="BV142" s="128">
        <f t="shared" si="271"/>
        <v>140.63201695543358</v>
      </c>
      <c r="BW142" s="128">
        <f t="shared" si="365"/>
        <v>139751.57215111589</v>
      </c>
      <c r="BY142" s="130">
        <f t="shared" si="360"/>
        <v>2.9000000000000001E-2</v>
      </c>
      <c r="BZ142" s="127">
        <f t="shared" si="444"/>
        <v>1349</v>
      </c>
      <c r="CA142" s="128">
        <f t="shared" si="445"/>
        <v>134779.70000000001</v>
      </c>
      <c r="CB142" s="128">
        <f t="shared" si="366"/>
        <v>134900</v>
      </c>
      <c r="CC142" s="128">
        <f t="shared" si="359"/>
        <v>134900</v>
      </c>
      <c r="CD142" s="130">
        <f t="shared" si="395"/>
        <v>5.5E-2</v>
      </c>
      <c r="CE142" s="128">
        <f t="shared" si="396"/>
        <v>136754.875</v>
      </c>
      <c r="CF142" s="128" t="str">
        <f t="shared" si="397"/>
        <v>nie</v>
      </c>
      <c r="CG142" s="128">
        <f t="shared" si="398"/>
        <v>1854.875</v>
      </c>
      <c r="CH142" s="128">
        <f t="shared" si="369"/>
        <v>134900</v>
      </c>
      <c r="CI142" s="128">
        <f t="shared" si="399"/>
        <v>0</v>
      </c>
      <c r="CJ142" s="130">
        <f t="shared" si="277"/>
        <v>4.4999999999999998E-2</v>
      </c>
      <c r="CK142" s="128">
        <f t="shared" si="400"/>
        <v>44.941568591878358</v>
      </c>
      <c r="CL142" s="128">
        <f t="shared" si="401"/>
        <v>134944.94156859186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148161.13033374099</v>
      </c>
      <c r="CR142" s="130">
        <f t="shared" si="402"/>
        <v>4.9000000000000002E-2</v>
      </c>
      <c r="CS142" s="128">
        <f t="shared" si="403"/>
        <v>149976.10418032933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138050.64438606676</v>
      </c>
      <c r="CW142" s="128">
        <f t="shared" si="285"/>
        <v>0</v>
      </c>
      <c r="CX142" s="130">
        <f t="shared" si="407"/>
        <v>4.4999999999999998E-2</v>
      </c>
      <c r="CY142" s="128">
        <f t="shared" si="408"/>
        <v>0</v>
      </c>
      <c r="CZ142" s="128">
        <f t="shared" si="409"/>
        <v>138050.64438606676</v>
      </c>
      <c r="DA142" s="20"/>
      <c r="DB142" s="127">
        <f t="shared" si="350"/>
        <v>1277</v>
      </c>
      <c r="DC142" s="128">
        <f t="shared" si="351"/>
        <v>127700</v>
      </c>
      <c r="DD142" s="128">
        <f t="shared" si="344"/>
        <v>127700</v>
      </c>
      <c r="DE142" s="128">
        <f t="shared" si="449"/>
        <v>141592.86609999998</v>
      </c>
      <c r="DF142" s="130">
        <f t="shared" si="410"/>
        <v>4.9000000000000002E-2</v>
      </c>
      <c r="DG142" s="128">
        <f t="shared" si="411"/>
        <v>143327.37870972499</v>
      </c>
      <c r="DH142" s="128" t="str">
        <f t="shared" si="412"/>
        <v>nie</v>
      </c>
      <c r="DI142" s="128">
        <f t="shared" si="413"/>
        <v>2554</v>
      </c>
      <c r="DJ142" s="128">
        <f t="shared" si="355"/>
        <v>138289.43675487724</v>
      </c>
      <c r="DK142" s="128">
        <f t="shared" si="294"/>
        <v>0</v>
      </c>
      <c r="DL142" s="130">
        <f t="shared" si="414"/>
        <v>4.4999999999999998E-2</v>
      </c>
      <c r="DM142" s="128">
        <f t="shared" si="415"/>
        <v>56.490273458040306</v>
      </c>
      <c r="DN142" s="128">
        <f t="shared" si="416"/>
        <v>138345.92702833528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153537.05808493594</v>
      </c>
      <c r="DT142" s="130">
        <f t="shared" si="417"/>
        <v>5.4000000000000006E-2</v>
      </c>
      <c r="DU142" s="128">
        <f t="shared" si="418"/>
        <v>155609.80836908257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142613.94477895688</v>
      </c>
      <c r="DY142" s="128">
        <f t="shared" si="303"/>
        <v>0</v>
      </c>
      <c r="DZ142" s="130">
        <f t="shared" si="421"/>
        <v>4.4999999999999998E-2</v>
      </c>
      <c r="EA142" s="128">
        <f t="shared" si="422"/>
        <v>0</v>
      </c>
      <c r="EB142" s="128">
        <f t="shared" si="423"/>
        <v>142613.94477895688</v>
      </c>
    </row>
    <row r="143" spans="1:132">
      <c r="A143" s="224"/>
      <c r="B143" s="188">
        <f t="shared" si="424"/>
        <v>99</v>
      </c>
      <c r="C143" s="128">
        <f t="shared" si="425"/>
        <v>141780.76937230511</v>
      </c>
      <c r="D143" s="128">
        <f t="shared" si="426"/>
        <v>140296.20549511779</v>
      </c>
      <c r="E143" s="128">
        <f t="shared" si="427"/>
        <v>139751.57215111589</v>
      </c>
      <c r="F143" s="128">
        <f t="shared" si="428"/>
        <v>134944.94156859186</v>
      </c>
      <c r="G143" s="128">
        <f t="shared" si="429"/>
        <v>138050.64438606676</v>
      </c>
      <c r="H143" s="128">
        <f t="shared" si="430"/>
        <v>138345.92702833528</v>
      </c>
      <c r="I143" s="128">
        <f t="shared" si="431"/>
        <v>142613.94477895688</v>
      </c>
      <c r="J143" s="128">
        <f t="shared" si="432"/>
        <v>135020.53819013314</v>
      </c>
      <c r="K143" s="128">
        <f t="shared" si="433"/>
        <v>126607.74514162829</v>
      </c>
      <c r="M143" s="36"/>
      <c r="N143" s="32">
        <f t="shared" si="434"/>
        <v>99</v>
      </c>
      <c r="O143" s="25">
        <f t="shared" si="318"/>
        <v>0.41780769372305104</v>
      </c>
      <c r="P143" s="25">
        <f t="shared" si="319"/>
        <v>0.40296205495117787</v>
      </c>
      <c r="Q143" s="25">
        <f t="shared" si="320"/>
        <v>0.39751572151115888</v>
      </c>
      <c r="R143" s="25">
        <f t="shared" si="370"/>
        <v>0.3494494156859187</v>
      </c>
      <c r="S143" s="25">
        <f t="shared" si="371"/>
        <v>0.38050644386066756</v>
      </c>
      <c r="T143" s="25">
        <f t="shared" si="372"/>
        <v>0.3834592702833528</v>
      </c>
      <c r="U143" s="25">
        <f t="shared" si="373"/>
        <v>0.4261394477895688</v>
      </c>
      <c r="V143" s="25">
        <f t="shared" si="374"/>
        <v>0.35020538190133133</v>
      </c>
      <c r="W143" s="25">
        <f t="shared" si="375"/>
        <v>0.26607745141628292</v>
      </c>
      <c r="X143" s="36"/>
      <c r="Y143" s="36"/>
      <c r="AA143" s="124">
        <f t="shared" si="321"/>
        <v>100</v>
      </c>
      <c r="AB143" s="128">
        <f t="shared" si="376"/>
        <v>126911.51155257454</v>
      </c>
      <c r="AC143" s="124">
        <f t="shared" si="322"/>
        <v>100</v>
      </c>
      <c r="AD143" s="130">
        <f t="shared" si="435"/>
        <v>4.7500000000000001E-2</v>
      </c>
      <c r="AE143" s="127">
        <f t="shared" si="436"/>
        <v>1409</v>
      </c>
      <c r="AF143" s="128">
        <f t="shared" si="437"/>
        <v>140764.5</v>
      </c>
      <c r="AG143" s="128">
        <f t="shared" si="348"/>
        <v>140900</v>
      </c>
      <c r="AH143" s="128">
        <f t="shared" si="357"/>
        <v>140900</v>
      </c>
      <c r="AI143" s="130">
        <f t="shared" si="377"/>
        <v>4.7500000000000001E-2</v>
      </c>
      <c r="AJ143" s="128">
        <f t="shared" si="378"/>
        <v>141457.72916666666</v>
      </c>
      <c r="AK143" s="128" t="str">
        <f t="shared" si="379"/>
        <v>nie</v>
      </c>
      <c r="AL143" s="128">
        <f t="shared" si="380"/>
        <v>704.5</v>
      </c>
      <c r="AM143" s="128">
        <f t="shared" si="361"/>
        <v>140781.11562500001</v>
      </c>
      <c r="AN143" s="128">
        <f t="shared" si="381"/>
        <v>451.76062499999216</v>
      </c>
      <c r="AO143" s="130">
        <f t="shared" si="382"/>
        <v>4.4999999999999998E-2</v>
      </c>
      <c r="AP143" s="128">
        <f t="shared" si="383"/>
        <v>1907.5836684609512</v>
      </c>
      <c r="AQ143" s="128">
        <f t="shared" si="362"/>
        <v>142236.93866846096</v>
      </c>
      <c r="AS143" s="124">
        <f t="shared" si="327"/>
        <v>100</v>
      </c>
      <c r="AT143" s="130">
        <f t="shared" si="328"/>
        <v>4.7500000000000001E-2</v>
      </c>
      <c r="AU143" s="127">
        <f t="shared" si="438"/>
        <v>1396</v>
      </c>
      <c r="AV143" s="128">
        <f t="shared" si="439"/>
        <v>139471</v>
      </c>
      <c r="AW143" s="128">
        <f t="shared" si="363"/>
        <v>139600</v>
      </c>
      <c r="AX143" s="128">
        <f t="shared" si="358"/>
        <v>139600</v>
      </c>
      <c r="AY143" s="130">
        <f t="shared" si="384"/>
        <v>4.9000000000000002E-2</v>
      </c>
      <c r="AZ143" s="128">
        <f t="shared" si="385"/>
        <v>140170.03333333335</v>
      </c>
      <c r="BA143" s="128" t="str">
        <f t="shared" si="386"/>
        <v>nie</v>
      </c>
      <c r="BB143" s="128">
        <f t="shared" si="387"/>
        <v>977.19999999999993</v>
      </c>
      <c r="BC143" s="128">
        <f t="shared" si="367"/>
        <v>139270.19500000001</v>
      </c>
      <c r="BD143" s="128">
        <f t="shared" si="388"/>
        <v>461.72700000001731</v>
      </c>
      <c r="BE143" s="130">
        <f t="shared" si="264"/>
        <v>4.4999999999999998E-2</v>
      </c>
      <c r="BF143" s="128">
        <f t="shared" si="389"/>
        <v>1953.9834977592286</v>
      </c>
      <c r="BG143" s="128">
        <f t="shared" si="368"/>
        <v>140762.4514977592</v>
      </c>
      <c r="BI143" s="124">
        <f t="shared" si="332"/>
        <v>100</v>
      </c>
      <c r="BJ143" s="130">
        <f t="shared" si="354"/>
        <v>4.5900000000000003E-2</v>
      </c>
      <c r="BK143" s="127">
        <f t="shared" si="440"/>
        <v>1282</v>
      </c>
      <c r="BL143" s="128">
        <f t="shared" si="441"/>
        <v>128071.8</v>
      </c>
      <c r="BM143" s="128">
        <f t="shared" si="349"/>
        <v>128200</v>
      </c>
      <c r="BN143" s="128">
        <f t="shared" si="442"/>
        <v>141744.61845000004</v>
      </c>
      <c r="BO143" s="130">
        <f t="shared" si="390"/>
        <v>5.1499999999999997E-2</v>
      </c>
      <c r="BP143" s="128">
        <f t="shared" si="391"/>
        <v>144177.90106672505</v>
      </c>
      <c r="BQ143" s="128" t="str">
        <f t="shared" si="392"/>
        <v>nie</v>
      </c>
      <c r="BR143" s="128">
        <f t="shared" si="393"/>
        <v>1282</v>
      </c>
      <c r="BS143" s="128">
        <f t="shared" si="364"/>
        <v>140103.6798640473</v>
      </c>
      <c r="BT143" s="128">
        <f t="shared" si="443"/>
        <v>0</v>
      </c>
      <c r="BU143" s="130">
        <f t="shared" si="394"/>
        <v>4.4999999999999998E-2</v>
      </c>
      <c r="BV143" s="128">
        <f t="shared" si="271"/>
        <v>141.05918670693572</v>
      </c>
      <c r="BW143" s="128">
        <f t="shared" si="365"/>
        <v>140244.73905075423</v>
      </c>
      <c r="BY143" s="130">
        <f t="shared" si="360"/>
        <v>2.9000000000000001E-2</v>
      </c>
      <c r="BZ143" s="127">
        <f t="shared" si="444"/>
        <v>1349</v>
      </c>
      <c r="CA143" s="128">
        <f t="shared" si="445"/>
        <v>134779.70000000001</v>
      </c>
      <c r="CB143" s="128">
        <f t="shared" si="366"/>
        <v>134900</v>
      </c>
      <c r="CC143" s="128">
        <f t="shared" si="359"/>
        <v>134900</v>
      </c>
      <c r="CD143" s="130">
        <f t="shared" si="395"/>
        <v>5.5E-2</v>
      </c>
      <c r="CE143" s="128">
        <f t="shared" si="396"/>
        <v>137373.16666666666</v>
      </c>
      <c r="CF143" s="128" t="str">
        <f t="shared" si="397"/>
        <v>nie</v>
      </c>
      <c r="CG143" s="128">
        <f t="shared" si="398"/>
        <v>2473.166666666657</v>
      </c>
      <c r="CH143" s="128">
        <f t="shared" si="369"/>
        <v>134900</v>
      </c>
      <c r="CI143" s="128">
        <f t="shared" si="399"/>
        <v>0</v>
      </c>
      <c r="CJ143" s="130">
        <f t="shared" si="277"/>
        <v>4.4999999999999998E-2</v>
      </c>
      <c r="CK143" s="128">
        <f t="shared" si="400"/>
        <v>45.07807860647619</v>
      </c>
      <c r="CL143" s="128">
        <f t="shared" si="401"/>
        <v>134945.07807860649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148161.13033374099</v>
      </c>
      <c r="CR143" s="130">
        <f t="shared" si="402"/>
        <v>4.9000000000000002E-2</v>
      </c>
      <c r="CS143" s="128">
        <f t="shared" si="403"/>
        <v>150581.09546252544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138540.68732464561</v>
      </c>
      <c r="CW143" s="128">
        <f t="shared" si="285"/>
        <v>0</v>
      </c>
      <c r="CX143" s="130">
        <f t="shared" si="407"/>
        <v>4.4999999999999998E-2</v>
      </c>
      <c r="CY143" s="128">
        <f t="shared" si="408"/>
        <v>0</v>
      </c>
      <c r="CZ143" s="128">
        <f t="shared" si="409"/>
        <v>138540.68732464561</v>
      </c>
      <c r="DA143" s="20"/>
      <c r="DB143" s="127">
        <f t="shared" si="350"/>
        <v>1277</v>
      </c>
      <c r="DC143" s="128">
        <f t="shared" si="351"/>
        <v>127700</v>
      </c>
      <c r="DD143" s="128">
        <f t="shared" si="344"/>
        <v>127700</v>
      </c>
      <c r="DE143" s="128">
        <f t="shared" si="449"/>
        <v>141592.86609999998</v>
      </c>
      <c r="DF143" s="130">
        <f t="shared" si="410"/>
        <v>4.9000000000000002E-2</v>
      </c>
      <c r="DG143" s="128">
        <f t="shared" si="411"/>
        <v>143905.54957963331</v>
      </c>
      <c r="DH143" s="128" t="str">
        <f t="shared" si="412"/>
        <v>nie</v>
      </c>
      <c r="DI143" s="128">
        <f t="shared" si="413"/>
        <v>2554</v>
      </c>
      <c r="DJ143" s="128">
        <f t="shared" si="355"/>
        <v>138757.75515950299</v>
      </c>
      <c r="DK143" s="128">
        <f t="shared" si="294"/>
        <v>0</v>
      </c>
      <c r="DL143" s="130">
        <f t="shared" si="414"/>
        <v>4.4999999999999998E-2</v>
      </c>
      <c r="DM143" s="128">
        <f t="shared" si="415"/>
        <v>56.661862663669105</v>
      </c>
      <c r="DN143" s="128">
        <f t="shared" si="416"/>
        <v>138814.41702216666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153537.05808493594</v>
      </c>
      <c r="DT143" s="130">
        <f t="shared" si="417"/>
        <v>5.4000000000000006E-2</v>
      </c>
      <c r="DU143" s="128">
        <f t="shared" si="418"/>
        <v>156300.72513046479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143173.58735567649</v>
      </c>
      <c r="DY143" s="128">
        <f t="shared" si="303"/>
        <v>0</v>
      </c>
      <c r="DZ143" s="130">
        <f t="shared" si="421"/>
        <v>4.4999999999999998E-2</v>
      </c>
      <c r="EA143" s="128">
        <f t="shared" si="422"/>
        <v>0</v>
      </c>
      <c r="EB143" s="128">
        <f t="shared" si="423"/>
        <v>143173.58735567649</v>
      </c>
    </row>
    <row r="144" spans="1:132">
      <c r="A144" s="224"/>
      <c r="B144" s="188">
        <f t="shared" si="424"/>
        <v>100</v>
      </c>
      <c r="C144" s="128">
        <f t="shared" si="425"/>
        <v>142236.93866846096</v>
      </c>
      <c r="D144" s="128">
        <f t="shared" si="426"/>
        <v>140762.4514977592</v>
      </c>
      <c r="E144" s="128">
        <f t="shared" si="427"/>
        <v>140244.73905075423</v>
      </c>
      <c r="F144" s="128">
        <f t="shared" si="428"/>
        <v>134945.07807860649</v>
      </c>
      <c r="G144" s="128">
        <f t="shared" si="429"/>
        <v>138540.68732464561</v>
      </c>
      <c r="H144" s="128">
        <f t="shared" si="430"/>
        <v>138814.41702216666</v>
      </c>
      <c r="I144" s="128">
        <f t="shared" si="431"/>
        <v>143173.58735567649</v>
      </c>
      <c r="J144" s="128">
        <f t="shared" si="432"/>
        <v>135430.66307488567</v>
      </c>
      <c r="K144" s="128">
        <f t="shared" si="433"/>
        <v>126911.51155257454</v>
      </c>
      <c r="M144" s="36"/>
      <c r="N144" s="32">
        <f t="shared" si="434"/>
        <v>100</v>
      </c>
      <c r="O144" s="25">
        <f t="shared" si="318"/>
        <v>0.42236938668460966</v>
      </c>
      <c r="P144" s="25">
        <f t="shared" si="319"/>
        <v>0.40762451497759211</v>
      </c>
      <c r="Q144" s="25">
        <f t="shared" si="320"/>
        <v>0.4024473905075423</v>
      </c>
      <c r="R144" s="25">
        <f t="shared" si="370"/>
        <v>0.34945078078606495</v>
      </c>
      <c r="S144" s="25">
        <f t="shared" si="371"/>
        <v>0.38540687324645617</v>
      </c>
      <c r="T144" s="25">
        <f t="shared" si="372"/>
        <v>0.38814417022166658</v>
      </c>
      <c r="U144" s="25">
        <f t="shared" si="373"/>
        <v>0.4317358735567649</v>
      </c>
      <c r="V144" s="25">
        <f t="shared" si="374"/>
        <v>0.35430663074885671</v>
      </c>
      <c r="W144" s="25">
        <f t="shared" si="375"/>
        <v>0.26911511552574541</v>
      </c>
      <c r="X144" s="36"/>
      <c r="Y144" s="36"/>
      <c r="AA144" s="124">
        <f t="shared" si="321"/>
        <v>101</v>
      </c>
      <c r="AB144" s="128">
        <f t="shared" si="376"/>
        <v>127215.27796352078</v>
      </c>
      <c r="AC144" s="124">
        <f t="shared" si="322"/>
        <v>101</v>
      </c>
      <c r="AD144" s="130">
        <f t="shared" si="435"/>
        <v>4.7500000000000001E-2</v>
      </c>
      <c r="AE144" s="127">
        <f t="shared" si="436"/>
        <v>1409</v>
      </c>
      <c r="AF144" s="128">
        <f t="shared" si="437"/>
        <v>140764.5</v>
      </c>
      <c r="AG144" s="128">
        <f t="shared" si="348"/>
        <v>140900</v>
      </c>
      <c r="AH144" s="128">
        <f t="shared" si="357"/>
        <v>140900</v>
      </c>
      <c r="AI144" s="130">
        <f t="shared" si="377"/>
        <v>4.7500000000000001E-2</v>
      </c>
      <c r="AJ144" s="128">
        <f t="shared" si="378"/>
        <v>141457.72916666666</v>
      </c>
      <c r="AK144" s="128" t="str">
        <f t="shared" si="379"/>
        <v>nie</v>
      </c>
      <c r="AL144" s="128">
        <f t="shared" si="380"/>
        <v>704.5</v>
      </c>
      <c r="AM144" s="128">
        <f t="shared" si="361"/>
        <v>140781.11562500001</v>
      </c>
      <c r="AN144" s="128">
        <f t="shared" si="381"/>
        <v>451.76062499999216</v>
      </c>
      <c r="AO144" s="130">
        <f t="shared" si="382"/>
        <v>4.4999999999999998E-2</v>
      </c>
      <c r="AP144" s="128">
        <f t="shared" si="383"/>
        <v>2365.1385788538937</v>
      </c>
      <c r="AQ144" s="128">
        <f t="shared" si="362"/>
        <v>142694.4935788539</v>
      </c>
      <c r="AS144" s="124">
        <f t="shared" si="327"/>
        <v>101</v>
      </c>
      <c r="AT144" s="130">
        <f t="shared" si="328"/>
        <v>4.7500000000000001E-2</v>
      </c>
      <c r="AU144" s="127">
        <f t="shared" si="438"/>
        <v>1396</v>
      </c>
      <c r="AV144" s="128">
        <f t="shared" si="439"/>
        <v>139471</v>
      </c>
      <c r="AW144" s="128">
        <f t="shared" si="363"/>
        <v>139600</v>
      </c>
      <c r="AX144" s="128">
        <f t="shared" si="358"/>
        <v>139600</v>
      </c>
      <c r="AY144" s="130">
        <f t="shared" si="384"/>
        <v>4.9000000000000002E-2</v>
      </c>
      <c r="AZ144" s="128">
        <f t="shared" si="385"/>
        <v>140170.03333333335</v>
      </c>
      <c r="BA144" s="128" t="str">
        <f t="shared" si="386"/>
        <v>nie</v>
      </c>
      <c r="BB144" s="128">
        <f t="shared" si="387"/>
        <v>977.19999999999993</v>
      </c>
      <c r="BC144" s="128">
        <f t="shared" si="367"/>
        <v>139270.19500000001</v>
      </c>
      <c r="BD144" s="128">
        <f t="shared" si="388"/>
        <v>461.72700000001731</v>
      </c>
      <c r="BE144" s="130">
        <f t="shared" si="264"/>
        <v>4.4999999999999998E-2</v>
      </c>
      <c r="BF144" s="128">
        <f t="shared" si="389"/>
        <v>2421.6457226336897</v>
      </c>
      <c r="BG144" s="128">
        <f t="shared" si="368"/>
        <v>141230.11372263369</v>
      </c>
      <c r="BI144" s="124">
        <f t="shared" si="332"/>
        <v>101</v>
      </c>
      <c r="BJ144" s="130">
        <f t="shared" si="354"/>
        <v>4.5900000000000003E-2</v>
      </c>
      <c r="BK144" s="127">
        <f t="shared" si="440"/>
        <v>1282</v>
      </c>
      <c r="BL144" s="128">
        <f t="shared" si="441"/>
        <v>128071.8</v>
      </c>
      <c r="BM144" s="128">
        <f t="shared" si="349"/>
        <v>128200</v>
      </c>
      <c r="BN144" s="128">
        <f t="shared" si="442"/>
        <v>141744.61845000004</v>
      </c>
      <c r="BO144" s="130">
        <f t="shared" si="390"/>
        <v>5.1499999999999997E-2</v>
      </c>
      <c r="BP144" s="128">
        <f t="shared" si="391"/>
        <v>144786.22172090629</v>
      </c>
      <c r="BQ144" s="128" t="str">
        <f t="shared" si="392"/>
        <v>nie</v>
      </c>
      <c r="BR144" s="128">
        <f t="shared" si="393"/>
        <v>1282</v>
      </c>
      <c r="BS144" s="128">
        <f t="shared" si="364"/>
        <v>140596.41959393409</v>
      </c>
      <c r="BT144" s="128">
        <f t="shared" si="443"/>
        <v>0</v>
      </c>
      <c r="BU144" s="130">
        <f t="shared" si="394"/>
        <v>4.4999999999999998E-2</v>
      </c>
      <c r="BV144" s="128">
        <f t="shared" si="271"/>
        <v>141.48765398655803</v>
      </c>
      <c r="BW144" s="128">
        <f t="shared" si="365"/>
        <v>140737.90724792064</v>
      </c>
      <c r="BY144" s="130">
        <f t="shared" si="360"/>
        <v>2.9000000000000001E-2</v>
      </c>
      <c r="BZ144" s="127">
        <f t="shared" si="444"/>
        <v>1349</v>
      </c>
      <c r="CA144" s="128">
        <f t="shared" si="445"/>
        <v>134779.70000000001</v>
      </c>
      <c r="CB144" s="128">
        <f t="shared" si="366"/>
        <v>134900</v>
      </c>
      <c r="CC144" s="128">
        <f t="shared" si="359"/>
        <v>134900</v>
      </c>
      <c r="CD144" s="130">
        <f t="shared" si="395"/>
        <v>5.5E-2</v>
      </c>
      <c r="CE144" s="128">
        <f t="shared" si="396"/>
        <v>137991.45833333334</v>
      </c>
      <c r="CF144" s="128" t="str">
        <f t="shared" si="397"/>
        <v>nie</v>
      </c>
      <c r="CG144" s="128">
        <f t="shared" si="398"/>
        <v>2698</v>
      </c>
      <c r="CH144" s="128">
        <f t="shared" si="369"/>
        <v>135218.70125000001</v>
      </c>
      <c r="CI144" s="128">
        <f t="shared" si="399"/>
        <v>0</v>
      </c>
      <c r="CJ144" s="130">
        <f t="shared" si="277"/>
        <v>4.4999999999999998E-2</v>
      </c>
      <c r="CK144" s="128">
        <f t="shared" si="400"/>
        <v>45.215003270243365</v>
      </c>
      <c r="CL144" s="128">
        <f t="shared" si="401"/>
        <v>135263.91625327026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148161.13033374099</v>
      </c>
      <c r="CR144" s="130">
        <f t="shared" si="402"/>
        <v>4.9000000000000002E-2</v>
      </c>
      <c r="CS144" s="128">
        <f t="shared" si="403"/>
        <v>151186.08674472154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139030.73026322445</v>
      </c>
      <c r="CW144" s="128">
        <f t="shared" si="285"/>
        <v>0</v>
      </c>
      <c r="CX144" s="130">
        <f t="shared" si="407"/>
        <v>4.4999999999999998E-2</v>
      </c>
      <c r="CY144" s="128">
        <f t="shared" si="408"/>
        <v>0</v>
      </c>
      <c r="CZ144" s="128">
        <f t="shared" si="409"/>
        <v>139030.73026322445</v>
      </c>
      <c r="DA144" s="20"/>
      <c r="DB144" s="127">
        <f t="shared" si="350"/>
        <v>1277</v>
      </c>
      <c r="DC144" s="128">
        <f t="shared" si="351"/>
        <v>127700</v>
      </c>
      <c r="DD144" s="128">
        <f t="shared" si="344"/>
        <v>127700</v>
      </c>
      <c r="DE144" s="128">
        <f t="shared" si="449"/>
        <v>141592.86609999998</v>
      </c>
      <c r="DF144" s="130">
        <f t="shared" si="410"/>
        <v>4.9000000000000002E-2</v>
      </c>
      <c r="DG144" s="128">
        <f t="shared" si="411"/>
        <v>144483.72044954167</v>
      </c>
      <c r="DH144" s="128" t="str">
        <f t="shared" si="412"/>
        <v>nie</v>
      </c>
      <c r="DI144" s="128">
        <f t="shared" si="413"/>
        <v>2554</v>
      </c>
      <c r="DJ144" s="128">
        <f t="shared" si="355"/>
        <v>139226.07356412875</v>
      </c>
      <c r="DK144" s="128">
        <f t="shared" si="294"/>
        <v>0</v>
      </c>
      <c r="DL144" s="130">
        <f t="shared" si="414"/>
        <v>4.4999999999999998E-2</v>
      </c>
      <c r="DM144" s="128">
        <f t="shared" si="415"/>
        <v>56.833973071510002</v>
      </c>
      <c r="DN144" s="128">
        <f t="shared" si="416"/>
        <v>139282.90753720026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153537.05808493594</v>
      </c>
      <c r="DT144" s="130">
        <f t="shared" si="417"/>
        <v>5.4000000000000006E-2</v>
      </c>
      <c r="DU144" s="128">
        <f t="shared" si="418"/>
        <v>156991.64189184699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143733.22993239606</v>
      </c>
      <c r="DY144" s="128">
        <f t="shared" si="303"/>
        <v>0</v>
      </c>
      <c r="DZ144" s="130">
        <f t="shared" si="421"/>
        <v>4.4999999999999998E-2</v>
      </c>
      <c r="EA144" s="128">
        <f t="shared" si="422"/>
        <v>0</v>
      </c>
      <c r="EB144" s="128">
        <f t="shared" si="423"/>
        <v>143733.22993239606</v>
      </c>
    </row>
    <row r="145" spans="1:132">
      <c r="A145" s="224"/>
      <c r="B145" s="188">
        <f t="shared" si="424"/>
        <v>101</v>
      </c>
      <c r="C145" s="128">
        <f t="shared" si="425"/>
        <v>142694.4935788539</v>
      </c>
      <c r="D145" s="128">
        <f t="shared" si="426"/>
        <v>141230.11372263369</v>
      </c>
      <c r="E145" s="128">
        <f t="shared" si="427"/>
        <v>140737.90724792064</v>
      </c>
      <c r="F145" s="128">
        <f t="shared" si="428"/>
        <v>135263.91625327026</v>
      </c>
      <c r="G145" s="128">
        <f t="shared" si="429"/>
        <v>139030.73026322445</v>
      </c>
      <c r="H145" s="128">
        <f t="shared" si="430"/>
        <v>139282.90753720026</v>
      </c>
      <c r="I145" s="128">
        <f t="shared" si="431"/>
        <v>143733.22993239606</v>
      </c>
      <c r="J145" s="128">
        <f t="shared" si="432"/>
        <v>135842.03371397563</v>
      </c>
      <c r="K145" s="128">
        <f t="shared" si="433"/>
        <v>127215.27796352078</v>
      </c>
      <c r="M145" s="36"/>
      <c r="N145" s="32">
        <f t="shared" si="434"/>
        <v>101</v>
      </c>
      <c r="O145" s="25">
        <f t="shared" si="318"/>
        <v>0.42694493578853909</v>
      </c>
      <c r="P145" s="25">
        <f t="shared" si="319"/>
        <v>0.41230113722633677</v>
      </c>
      <c r="Q145" s="25">
        <f t="shared" si="320"/>
        <v>0.40737907247920635</v>
      </c>
      <c r="R145" s="25">
        <f t="shared" si="370"/>
        <v>0.35263916253270255</v>
      </c>
      <c r="S145" s="25">
        <f t="shared" si="371"/>
        <v>0.39030730263224456</v>
      </c>
      <c r="T145" s="25">
        <f t="shared" si="372"/>
        <v>0.39282907537200251</v>
      </c>
      <c r="U145" s="25">
        <f t="shared" si="373"/>
        <v>0.43733229932396056</v>
      </c>
      <c r="V145" s="25">
        <f t="shared" si="374"/>
        <v>0.3584203371397563</v>
      </c>
      <c r="W145" s="25">
        <f t="shared" si="375"/>
        <v>0.2721527796352079</v>
      </c>
      <c r="X145" s="36"/>
      <c r="Y145" s="36"/>
      <c r="AA145" s="124">
        <f t="shared" si="321"/>
        <v>102</v>
      </c>
      <c r="AB145" s="128">
        <f t="shared" si="376"/>
        <v>127519.044374467</v>
      </c>
      <c r="AC145" s="124">
        <f t="shared" si="322"/>
        <v>102</v>
      </c>
      <c r="AD145" s="130">
        <f t="shared" si="435"/>
        <v>4.7500000000000001E-2</v>
      </c>
      <c r="AE145" s="127">
        <f t="shared" si="436"/>
        <v>1409</v>
      </c>
      <c r="AF145" s="128">
        <f t="shared" si="437"/>
        <v>140764.5</v>
      </c>
      <c r="AG145" s="128">
        <f t="shared" si="348"/>
        <v>140900</v>
      </c>
      <c r="AH145" s="128">
        <f t="shared" si="357"/>
        <v>140900</v>
      </c>
      <c r="AI145" s="130">
        <f t="shared" si="377"/>
        <v>4.7500000000000001E-2</v>
      </c>
      <c r="AJ145" s="128">
        <f t="shared" si="378"/>
        <v>141457.72916666666</v>
      </c>
      <c r="AK145" s="128" t="str">
        <f t="shared" si="379"/>
        <v>nie</v>
      </c>
      <c r="AL145" s="128">
        <f t="shared" si="380"/>
        <v>704.5</v>
      </c>
      <c r="AM145" s="128">
        <f t="shared" si="361"/>
        <v>140781.11562500001</v>
      </c>
      <c r="AN145" s="128">
        <f t="shared" si="381"/>
        <v>451.76062499999216</v>
      </c>
      <c r="AO145" s="130">
        <f t="shared" si="382"/>
        <v>4.4999999999999998E-2</v>
      </c>
      <c r="AP145" s="128">
        <f t="shared" si="383"/>
        <v>2824.0833122871545</v>
      </c>
      <c r="AQ145" s="128">
        <f t="shared" si="362"/>
        <v>143153.43831228718</v>
      </c>
      <c r="AS145" s="124">
        <f t="shared" si="327"/>
        <v>102</v>
      </c>
      <c r="AT145" s="130">
        <f t="shared" si="328"/>
        <v>4.7500000000000001E-2</v>
      </c>
      <c r="AU145" s="127">
        <f t="shared" si="438"/>
        <v>1396</v>
      </c>
      <c r="AV145" s="128">
        <f t="shared" si="439"/>
        <v>139471</v>
      </c>
      <c r="AW145" s="128">
        <f t="shared" si="363"/>
        <v>139600</v>
      </c>
      <c r="AX145" s="128">
        <f t="shared" si="358"/>
        <v>139600</v>
      </c>
      <c r="AY145" s="130">
        <f t="shared" si="384"/>
        <v>4.9000000000000002E-2</v>
      </c>
      <c r="AZ145" s="128">
        <f t="shared" si="385"/>
        <v>140170.03333333335</v>
      </c>
      <c r="BA145" s="128" t="str">
        <f t="shared" si="386"/>
        <v>nie</v>
      </c>
      <c r="BB145" s="128">
        <f t="shared" si="387"/>
        <v>977.19999999999993</v>
      </c>
      <c r="BC145" s="128">
        <f t="shared" si="367"/>
        <v>139270.19500000001</v>
      </c>
      <c r="BD145" s="128">
        <f t="shared" si="388"/>
        <v>461.72700000001731</v>
      </c>
      <c r="BE145" s="130">
        <f t="shared" si="264"/>
        <v>4.4999999999999998E-2</v>
      </c>
      <c r="BF145" s="128">
        <f t="shared" si="389"/>
        <v>2890.7284715162068</v>
      </c>
      <c r="BG145" s="128">
        <f t="shared" si="368"/>
        <v>141699.19647151619</v>
      </c>
      <c r="BI145" s="124">
        <f t="shared" si="332"/>
        <v>102</v>
      </c>
      <c r="BJ145" s="130">
        <f t="shared" si="354"/>
        <v>4.5900000000000003E-2</v>
      </c>
      <c r="BK145" s="127">
        <f t="shared" si="440"/>
        <v>1282</v>
      </c>
      <c r="BL145" s="128">
        <f t="shared" si="441"/>
        <v>128071.8</v>
      </c>
      <c r="BM145" s="128">
        <f t="shared" si="349"/>
        <v>128200</v>
      </c>
      <c r="BN145" s="128">
        <f t="shared" si="442"/>
        <v>141744.61845000004</v>
      </c>
      <c r="BO145" s="130">
        <f t="shared" si="390"/>
        <v>5.1499999999999997E-2</v>
      </c>
      <c r="BP145" s="128">
        <f t="shared" si="391"/>
        <v>145394.54237508753</v>
      </c>
      <c r="BQ145" s="128" t="str">
        <f t="shared" si="392"/>
        <v>nie</v>
      </c>
      <c r="BR145" s="128">
        <f t="shared" si="393"/>
        <v>1282</v>
      </c>
      <c r="BS145" s="128">
        <f t="shared" si="364"/>
        <v>141089.1593238209</v>
      </c>
      <c r="BT145" s="128">
        <f t="shared" si="443"/>
        <v>0</v>
      </c>
      <c r="BU145" s="130">
        <f t="shared" si="394"/>
        <v>4.4999999999999998E-2</v>
      </c>
      <c r="BV145" s="128">
        <f t="shared" si="271"/>
        <v>141.9174227355422</v>
      </c>
      <c r="BW145" s="128">
        <f t="shared" si="365"/>
        <v>141231.07674655644</v>
      </c>
      <c r="BY145" s="130">
        <f t="shared" si="360"/>
        <v>2.9000000000000001E-2</v>
      </c>
      <c r="BZ145" s="127">
        <f t="shared" si="444"/>
        <v>1349</v>
      </c>
      <c r="CA145" s="128">
        <f t="shared" si="445"/>
        <v>134779.70000000001</v>
      </c>
      <c r="CB145" s="128">
        <f t="shared" si="366"/>
        <v>134900</v>
      </c>
      <c r="CC145" s="128">
        <f t="shared" si="359"/>
        <v>134900</v>
      </c>
      <c r="CD145" s="130">
        <f t="shared" si="395"/>
        <v>5.5E-2</v>
      </c>
      <c r="CE145" s="128">
        <f t="shared" si="396"/>
        <v>138609.75</v>
      </c>
      <c r="CF145" s="128" t="str">
        <f t="shared" si="397"/>
        <v>nie</v>
      </c>
      <c r="CG145" s="128">
        <f t="shared" si="398"/>
        <v>2698</v>
      </c>
      <c r="CH145" s="128">
        <f t="shared" si="369"/>
        <v>135719.51749999999</v>
      </c>
      <c r="CI145" s="128">
        <f t="shared" si="399"/>
        <v>0</v>
      </c>
      <c r="CJ145" s="130">
        <f t="shared" si="277"/>
        <v>4.4999999999999998E-2</v>
      </c>
      <c r="CK145" s="128">
        <f t="shared" si="400"/>
        <v>45.352343842676731</v>
      </c>
      <c r="CL145" s="128">
        <f t="shared" si="401"/>
        <v>135764.86984384267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148161.13033374099</v>
      </c>
      <c r="CR145" s="130">
        <f t="shared" si="402"/>
        <v>4.9000000000000002E-2</v>
      </c>
      <c r="CS145" s="128">
        <f t="shared" si="403"/>
        <v>151791.07802691765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139520.7732018033</v>
      </c>
      <c r="CW145" s="128">
        <f t="shared" si="285"/>
        <v>0</v>
      </c>
      <c r="CX145" s="130">
        <f t="shared" si="407"/>
        <v>4.4999999999999998E-2</v>
      </c>
      <c r="CY145" s="128">
        <f t="shared" si="408"/>
        <v>0</v>
      </c>
      <c r="CZ145" s="128">
        <f t="shared" si="409"/>
        <v>139520.7732018033</v>
      </c>
      <c r="DA145" s="20"/>
      <c r="DB145" s="127">
        <f t="shared" si="350"/>
        <v>1277</v>
      </c>
      <c r="DC145" s="128">
        <f t="shared" si="351"/>
        <v>127700</v>
      </c>
      <c r="DD145" s="128">
        <f t="shared" si="344"/>
        <v>127700</v>
      </c>
      <c r="DE145" s="128">
        <f t="shared" si="449"/>
        <v>141592.86609999998</v>
      </c>
      <c r="DF145" s="130">
        <f t="shared" si="410"/>
        <v>4.9000000000000002E-2</v>
      </c>
      <c r="DG145" s="128">
        <f t="shared" si="411"/>
        <v>145061.89131944999</v>
      </c>
      <c r="DH145" s="128" t="str">
        <f t="shared" si="412"/>
        <v>nie</v>
      </c>
      <c r="DI145" s="128">
        <f t="shared" si="413"/>
        <v>2554</v>
      </c>
      <c r="DJ145" s="128">
        <f t="shared" si="355"/>
        <v>139694.3919687545</v>
      </c>
      <c r="DK145" s="128">
        <f t="shared" si="294"/>
        <v>0</v>
      </c>
      <c r="DL145" s="130">
        <f t="shared" si="414"/>
        <v>4.4999999999999998E-2</v>
      </c>
      <c r="DM145" s="128">
        <f t="shared" si="415"/>
        <v>57.006606264714712</v>
      </c>
      <c r="DN145" s="128">
        <f t="shared" si="416"/>
        <v>139751.39857501921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153537.05808493594</v>
      </c>
      <c r="DT145" s="130">
        <f t="shared" si="417"/>
        <v>5.4000000000000006E-2</v>
      </c>
      <c r="DU145" s="128">
        <f t="shared" si="418"/>
        <v>157682.55865322921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144292.87250911567</v>
      </c>
      <c r="DY145" s="128">
        <f t="shared" si="303"/>
        <v>0</v>
      </c>
      <c r="DZ145" s="130">
        <f t="shared" si="421"/>
        <v>4.4999999999999998E-2</v>
      </c>
      <c r="EA145" s="128">
        <f t="shared" si="422"/>
        <v>0</v>
      </c>
      <c r="EB145" s="128">
        <f t="shared" si="423"/>
        <v>144292.87250911567</v>
      </c>
    </row>
    <row r="146" spans="1:132">
      <c r="A146" s="224"/>
      <c r="B146" s="188">
        <f t="shared" si="424"/>
        <v>102</v>
      </c>
      <c r="C146" s="128">
        <f t="shared" si="425"/>
        <v>143153.43831228718</v>
      </c>
      <c r="D146" s="128">
        <f t="shared" si="426"/>
        <v>141699.19647151619</v>
      </c>
      <c r="E146" s="128">
        <f t="shared" si="427"/>
        <v>141231.07674655644</v>
      </c>
      <c r="F146" s="128">
        <f t="shared" si="428"/>
        <v>135764.86984384267</v>
      </c>
      <c r="G146" s="128">
        <f t="shared" si="429"/>
        <v>139520.7732018033</v>
      </c>
      <c r="H146" s="128">
        <f t="shared" si="430"/>
        <v>139751.39857501921</v>
      </c>
      <c r="I146" s="128">
        <f t="shared" si="431"/>
        <v>144292.87250911567</v>
      </c>
      <c r="J146" s="128">
        <f t="shared" si="432"/>
        <v>136254.65389138184</v>
      </c>
      <c r="K146" s="128">
        <f t="shared" si="433"/>
        <v>127519.044374467</v>
      </c>
      <c r="M146" s="36"/>
      <c r="N146" s="32">
        <f t="shared" si="434"/>
        <v>102</v>
      </c>
      <c r="O146" s="25">
        <f t="shared" si="318"/>
        <v>0.43153438312287173</v>
      </c>
      <c r="P146" s="25">
        <f t="shared" si="319"/>
        <v>0.41699196471516187</v>
      </c>
      <c r="Q146" s="25">
        <f t="shared" si="320"/>
        <v>0.41231076746556439</v>
      </c>
      <c r="R146" s="25">
        <f t="shared" si="370"/>
        <v>0.35764869843842662</v>
      </c>
      <c r="S146" s="25">
        <f t="shared" si="371"/>
        <v>0.39520773201803294</v>
      </c>
      <c r="T146" s="25">
        <f t="shared" si="372"/>
        <v>0.39751398575019214</v>
      </c>
      <c r="U146" s="25">
        <f t="shared" si="373"/>
        <v>0.44292872509115666</v>
      </c>
      <c r="V146" s="25">
        <f t="shared" si="374"/>
        <v>0.36254653891381827</v>
      </c>
      <c r="W146" s="25">
        <f t="shared" si="375"/>
        <v>0.27519044374466994</v>
      </c>
      <c r="X146" s="36"/>
      <c r="Y146" s="36"/>
      <c r="AA146" s="124">
        <f t="shared" si="321"/>
        <v>103</v>
      </c>
      <c r="AB146" s="128">
        <f t="shared" si="376"/>
        <v>127822.81078541325</v>
      </c>
      <c r="AC146" s="124">
        <f t="shared" si="322"/>
        <v>103</v>
      </c>
      <c r="AD146" s="130">
        <f t="shared" si="435"/>
        <v>4.7500000000000001E-2</v>
      </c>
      <c r="AE146" s="127">
        <f t="shared" si="436"/>
        <v>1409</v>
      </c>
      <c r="AF146" s="128">
        <f t="shared" si="437"/>
        <v>140764.5</v>
      </c>
      <c r="AG146" s="128">
        <f t="shared" si="348"/>
        <v>140900</v>
      </c>
      <c r="AH146" s="128">
        <f t="shared" si="357"/>
        <v>140900</v>
      </c>
      <c r="AI146" s="130">
        <f t="shared" si="377"/>
        <v>4.7500000000000001E-2</v>
      </c>
      <c r="AJ146" s="128">
        <f t="shared" si="378"/>
        <v>141457.72916666666</v>
      </c>
      <c r="AK146" s="128" t="str">
        <f t="shared" si="379"/>
        <v>nie</v>
      </c>
      <c r="AL146" s="128">
        <f t="shared" si="380"/>
        <v>704.5</v>
      </c>
      <c r="AM146" s="128">
        <f t="shared" si="361"/>
        <v>140781.11562500001</v>
      </c>
      <c r="AN146" s="128">
        <f t="shared" si="381"/>
        <v>451.76062499999216</v>
      </c>
      <c r="AO146" s="130">
        <f t="shared" si="382"/>
        <v>4.4999999999999998E-2</v>
      </c>
      <c r="AP146" s="128">
        <f t="shared" si="383"/>
        <v>3284.4220903482192</v>
      </c>
      <c r="AQ146" s="128">
        <f t="shared" si="362"/>
        <v>143613.77709034825</v>
      </c>
      <c r="AS146" s="124">
        <f t="shared" si="327"/>
        <v>103</v>
      </c>
      <c r="AT146" s="130">
        <f t="shared" si="328"/>
        <v>4.7500000000000001E-2</v>
      </c>
      <c r="AU146" s="127">
        <f t="shared" si="438"/>
        <v>1396</v>
      </c>
      <c r="AV146" s="128">
        <f t="shared" si="439"/>
        <v>139471</v>
      </c>
      <c r="AW146" s="128">
        <f t="shared" si="363"/>
        <v>139600</v>
      </c>
      <c r="AX146" s="128">
        <f t="shared" si="358"/>
        <v>139600</v>
      </c>
      <c r="AY146" s="130">
        <f t="shared" si="384"/>
        <v>4.9000000000000002E-2</v>
      </c>
      <c r="AZ146" s="128">
        <f t="shared" si="385"/>
        <v>140170.03333333335</v>
      </c>
      <c r="BA146" s="128" t="str">
        <f t="shared" si="386"/>
        <v>nie</v>
      </c>
      <c r="BB146" s="128">
        <f t="shared" si="387"/>
        <v>977.19999999999993</v>
      </c>
      <c r="BC146" s="128">
        <f t="shared" si="367"/>
        <v>139270.19500000001</v>
      </c>
      <c r="BD146" s="128">
        <f t="shared" si="388"/>
        <v>461.72700000001731</v>
      </c>
      <c r="BE146" s="130">
        <f t="shared" si="264"/>
        <v>4.4999999999999998E-2</v>
      </c>
      <c r="BF146" s="128">
        <f t="shared" si="389"/>
        <v>3361.2360592484547</v>
      </c>
      <c r="BG146" s="128">
        <f t="shared" si="368"/>
        <v>142169.70405924844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4.5900000000000003E-2</v>
      </c>
      <c r="BK146" s="127">
        <f t="shared" si="440"/>
        <v>1282</v>
      </c>
      <c r="BL146" s="128">
        <f t="shared" si="441"/>
        <v>128071.8</v>
      </c>
      <c r="BM146" s="128">
        <f t="shared" si="349"/>
        <v>128200</v>
      </c>
      <c r="BN146" s="128">
        <f t="shared" si="442"/>
        <v>141744.61845000004</v>
      </c>
      <c r="BO146" s="130">
        <f t="shared" si="390"/>
        <v>5.1499999999999997E-2</v>
      </c>
      <c r="BP146" s="128">
        <f t="shared" si="391"/>
        <v>146002.8630292688</v>
      </c>
      <c r="BQ146" s="128" t="str">
        <f t="shared" si="392"/>
        <v>nie</v>
      </c>
      <c r="BR146" s="128">
        <f t="shared" si="393"/>
        <v>1282</v>
      </c>
      <c r="BS146" s="128">
        <f t="shared" si="364"/>
        <v>141581.89905370772</v>
      </c>
      <c r="BT146" s="128">
        <f t="shared" si="443"/>
        <v>0</v>
      </c>
      <c r="BU146" s="130">
        <f t="shared" si="394"/>
        <v>4.4999999999999998E-2</v>
      </c>
      <c r="BV146" s="128">
        <f t="shared" si="271"/>
        <v>142.34849690710141</v>
      </c>
      <c r="BW146" s="128">
        <f t="shared" si="365"/>
        <v>141724.24755061482</v>
      </c>
      <c r="BY146" s="130">
        <f t="shared" si="360"/>
        <v>2.9000000000000001E-2</v>
      </c>
      <c r="BZ146" s="127">
        <f t="shared" si="444"/>
        <v>1349</v>
      </c>
      <c r="CA146" s="128">
        <f t="shared" si="445"/>
        <v>134779.70000000001</v>
      </c>
      <c r="CB146" s="128">
        <f t="shared" si="366"/>
        <v>134900</v>
      </c>
      <c r="CC146" s="128">
        <f t="shared" si="359"/>
        <v>134900</v>
      </c>
      <c r="CD146" s="130">
        <f t="shared" si="395"/>
        <v>5.5E-2</v>
      </c>
      <c r="CE146" s="128">
        <f t="shared" si="396"/>
        <v>139228.04166666666</v>
      </c>
      <c r="CF146" s="128" t="str">
        <f t="shared" si="397"/>
        <v>nie</v>
      </c>
      <c r="CG146" s="128">
        <f t="shared" si="398"/>
        <v>2698</v>
      </c>
      <c r="CH146" s="128">
        <f t="shared" si="369"/>
        <v>136220.33374999999</v>
      </c>
      <c r="CI146" s="128">
        <f t="shared" si="399"/>
        <v>0</v>
      </c>
      <c r="CJ146" s="130">
        <f t="shared" si="277"/>
        <v>4.4999999999999998E-2</v>
      </c>
      <c r="CK146" s="128">
        <f t="shared" si="400"/>
        <v>45.490101587098863</v>
      </c>
      <c r="CL146" s="128">
        <f t="shared" si="401"/>
        <v>136265.82385158708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148161.13033374099</v>
      </c>
      <c r="CR146" s="130">
        <f t="shared" si="402"/>
        <v>4.9000000000000002E-2</v>
      </c>
      <c r="CS146" s="128">
        <f t="shared" si="403"/>
        <v>152396.06930911378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140010.81614038217</v>
      </c>
      <c r="CW146" s="128">
        <f t="shared" si="285"/>
        <v>0</v>
      </c>
      <c r="CX146" s="130">
        <f t="shared" si="407"/>
        <v>4.4999999999999998E-2</v>
      </c>
      <c r="CY146" s="128">
        <f t="shared" si="408"/>
        <v>0</v>
      </c>
      <c r="CZ146" s="128">
        <f t="shared" si="409"/>
        <v>140010.81614038217</v>
      </c>
      <c r="DA146" s="20"/>
      <c r="DB146" s="127">
        <f t="shared" si="350"/>
        <v>1277</v>
      </c>
      <c r="DC146" s="128">
        <f t="shared" si="351"/>
        <v>127700</v>
      </c>
      <c r="DD146" s="128">
        <f t="shared" si="344"/>
        <v>127700</v>
      </c>
      <c r="DE146" s="128">
        <f t="shared" si="449"/>
        <v>141592.86609999998</v>
      </c>
      <c r="DF146" s="130">
        <f t="shared" si="410"/>
        <v>4.9000000000000002E-2</v>
      </c>
      <c r="DG146" s="128">
        <f t="shared" si="411"/>
        <v>145640.06218935832</v>
      </c>
      <c r="DH146" s="128" t="str">
        <f t="shared" si="412"/>
        <v>nie</v>
      </c>
      <c r="DI146" s="128">
        <f t="shared" si="413"/>
        <v>2554</v>
      </c>
      <c r="DJ146" s="128">
        <f t="shared" si="355"/>
        <v>140162.71037338022</v>
      </c>
      <c r="DK146" s="128">
        <f t="shared" si="294"/>
        <v>0</v>
      </c>
      <c r="DL146" s="130">
        <f t="shared" si="414"/>
        <v>4.4999999999999998E-2</v>
      </c>
      <c r="DM146" s="128">
        <f t="shared" si="415"/>
        <v>57.179763831243783</v>
      </c>
      <c r="DN146" s="128">
        <f t="shared" si="416"/>
        <v>140219.89013721148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153537.05808493594</v>
      </c>
      <c r="DT146" s="130">
        <f t="shared" si="417"/>
        <v>5.4000000000000006E-2</v>
      </c>
      <c r="DU146" s="128">
        <f t="shared" si="418"/>
        <v>158373.47541461143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144852.51508583524</v>
      </c>
      <c r="DY146" s="128">
        <f t="shared" si="303"/>
        <v>0</v>
      </c>
      <c r="DZ146" s="130">
        <f t="shared" si="421"/>
        <v>4.4999999999999998E-2</v>
      </c>
      <c r="EA146" s="128">
        <f t="shared" si="422"/>
        <v>0</v>
      </c>
      <c r="EB146" s="128">
        <f t="shared" si="423"/>
        <v>144852.51508583524</v>
      </c>
    </row>
    <row r="147" spans="1:132">
      <c r="A147" s="224"/>
      <c r="B147" s="188">
        <f t="shared" si="424"/>
        <v>103</v>
      </c>
      <c r="C147" s="128">
        <f t="shared" si="425"/>
        <v>143613.77709034825</v>
      </c>
      <c r="D147" s="128">
        <f t="shared" si="426"/>
        <v>142169.70405924844</v>
      </c>
      <c r="E147" s="128">
        <f t="shared" si="427"/>
        <v>141724.24755061482</v>
      </c>
      <c r="F147" s="128">
        <f t="shared" si="428"/>
        <v>136265.82385158708</v>
      </c>
      <c r="G147" s="128">
        <f t="shared" si="429"/>
        <v>140010.81614038217</v>
      </c>
      <c r="H147" s="128">
        <f t="shared" si="430"/>
        <v>140219.89013721148</v>
      </c>
      <c r="I147" s="128">
        <f t="shared" si="431"/>
        <v>144852.51508583524</v>
      </c>
      <c r="J147" s="128">
        <f t="shared" si="432"/>
        <v>136668.5274025769</v>
      </c>
      <c r="K147" s="128">
        <f t="shared" si="433"/>
        <v>127822.81078541325</v>
      </c>
      <c r="M147" s="36"/>
      <c r="N147" s="32">
        <f t="shared" si="434"/>
        <v>103</v>
      </c>
      <c r="O147" s="25">
        <f t="shared" si="318"/>
        <v>0.43613777090348238</v>
      </c>
      <c r="P147" s="25">
        <f t="shared" si="319"/>
        <v>0.42169704059248447</v>
      </c>
      <c r="Q147" s="25">
        <f t="shared" si="320"/>
        <v>0.41724247550614812</v>
      </c>
      <c r="R147" s="25">
        <f t="shared" si="370"/>
        <v>0.36265823851587076</v>
      </c>
      <c r="S147" s="25">
        <f t="shared" si="371"/>
        <v>0.40010816140382177</v>
      </c>
      <c r="T147" s="25">
        <f t="shared" si="372"/>
        <v>0.40219890137211478</v>
      </c>
      <c r="U147" s="25">
        <f t="shared" si="373"/>
        <v>0.44852515085835232</v>
      </c>
      <c r="V147" s="25">
        <f t="shared" si="374"/>
        <v>0.36668527402576911</v>
      </c>
      <c r="W147" s="25">
        <f t="shared" si="375"/>
        <v>0.27822810785413243</v>
      </c>
      <c r="X147" s="36"/>
      <c r="Y147" s="36"/>
      <c r="AA147" s="124">
        <f t="shared" si="321"/>
        <v>104</v>
      </c>
      <c r="AB147" s="128">
        <f t="shared" si="376"/>
        <v>128126.5771963595</v>
      </c>
      <c r="AC147" s="124">
        <f t="shared" si="322"/>
        <v>104</v>
      </c>
      <c r="AD147" s="130">
        <f t="shared" si="435"/>
        <v>4.7500000000000001E-2</v>
      </c>
      <c r="AE147" s="127">
        <f t="shared" si="436"/>
        <v>1409</v>
      </c>
      <c r="AF147" s="128">
        <f t="shared" si="437"/>
        <v>140764.5</v>
      </c>
      <c r="AG147" s="128">
        <f t="shared" si="348"/>
        <v>140900</v>
      </c>
      <c r="AH147" s="128">
        <f t="shared" si="357"/>
        <v>140900</v>
      </c>
      <c r="AI147" s="130">
        <f t="shared" si="377"/>
        <v>4.7500000000000001E-2</v>
      </c>
      <c r="AJ147" s="128">
        <f t="shared" si="378"/>
        <v>141457.72916666666</v>
      </c>
      <c r="AK147" s="128" t="str">
        <f t="shared" si="379"/>
        <v>nie</v>
      </c>
      <c r="AL147" s="128">
        <f t="shared" si="380"/>
        <v>704.5</v>
      </c>
      <c r="AM147" s="128">
        <f t="shared" si="361"/>
        <v>140781.11562500001</v>
      </c>
      <c r="AN147" s="128">
        <f t="shared" si="381"/>
        <v>451.76062499999216</v>
      </c>
      <c r="AO147" s="130">
        <f t="shared" si="382"/>
        <v>4.4999999999999998E-2</v>
      </c>
      <c r="AP147" s="128">
        <f t="shared" si="383"/>
        <v>3746.159147447644</v>
      </c>
      <c r="AQ147" s="128">
        <f t="shared" si="362"/>
        <v>144075.51414744765</v>
      </c>
      <c r="AS147" s="124">
        <f t="shared" si="327"/>
        <v>104</v>
      </c>
      <c r="AT147" s="130">
        <f t="shared" si="328"/>
        <v>4.7500000000000001E-2</v>
      </c>
      <c r="AU147" s="127">
        <f t="shared" si="438"/>
        <v>1396</v>
      </c>
      <c r="AV147" s="128">
        <f t="shared" si="439"/>
        <v>139471</v>
      </c>
      <c r="AW147" s="128">
        <f t="shared" si="363"/>
        <v>139600</v>
      </c>
      <c r="AX147" s="128">
        <f t="shared" si="358"/>
        <v>139600</v>
      </c>
      <c r="AY147" s="130">
        <f t="shared" si="384"/>
        <v>4.9000000000000002E-2</v>
      </c>
      <c r="AZ147" s="128">
        <f t="shared" si="385"/>
        <v>140170.03333333335</v>
      </c>
      <c r="BA147" s="128" t="str">
        <f t="shared" si="386"/>
        <v>nie</v>
      </c>
      <c r="BB147" s="128">
        <f t="shared" si="387"/>
        <v>977.19999999999993</v>
      </c>
      <c r="BC147" s="128">
        <f t="shared" si="367"/>
        <v>139270.19500000001</v>
      </c>
      <c r="BD147" s="128">
        <f t="shared" si="388"/>
        <v>461.72700000001731</v>
      </c>
      <c r="BE147" s="130">
        <f t="shared" si="264"/>
        <v>4.4999999999999998E-2</v>
      </c>
      <c r="BF147" s="128">
        <f t="shared" si="389"/>
        <v>3833.1728137784389</v>
      </c>
      <c r="BG147" s="128">
        <f t="shared" si="368"/>
        <v>142641.64081377842</v>
      </c>
      <c r="BI147" s="124">
        <f t="shared" si="332"/>
        <v>104</v>
      </c>
      <c r="BJ147" s="130">
        <f t="shared" si="451"/>
        <v>4.5900000000000003E-2</v>
      </c>
      <c r="BK147" s="127">
        <f t="shared" si="440"/>
        <v>1282</v>
      </c>
      <c r="BL147" s="128">
        <f t="shared" si="441"/>
        <v>128071.8</v>
      </c>
      <c r="BM147" s="128">
        <f t="shared" si="349"/>
        <v>128200</v>
      </c>
      <c r="BN147" s="128">
        <f t="shared" si="442"/>
        <v>141744.61845000004</v>
      </c>
      <c r="BO147" s="130">
        <f t="shared" si="390"/>
        <v>5.1499999999999997E-2</v>
      </c>
      <c r="BP147" s="128">
        <f t="shared" si="391"/>
        <v>146611.18368345004</v>
      </c>
      <c r="BQ147" s="128" t="str">
        <f t="shared" si="392"/>
        <v>nie</v>
      </c>
      <c r="BR147" s="128">
        <f t="shared" si="393"/>
        <v>1282</v>
      </c>
      <c r="BS147" s="128">
        <f t="shared" si="364"/>
        <v>142074.63878359454</v>
      </c>
      <c r="BT147" s="128">
        <f t="shared" si="443"/>
        <v>0</v>
      </c>
      <c r="BU147" s="130">
        <f t="shared" si="394"/>
        <v>4.4999999999999998E-2</v>
      </c>
      <c r="BV147" s="128">
        <f t="shared" si="271"/>
        <v>142.78088046645672</v>
      </c>
      <c r="BW147" s="128">
        <f t="shared" si="365"/>
        <v>142217.41966406099</v>
      </c>
      <c r="BY147" s="130">
        <f t="shared" si="360"/>
        <v>2.9000000000000001E-2</v>
      </c>
      <c r="BZ147" s="127">
        <f t="shared" si="444"/>
        <v>1349</v>
      </c>
      <c r="CA147" s="128">
        <f t="shared" si="445"/>
        <v>134779.70000000001</v>
      </c>
      <c r="CB147" s="128">
        <f t="shared" si="366"/>
        <v>134900</v>
      </c>
      <c r="CC147" s="128">
        <f t="shared" si="359"/>
        <v>134900</v>
      </c>
      <c r="CD147" s="130">
        <f t="shared" si="395"/>
        <v>5.5E-2</v>
      </c>
      <c r="CE147" s="128">
        <f t="shared" si="396"/>
        <v>139846.33333333331</v>
      </c>
      <c r="CF147" s="128" t="str">
        <f t="shared" si="397"/>
        <v>nie</v>
      </c>
      <c r="CG147" s="128">
        <f t="shared" si="398"/>
        <v>2698</v>
      </c>
      <c r="CH147" s="128">
        <f t="shared" si="369"/>
        <v>136721.15</v>
      </c>
      <c r="CI147" s="128">
        <f t="shared" si="399"/>
        <v>0</v>
      </c>
      <c r="CJ147" s="130">
        <f t="shared" si="277"/>
        <v>4.4999999999999998E-2</v>
      </c>
      <c r="CK147" s="128">
        <f t="shared" si="400"/>
        <v>45.628277770669676</v>
      </c>
      <c r="CL147" s="128">
        <f t="shared" si="401"/>
        <v>136766.77827777067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148161.13033374099</v>
      </c>
      <c r="CR147" s="130">
        <f t="shared" si="402"/>
        <v>4.9000000000000002E-2</v>
      </c>
      <c r="CS147" s="128">
        <f t="shared" si="403"/>
        <v>153001.06059130986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140500.85907896099</v>
      </c>
      <c r="CW147" s="128">
        <f t="shared" si="285"/>
        <v>0</v>
      </c>
      <c r="CX147" s="130">
        <f t="shared" si="407"/>
        <v>4.4999999999999998E-2</v>
      </c>
      <c r="CY147" s="128">
        <f t="shared" si="408"/>
        <v>0</v>
      </c>
      <c r="CZ147" s="128">
        <f t="shared" si="409"/>
        <v>140500.85907896099</v>
      </c>
      <c r="DA147" s="20"/>
      <c r="DB147" s="127">
        <f t="shared" si="350"/>
        <v>1277</v>
      </c>
      <c r="DC147" s="128">
        <f t="shared" si="351"/>
        <v>127700</v>
      </c>
      <c r="DD147" s="128">
        <f t="shared" si="344"/>
        <v>127700</v>
      </c>
      <c r="DE147" s="128">
        <f t="shared" si="449"/>
        <v>141592.86609999998</v>
      </c>
      <c r="DF147" s="130">
        <f t="shared" si="410"/>
        <v>4.9000000000000002E-2</v>
      </c>
      <c r="DG147" s="128">
        <f t="shared" si="411"/>
        <v>146218.23305926664</v>
      </c>
      <c r="DH147" s="128" t="str">
        <f t="shared" si="412"/>
        <v>nie</v>
      </c>
      <c r="DI147" s="128">
        <f t="shared" si="413"/>
        <v>2554</v>
      </c>
      <c r="DJ147" s="128">
        <f t="shared" si="355"/>
        <v>140631.02877800597</v>
      </c>
      <c r="DK147" s="128">
        <f t="shared" si="294"/>
        <v>0</v>
      </c>
      <c r="DL147" s="130">
        <f t="shared" si="414"/>
        <v>4.4999999999999998E-2</v>
      </c>
      <c r="DM147" s="128">
        <f t="shared" si="415"/>
        <v>57.353447363881187</v>
      </c>
      <c r="DN147" s="128">
        <f t="shared" si="416"/>
        <v>140688.38222536986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153537.05808493594</v>
      </c>
      <c r="DT147" s="130">
        <f t="shared" si="417"/>
        <v>5.4000000000000006E-2</v>
      </c>
      <c r="DU147" s="128">
        <f t="shared" si="418"/>
        <v>159064.39217599365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145412.15766255485</v>
      </c>
      <c r="DY147" s="128">
        <f t="shared" si="303"/>
        <v>0</v>
      </c>
      <c r="DZ147" s="130">
        <f t="shared" si="421"/>
        <v>4.4999999999999998E-2</v>
      </c>
      <c r="EA147" s="128">
        <f t="shared" si="422"/>
        <v>0</v>
      </c>
      <c r="EB147" s="128">
        <f t="shared" si="423"/>
        <v>145412.15766255485</v>
      </c>
    </row>
    <row r="148" spans="1:132">
      <c r="A148" s="224"/>
      <c r="B148" s="188">
        <f t="shared" si="424"/>
        <v>104</v>
      </c>
      <c r="C148" s="128">
        <f t="shared" si="425"/>
        <v>144075.51414744765</v>
      </c>
      <c r="D148" s="128">
        <f t="shared" si="426"/>
        <v>142641.64081377842</v>
      </c>
      <c r="E148" s="128">
        <f t="shared" si="427"/>
        <v>142217.41966406099</v>
      </c>
      <c r="F148" s="128">
        <f t="shared" si="428"/>
        <v>136766.77827777067</v>
      </c>
      <c r="G148" s="128">
        <f t="shared" si="429"/>
        <v>140500.85907896099</v>
      </c>
      <c r="H148" s="128">
        <f t="shared" si="430"/>
        <v>140688.38222536986</v>
      </c>
      <c r="I148" s="128">
        <f t="shared" si="431"/>
        <v>145412.15766255485</v>
      </c>
      <c r="J148" s="128">
        <f t="shared" si="432"/>
        <v>137083.65805456223</v>
      </c>
      <c r="K148" s="128">
        <f t="shared" si="433"/>
        <v>128126.5771963595</v>
      </c>
      <c r="M148" s="36"/>
      <c r="N148" s="32">
        <f t="shared" si="434"/>
        <v>104</v>
      </c>
      <c r="O148" s="25">
        <f t="shared" si="318"/>
        <v>0.44075514147447659</v>
      </c>
      <c r="P148" s="25">
        <f t="shared" si="319"/>
        <v>0.42641640813778414</v>
      </c>
      <c r="Q148" s="25">
        <f t="shared" si="320"/>
        <v>0.42217419664060984</v>
      </c>
      <c r="R148" s="25">
        <f t="shared" si="370"/>
        <v>0.36766778277770684</v>
      </c>
      <c r="S148" s="25">
        <f t="shared" si="371"/>
        <v>0.40500859078960993</v>
      </c>
      <c r="T148" s="25">
        <f t="shared" si="372"/>
        <v>0.40688382225369857</v>
      </c>
      <c r="U148" s="25">
        <f t="shared" si="373"/>
        <v>0.45412157662554842</v>
      </c>
      <c r="V148" s="25">
        <f t="shared" si="374"/>
        <v>0.37083658054562219</v>
      </c>
      <c r="W148" s="25">
        <f t="shared" si="375"/>
        <v>0.28126577196359492</v>
      </c>
      <c r="X148" s="36"/>
      <c r="Y148" s="36"/>
      <c r="AA148" s="124">
        <f t="shared" si="321"/>
        <v>105</v>
      </c>
      <c r="AB148" s="128">
        <f t="shared" si="376"/>
        <v>128430.34360730574</v>
      </c>
      <c r="AC148" s="124">
        <f t="shared" si="322"/>
        <v>105</v>
      </c>
      <c r="AD148" s="130">
        <f t="shared" si="435"/>
        <v>4.7500000000000001E-2</v>
      </c>
      <c r="AE148" s="127">
        <f t="shared" si="436"/>
        <v>1409</v>
      </c>
      <c r="AF148" s="128">
        <f t="shared" si="437"/>
        <v>140764.5</v>
      </c>
      <c r="AG148" s="128">
        <f t="shared" si="348"/>
        <v>140900</v>
      </c>
      <c r="AH148" s="128">
        <f t="shared" si="357"/>
        <v>140900</v>
      </c>
      <c r="AI148" s="130">
        <f t="shared" si="377"/>
        <v>4.7500000000000001E-2</v>
      </c>
      <c r="AJ148" s="128">
        <f t="shared" si="378"/>
        <v>141457.72916666666</v>
      </c>
      <c r="AK148" s="128" t="str">
        <f t="shared" si="379"/>
        <v>nie</v>
      </c>
      <c r="AL148" s="128">
        <f t="shared" si="380"/>
        <v>704.5</v>
      </c>
      <c r="AM148" s="128">
        <f t="shared" si="361"/>
        <v>140781.11562500001</v>
      </c>
      <c r="AN148" s="128">
        <f t="shared" si="381"/>
        <v>451.76062499999216</v>
      </c>
      <c r="AO148" s="130">
        <f t="shared" si="382"/>
        <v>4.4999999999999998E-2</v>
      </c>
      <c r="AP148" s="128">
        <f t="shared" si="383"/>
        <v>4209.2987308580086</v>
      </c>
      <c r="AQ148" s="128">
        <f t="shared" si="362"/>
        <v>144538.65373085803</v>
      </c>
      <c r="AS148" s="124">
        <f t="shared" si="327"/>
        <v>105</v>
      </c>
      <c r="AT148" s="130">
        <f t="shared" si="328"/>
        <v>4.7500000000000001E-2</v>
      </c>
      <c r="AU148" s="127">
        <f t="shared" si="438"/>
        <v>1396</v>
      </c>
      <c r="AV148" s="128">
        <f t="shared" si="439"/>
        <v>139471</v>
      </c>
      <c r="AW148" s="128">
        <f t="shared" si="363"/>
        <v>139600</v>
      </c>
      <c r="AX148" s="128">
        <f t="shared" si="358"/>
        <v>139600</v>
      </c>
      <c r="AY148" s="130">
        <f t="shared" si="384"/>
        <v>4.9000000000000002E-2</v>
      </c>
      <c r="AZ148" s="128">
        <f t="shared" si="385"/>
        <v>140170.03333333335</v>
      </c>
      <c r="BA148" s="128" t="str">
        <f t="shared" si="386"/>
        <v>nie</v>
      </c>
      <c r="BB148" s="128">
        <f t="shared" si="387"/>
        <v>977.19999999999993</v>
      </c>
      <c r="BC148" s="128">
        <f t="shared" si="367"/>
        <v>139270.19500000001</v>
      </c>
      <c r="BD148" s="128">
        <f t="shared" si="388"/>
        <v>461.72700000001731</v>
      </c>
      <c r="BE148" s="130">
        <f t="shared" si="264"/>
        <v>4.4999999999999998E-2</v>
      </c>
      <c r="BF148" s="128">
        <f t="shared" si="389"/>
        <v>4306.543076200308</v>
      </c>
      <c r="BG148" s="128">
        <f t="shared" si="368"/>
        <v>143115.01107620029</v>
      </c>
      <c r="BI148" s="124">
        <f t="shared" si="332"/>
        <v>105</v>
      </c>
      <c r="BJ148" s="130">
        <f t="shared" si="451"/>
        <v>4.5900000000000003E-2</v>
      </c>
      <c r="BK148" s="127">
        <f t="shared" si="440"/>
        <v>1282</v>
      </c>
      <c r="BL148" s="128">
        <f t="shared" si="441"/>
        <v>128071.8</v>
      </c>
      <c r="BM148" s="128">
        <f t="shared" si="349"/>
        <v>128200</v>
      </c>
      <c r="BN148" s="128">
        <f t="shared" si="442"/>
        <v>141744.61845000004</v>
      </c>
      <c r="BO148" s="130">
        <f t="shared" si="390"/>
        <v>5.1499999999999997E-2</v>
      </c>
      <c r="BP148" s="128">
        <f t="shared" si="391"/>
        <v>147219.50433763128</v>
      </c>
      <c r="BQ148" s="128" t="str">
        <f t="shared" si="392"/>
        <v>nie</v>
      </c>
      <c r="BR148" s="128">
        <f t="shared" si="393"/>
        <v>1282</v>
      </c>
      <c r="BS148" s="128">
        <f t="shared" si="364"/>
        <v>142567.37851348135</v>
      </c>
      <c r="BT148" s="128">
        <f t="shared" si="443"/>
        <v>0</v>
      </c>
      <c r="BU148" s="130">
        <f t="shared" si="394"/>
        <v>4.4999999999999998E-2</v>
      </c>
      <c r="BV148" s="128">
        <f t="shared" si="271"/>
        <v>143.21457739087359</v>
      </c>
      <c r="BW148" s="128">
        <f t="shared" si="365"/>
        <v>142710.59309087222</v>
      </c>
      <c r="BY148" s="130">
        <f t="shared" si="360"/>
        <v>2.9000000000000001E-2</v>
      </c>
      <c r="BZ148" s="127">
        <f t="shared" si="444"/>
        <v>1349</v>
      </c>
      <c r="CA148" s="128">
        <f t="shared" si="445"/>
        <v>134779.70000000001</v>
      </c>
      <c r="CB148" s="128">
        <f t="shared" si="366"/>
        <v>134900</v>
      </c>
      <c r="CC148" s="128">
        <f t="shared" si="359"/>
        <v>134900</v>
      </c>
      <c r="CD148" s="130">
        <f t="shared" si="395"/>
        <v>5.5E-2</v>
      </c>
      <c r="CE148" s="128">
        <f t="shared" si="396"/>
        <v>140464.625</v>
      </c>
      <c r="CF148" s="128" t="str">
        <f t="shared" si="397"/>
        <v>nie</v>
      </c>
      <c r="CG148" s="128">
        <f t="shared" si="398"/>
        <v>2698</v>
      </c>
      <c r="CH148" s="128">
        <f t="shared" si="369"/>
        <v>137221.96625</v>
      </c>
      <c r="CI148" s="128">
        <f t="shared" si="399"/>
        <v>0</v>
      </c>
      <c r="CJ148" s="130">
        <f t="shared" si="277"/>
        <v>4.4999999999999998E-2</v>
      </c>
      <c r="CK148" s="128">
        <f t="shared" si="400"/>
        <v>45.766873664398084</v>
      </c>
      <c r="CL148" s="128">
        <f t="shared" si="401"/>
        <v>137267.73312366439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148161.13033374099</v>
      </c>
      <c r="CR148" s="130">
        <f t="shared" si="402"/>
        <v>4.9000000000000002E-2</v>
      </c>
      <c r="CS148" s="128">
        <f t="shared" si="403"/>
        <v>153606.05187350599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140990.90201753986</v>
      </c>
      <c r="CW148" s="128">
        <f t="shared" si="285"/>
        <v>0</v>
      </c>
      <c r="CX148" s="130">
        <f t="shared" si="407"/>
        <v>4.4999999999999998E-2</v>
      </c>
      <c r="CY148" s="128">
        <f t="shared" si="408"/>
        <v>0</v>
      </c>
      <c r="CZ148" s="128">
        <f t="shared" si="409"/>
        <v>140990.90201753986</v>
      </c>
      <c r="DA148" s="20"/>
      <c r="DB148" s="127">
        <f t="shared" si="350"/>
        <v>1277</v>
      </c>
      <c r="DC148" s="128">
        <f t="shared" si="351"/>
        <v>127700</v>
      </c>
      <c r="DD148" s="128">
        <f t="shared" si="344"/>
        <v>127700</v>
      </c>
      <c r="DE148" s="128">
        <f t="shared" si="449"/>
        <v>141592.86609999998</v>
      </c>
      <c r="DF148" s="130">
        <f t="shared" si="410"/>
        <v>4.9000000000000002E-2</v>
      </c>
      <c r="DG148" s="128">
        <f t="shared" si="411"/>
        <v>146796.40392917499</v>
      </c>
      <c r="DH148" s="128" t="str">
        <f t="shared" si="412"/>
        <v>nie</v>
      </c>
      <c r="DI148" s="128">
        <f t="shared" si="413"/>
        <v>2554</v>
      </c>
      <c r="DJ148" s="128">
        <f t="shared" si="355"/>
        <v>141099.34718263175</v>
      </c>
      <c r="DK148" s="128">
        <f t="shared" si="294"/>
        <v>0</v>
      </c>
      <c r="DL148" s="130">
        <f t="shared" si="414"/>
        <v>4.4999999999999998E-2</v>
      </c>
      <c r="DM148" s="128">
        <f t="shared" si="415"/>
        <v>57.527658460248979</v>
      </c>
      <c r="DN148" s="128">
        <f t="shared" si="416"/>
        <v>141156.87484109201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153537.05808493594</v>
      </c>
      <c r="DT148" s="130">
        <f t="shared" si="417"/>
        <v>5.4000000000000006E-2</v>
      </c>
      <c r="DU148" s="128">
        <f t="shared" si="418"/>
        <v>159755.30893737584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145971.80023927442</v>
      </c>
      <c r="DY148" s="128">
        <f t="shared" si="303"/>
        <v>0</v>
      </c>
      <c r="DZ148" s="130">
        <f t="shared" si="421"/>
        <v>4.4999999999999998E-2</v>
      </c>
      <c r="EA148" s="128">
        <f t="shared" si="422"/>
        <v>0</v>
      </c>
      <c r="EB148" s="128">
        <f t="shared" si="423"/>
        <v>145971.80023927442</v>
      </c>
    </row>
    <row r="149" spans="1:132">
      <c r="A149" s="224"/>
      <c r="B149" s="188">
        <f t="shared" si="424"/>
        <v>105</v>
      </c>
      <c r="C149" s="128">
        <f t="shared" si="425"/>
        <v>144538.65373085803</v>
      </c>
      <c r="D149" s="128">
        <f t="shared" si="426"/>
        <v>143115.01107620029</v>
      </c>
      <c r="E149" s="128">
        <f t="shared" si="427"/>
        <v>142710.59309087222</v>
      </c>
      <c r="F149" s="128">
        <f t="shared" si="428"/>
        <v>137267.73312366439</v>
      </c>
      <c r="G149" s="128">
        <f t="shared" si="429"/>
        <v>140990.90201753986</v>
      </c>
      <c r="H149" s="128">
        <f t="shared" si="430"/>
        <v>141156.87484109201</v>
      </c>
      <c r="I149" s="128">
        <f t="shared" si="431"/>
        <v>145971.80023927442</v>
      </c>
      <c r="J149" s="128">
        <f t="shared" si="432"/>
        <v>137500.04966590297</v>
      </c>
      <c r="K149" s="128">
        <f t="shared" si="433"/>
        <v>128430.34360730574</v>
      </c>
      <c r="M149" s="36"/>
      <c r="N149" s="32">
        <f t="shared" si="434"/>
        <v>105</v>
      </c>
      <c r="O149" s="25">
        <f t="shared" si="318"/>
        <v>0.44538653730858035</v>
      </c>
      <c r="P149" s="25">
        <f t="shared" si="319"/>
        <v>0.43115011076200283</v>
      </c>
      <c r="Q149" s="25">
        <f t="shared" si="320"/>
        <v>0.42710593090872218</v>
      </c>
      <c r="R149" s="25">
        <f t="shared" si="370"/>
        <v>0.37267733123664404</v>
      </c>
      <c r="S149" s="25">
        <f t="shared" si="371"/>
        <v>0.40990902017539854</v>
      </c>
      <c r="T149" s="25">
        <f t="shared" si="372"/>
        <v>0.41156874841092006</v>
      </c>
      <c r="U149" s="25">
        <f t="shared" si="373"/>
        <v>0.4597180023927443</v>
      </c>
      <c r="V149" s="25">
        <f t="shared" si="374"/>
        <v>0.37500049665902968</v>
      </c>
      <c r="W149" s="25">
        <f t="shared" si="375"/>
        <v>0.28430343607305741</v>
      </c>
      <c r="X149" s="36"/>
      <c r="Y149" s="36"/>
      <c r="AA149" s="124">
        <f t="shared" si="321"/>
        <v>106</v>
      </c>
      <c r="AB149" s="128">
        <f t="shared" si="376"/>
        <v>128734.11001825199</v>
      </c>
      <c r="AC149" s="124">
        <f t="shared" si="322"/>
        <v>106</v>
      </c>
      <c r="AD149" s="130">
        <f t="shared" si="435"/>
        <v>4.7500000000000001E-2</v>
      </c>
      <c r="AE149" s="127">
        <f t="shared" si="436"/>
        <v>1409</v>
      </c>
      <c r="AF149" s="128">
        <f t="shared" si="437"/>
        <v>140764.5</v>
      </c>
      <c r="AG149" s="128">
        <f t="shared" si="348"/>
        <v>140900</v>
      </c>
      <c r="AH149" s="128">
        <f t="shared" si="357"/>
        <v>140900</v>
      </c>
      <c r="AI149" s="130">
        <f t="shared" si="377"/>
        <v>4.7500000000000001E-2</v>
      </c>
      <c r="AJ149" s="128">
        <f t="shared" si="378"/>
        <v>141457.72916666666</v>
      </c>
      <c r="AK149" s="128" t="str">
        <f t="shared" si="379"/>
        <v>nie</v>
      </c>
      <c r="AL149" s="128">
        <f t="shared" si="380"/>
        <v>704.5</v>
      </c>
      <c r="AM149" s="128">
        <f t="shared" si="361"/>
        <v>140781.11562500001</v>
      </c>
      <c r="AN149" s="128">
        <f t="shared" si="381"/>
        <v>451.76062499999216</v>
      </c>
      <c r="AO149" s="130">
        <f t="shared" si="382"/>
        <v>4.4999999999999998E-2</v>
      </c>
      <c r="AP149" s="128">
        <f t="shared" si="383"/>
        <v>4673.845100752982</v>
      </c>
      <c r="AQ149" s="128">
        <f t="shared" si="362"/>
        <v>145003.20010075299</v>
      </c>
      <c r="AS149" s="124">
        <f t="shared" si="327"/>
        <v>106</v>
      </c>
      <c r="AT149" s="130">
        <f t="shared" si="328"/>
        <v>4.7500000000000001E-2</v>
      </c>
      <c r="AU149" s="127">
        <f t="shared" si="438"/>
        <v>1396</v>
      </c>
      <c r="AV149" s="128">
        <f t="shared" si="439"/>
        <v>139471</v>
      </c>
      <c r="AW149" s="128">
        <f t="shared" si="363"/>
        <v>139600</v>
      </c>
      <c r="AX149" s="128">
        <f t="shared" si="358"/>
        <v>139600</v>
      </c>
      <c r="AY149" s="130">
        <f t="shared" si="384"/>
        <v>4.9000000000000002E-2</v>
      </c>
      <c r="AZ149" s="128">
        <f t="shared" si="385"/>
        <v>140170.03333333335</v>
      </c>
      <c r="BA149" s="128" t="str">
        <f t="shared" si="386"/>
        <v>nie</v>
      </c>
      <c r="BB149" s="128">
        <f t="shared" si="387"/>
        <v>977.19999999999993</v>
      </c>
      <c r="BC149" s="128">
        <f t="shared" si="367"/>
        <v>139270.19500000001</v>
      </c>
      <c r="BD149" s="128">
        <f t="shared" si="388"/>
        <v>461.72700000001731</v>
      </c>
      <c r="BE149" s="130">
        <f t="shared" si="264"/>
        <v>4.4999999999999998E-2</v>
      </c>
      <c r="BF149" s="128">
        <f t="shared" si="389"/>
        <v>4781.3512007942836</v>
      </c>
      <c r="BG149" s="128">
        <f t="shared" si="368"/>
        <v>143589.81920079427</v>
      </c>
      <c r="BI149" s="124">
        <f t="shared" si="332"/>
        <v>106</v>
      </c>
      <c r="BJ149" s="130">
        <f t="shared" si="451"/>
        <v>4.5900000000000003E-2</v>
      </c>
      <c r="BK149" s="127">
        <f t="shared" si="440"/>
        <v>1282</v>
      </c>
      <c r="BL149" s="128">
        <f t="shared" si="441"/>
        <v>128071.8</v>
      </c>
      <c r="BM149" s="128">
        <f t="shared" si="349"/>
        <v>128200</v>
      </c>
      <c r="BN149" s="128">
        <f t="shared" si="442"/>
        <v>141744.61845000004</v>
      </c>
      <c r="BO149" s="130">
        <f t="shared" si="390"/>
        <v>5.1499999999999997E-2</v>
      </c>
      <c r="BP149" s="128">
        <f t="shared" si="391"/>
        <v>147827.82499181255</v>
      </c>
      <c r="BQ149" s="128" t="str">
        <f t="shared" si="392"/>
        <v>nie</v>
      </c>
      <c r="BR149" s="128">
        <f t="shared" si="393"/>
        <v>1282</v>
      </c>
      <c r="BS149" s="128">
        <f t="shared" si="364"/>
        <v>143060.11824336817</v>
      </c>
      <c r="BT149" s="128">
        <f t="shared" si="443"/>
        <v>0</v>
      </c>
      <c r="BU149" s="130">
        <f t="shared" si="394"/>
        <v>4.4999999999999998E-2</v>
      </c>
      <c r="BV149" s="128">
        <f t="shared" si="271"/>
        <v>143.64959166969837</v>
      </c>
      <c r="BW149" s="128">
        <f t="shared" si="365"/>
        <v>143203.76783503787</v>
      </c>
      <c r="BY149" s="130">
        <f t="shared" si="360"/>
        <v>2.9000000000000001E-2</v>
      </c>
      <c r="BZ149" s="127">
        <f t="shared" si="444"/>
        <v>1349</v>
      </c>
      <c r="CA149" s="128">
        <f t="shared" si="445"/>
        <v>134779.70000000001</v>
      </c>
      <c r="CB149" s="128">
        <f t="shared" si="366"/>
        <v>134900</v>
      </c>
      <c r="CC149" s="128">
        <f t="shared" si="359"/>
        <v>134900</v>
      </c>
      <c r="CD149" s="130">
        <f t="shared" si="395"/>
        <v>5.5E-2</v>
      </c>
      <c r="CE149" s="128">
        <f t="shared" si="396"/>
        <v>141082.91666666669</v>
      </c>
      <c r="CF149" s="128" t="str">
        <f t="shared" si="397"/>
        <v>nie</v>
      </c>
      <c r="CG149" s="128">
        <f t="shared" si="398"/>
        <v>2698</v>
      </c>
      <c r="CH149" s="128">
        <f t="shared" si="369"/>
        <v>137722.78250000003</v>
      </c>
      <c r="CI149" s="128">
        <f t="shared" si="399"/>
        <v>0</v>
      </c>
      <c r="CJ149" s="130">
        <f t="shared" si="277"/>
        <v>4.4999999999999998E-2</v>
      </c>
      <c r="CK149" s="128">
        <f t="shared" si="400"/>
        <v>45.905890543153696</v>
      </c>
      <c r="CL149" s="128">
        <f t="shared" si="401"/>
        <v>137768.68839054319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148161.13033374099</v>
      </c>
      <c r="CR149" s="130">
        <f t="shared" si="402"/>
        <v>4.9000000000000002E-2</v>
      </c>
      <c r="CS149" s="128">
        <f t="shared" si="403"/>
        <v>154211.04315570206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141480.94495611868</v>
      </c>
      <c r="CW149" s="128">
        <f t="shared" si="285"/>
        <v>0</v>
      </c>
      <c r="CX149" s="130">
        <f t="shared" si="407"/>
        <v>4.4999999999999998E-2</v>
      </c>
      <c r="CY149" s="128">
        <f t="shared" si="408"/>
        <v>0</v>
      </c>
      <c r="CZ149" s="128">
        <f t="shared" si="409"/>
        <v>141480.94495611868</v>
      </c>
      <c r="DA149" s="20"/>
      <c r="DB149" s="127">
        <f t="shared" si="350"/>
        <v>1277</v>
      </c>
      <c r="DC149" s="128">
        <f t="shared" si="351"/>
        <v>127700</v>
      </c>
      <c r="DD149" s="128">
        <f t="shared" si="344"/>
        <v>127700</v>
      </c>
      <c r="DE149" s="128">
        <f t="shared" si="449"/>
        <v>141592.86609999998</v>
      </c>
      <c r="DF149" s="130">
        <f t="shared" si="410"/>
        <v>4.9000000000000002E-2</v>
      </c>
      <c r="DG149" s="128">
        <f t="shared" si="411"/>
        <v>147374.57479908332</v>
      </c>
      <c r="DH149" s="128" t="str">
        <f t="shared" si="412"/>
        <v>nie</v>
      </c>
      <c r="DI149" s="128">
        <f t="shared" si="413"/>
        <v>2554</v>
      </c>
      <c r="DJ149" s="128">
        <f t="shared" si="355"/>
        <v>141567.66558725748</v>
      </c>
      <c r="DK149" s="128">
        <f t="shared" si="294"/>
        <v>0</v>
      </c>
      <c r="DL149" s="130">
        <f t="shared" si="414"/>
        <v>4.4999999999999998E-2</v>
      </c>
      <c r="DM149" s="128">
        <f t="shared" si="415"/>
        <v>57.702398722821989</v>
      </c>
      <c r="DN149" s="128">
        <f t="shared" si="416"/>
        <v>141625.36798598029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153537.05808493594</v>
      </c>
      <c r="DT149" s="130">
        <f t="shared" si="417"/>
        <v>5.4000000000000006E-2</v>
      </c>
      <c r="DU149" s="128">
        <f t="shared" si="418"/>
        <v>160446.22569875803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146531.442815994</v>
      </c>
      <c r="DY149" s="128">
        <f t="shared" si="303"/>
        <v>0</v>
      </c>
      <c r="DZ149" s="130">
        <f t="shared" si="421"/>
        <v>4.4999999999999998E-2</v>
      </c>
      <c r="EA149" s="128">
        <f t="shared" si="422"/>
        <v>0</v>
      </c>
      <c r="EB149" s="128">
        <f t="shared" si="423"/>
        <v>146531.442815994</v>
      </c>
    </row>
    <row r="150" spans="1:132">
      <c r="A150" s="224"/>
      <c r="B150" s="188">
        <f t="shared" si="424"/>
        <v>106</v>
      </c>
      <c r="C150" s="128">
        <f t="shared" si="425"/>
        <v>145003.20010075299</v>
      </c>
      <c r="D150" s="128">
        <f t="shared" si="426"/>
        <v>143589.81920079427</v>
      </c>
      <c r="E150" s="128">
        <f t="shared" si="427"/>
        <v>143203.76783503787</v>
      </c>
      <c r="F150" s="128">
        <f t="shared" si="428"/>
        <v>137768.68839054319</v>
      </c>
      <c r="G150" s="128">
        <f t="shared" si="429"/>
        <v>141480.94495611868</v>
      </c>
      <c r="H150" s="128">
        <f t="shared" si="430"/>
        <v>141625.36798598029</v>
      </c>
      <c r="I150" s="128">
        <f t="shared" si="431"/>
        <v>146531.442815994</v>
      </c>
      <c r="J150" s="128">
        <f t="shared" si="432"/>
        <v>137917.70606676314</v>
      </c>
      <c r="K150" s="128">
        <f t="shared" si="433"/>
        <v>128734.11001825199</v>
      </c>
      <c r="M150" s="36"/>
      <c r="N150" s="32">
        <f t="shared" si="434"/>
        <v>106</v>
      </c>
      <c r="O150" s="25">
        <f t="shared" si="318"/>
        <v>0.45003200100752982</v>
      </c>
      <c r="P150" s="25">
        <f t="shared" si="319"/>
        <v>0.43589819200794278</v>
      </c>
      <c r="Q150" s="25">
        <f t="shared" si="320"/>
        <v>0.43203767835037876</v>
      </c>
      <c r="R150" s="25">
        <f t="shared" si="370"/>
        <v>0.37768688390543192</v>
      </c>
      <c r="S150" s="25">
        <f t="shared" si="371"/>
        <v>0.4148094495611867</v>
      </c>
      <c r="T150" s="25">
        <f t="shared" si="372"/>
        <v>0.41625367985980288</v>
      </c>
      <c r="U150" s="25">
        <f t="shared" si="373"/>
        <v>0.46531442815993995</v>
      </c>
      <c r="V150" s="25">
        <f t="shared" si="374"/>
        <v>0.37917706066763146</v>
      </c>
      <c r="W150" s="25">
        <f t="shared" si="375"/>
        <v>0.2873411001825199</v>
      </c>
      <c r="X150" s="36"/>
      <c r="Y150" s="36"/>
      <c r="AA150" s="124">
        <f t="shared" si="321"/>
        <v>107</v>
      </c>
      <c r="AB150" s="128">
        <f t="shared" si="376"/>
        <v>129037.87642919824</v>
      </c>
      <c r="AC150" s="124">
        <f t="shared" si="322"/>
        <v>107</v>
      </c>
      <c r="AD150" s="130">
        <f t="shared" si="435"/>
        <v>4.7500000000000001E-2</v>
      </c>
      <c r="AE150" s="127">
        <f t="shared" si="436"/>
        <v>1409</v>
      </c>
      <c r="AF150" s="128">
        <f t="shared" si="437"/>
        <v>140764.5</v>
      </c>
      <c r="AG150" s="128">
        <f t="shared" si="348"/>
        <v>140900</v>
      </c>
      <c r="AH150" s="128">
        <f t="shared" si="357"/>
        <v>140900</v>
      </c>
      <c r="AI150" s="130">
        <f t="shared" si="377"/>
        <v>4.7500000000000001E-2</v>
      </c>
      <c r="AJ150" s="128">
        <f t="shared" si="378"/>
        <v>141457.72916666666</v>
      </c>
      <c r="AK150" s="128" t="str">
        <f t="shared" si="379"/>
        <v>nie</v>
      </c>
      <c r="AL150" s="128">
        <f t="shared" si="380"/>
        <v>704.5</v>
      </c>
      <c r="AM150" s="128">
        <f t="shared" si="361"/>
        <v>140781.11562500001</v>
      </c>
      <c r="AN150" s="128">
        <f t="shared" si="381"/>
        <v>451.76062499999216</v>
      </c>
      <c r="AO150" s="130">
        <f t="shared" si="382"/>
        <v>4.4999999999999998E-2</v>
      </c>
      <c r="AP150" s="128">
        <f t="shared" si="383"/>
        <v>5139.8025302465121</v>
      </c>
      <c r="AQ150" s="128">
        <f t="shared" si="362"/>
        <v>145469.15753024654</v>
      </c>
      <c r="AS150" s="124">
        <f t="shared" si="327"/>
        <v>107</v>
      </c>
      <c r="AT150" s="130">
        <f t="shared" si="328"/>
        <v>4.7500000000000001E-2</v>
      </c>
      <c r="AU150" s="127">
        <f t="shared" si="438"/>
        <v>1396</v>
      </c>
      <c r="AV150" s="128">
        <f t="shared" si="439"/>
        <v>139471</v>
      </c>
      <c r="AW150" s="128">
        <f t="shared" si="363"/>
        <v>139600</v>
      </c>
      <c r="AX150" s="128">
        <f t="shared" si="358"/>
        <v>139600</v>
      </c>
      <c r="AY150" s="130">
        <f t="shared" si="384"/>
        <v>4.9000000000000002E-2</v>
      </c>
      <c r="AZ150" s="128">
        <f t="shared" si="385"/>
        <v>140170.03333333335</v>
      </c>
      <c r="BA150" s="128" t="str">
        <f t="shared" si="386"/>
        <v>nie</v>
      </c>
      <c r="BB150" s="128">
        <f t="shared" si="387"/>
        <v>977.19999999999993</v>
      </c>
      <c r="BC150" s="128">
        <f t="shared" si="367"/>
        <v>139270.19500000001</v>
      </c>
      <c r="BD150" s="128">
        <f t="shared" si="388"/>
        <v>461.72700000001731</v>
      </c>
      <c r="BE150" s="130">
        <f t="shared" si="264"/>
        <v>4.4999999999999998E-2</v>
      </c>
      <c r="BF150" s="128">
        <f t="shared" si="389"/>
        <v>5257.6015550667134</v>
      </c>
      <c r="BG150" s="128">
        <f t="shared" si="368"/>
        <v>144066.0695550667</v>
      </c>
      <c r="BI150" s="124">
        <f t="shared" si="332"/>
        <v>107</v>
      </c>
      <c r="BJ150" s="130">
        <f t="shared" si="451"/>
        <v>4.5900000000000003E-2</v>
      </c>
      <c r="BK150" s="127">
        <f t="shared" si="440"/>
        <v>1282</v>
      </c>
      <c r="BL150" s="128">
        <f t="shared" si="441"/>
        <v>128071.8</v>
      </c>
      <c r="BM150" s="128">
        <f t="shared" si="349"/>
        <v>128200</v>
      </c>
      <c r="BN150" s="128">
        <f t="shared" si="442"/>
        <v>141744.61845000004</v>
      </c>
      <c r="BO150" s="130">
        <f t="shared" si="390"/>
        <v>5.1499999999999997E-2</v>
      </c>
      <c r="BP150" s="128">
        <f t="shared" si="391"/>
        <v>148436.14564599379</v>
      </c>
      <c r="BQ150" s="128" t="str">
        <f t="shared" si="392"/>
        <v>nie</v>
      </c>
      <c r="BR150" s="128">
        <f t="shared" si="393"/>
        <v>1282</v>
      </c>
      <c r="BS150" s="128">
        <f t="shared" si="364"/>
        <v>143552.85797325498</v>
      </c>
      <c r="BT150" s="128">
        <f t="shared" si="443"/>
        <v>0</v>
      </c>
      <c r="BU150" s="130">
        <f t="shared" si="394"/>
        <v>4.4999999999999998E-2</v>
      </c>
      <c r="BV150" s="128">
        <f t="shared" si="271"/>
        <v>144.08592730439509</v>
      </c>
      <c r="BW150" s="128">
        <f t="shared" si="365"/>
        <v>143696.94390055939</v>
      </c>
      <c r="BY150" s="130">
        <f t="shared" si="360"/>
        <v>2.9000000000000001E-2</v>
      </c>
      <c r="BZ150" s="127">
        <f t="shared" si="444"/>
        <v>1349</v>
      </c>
      <c r="CA150" s="128">
        <f t="shared" si="445"/>
        <v>134779.70000000001</v>
      </c>
      <c r="CB150" s="128">
        <f t="shared" si="366"/>
        <v>134900</v>
      </c>
      <c r="CC150" s="128">
        <f t="shared" si="359"/>
        <v>134900</v>
      </c>
      <c r="CD150" s="130">
        <f t="shared" si="395"/>
        <v>5.5E-2</v>
      </c>
      <c r="CE150" s="128">
        <f t="shared" si="396"/>
        <v>141701.20833333331</v>
      </c>
      <c r="CF150" s="128" t="str">
        <f t="shared" si="397"/>
        <v>nie</v>
      </c>
      <c r="CG150" s="128">
        <f t="shared" si="398"/>
        <v>2698</v>
      </c>
      <c r="CH150" s="128">
        <f t="shared" si="369"/>
        <v>138223.59874999998</v>
      </c>
      <c r="CI150" s="128">
        <f t="shared" si="399"/>
        <v>0</v>
      </c>
      <c r="CJ150" s="130">
        <f t="shared" si="277"/>
        <v>4.4999999999999998E-2</v>
      </c>
      <c r="CK150" s="128">
        <f t="shared" si="400"/>
        <v>46.045329685678524</v>
      </c>
      <c r="CL150" s="128">
        <f t="shared" si="401"/>
        <v>138269.64407968565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148161.13033374099</v>
      </c>
      <c r="CR150" s="130">
        <f t="shared" si="402"/>
        <v>4.9000000000000002E-2</v>
      </c>
      <c r="CS150" s="128">
        <f t="shared" si="403"/>
        <v>154816.0344378982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141970.98789469755</v>
      </c>
      <c r="CW150" s="128">
        <f t="shared" si="285"/>
        <v>0</v>
      </c>
      <c r="CX150" s="130">
        <f t="shared" si="407"/>
        <v>4.4999999999999998E-2</v>
      </c>
      <c r="CY150" s="128">
        <f t="shared" si="408"/>
        <v>0</v>
      </c>
      <c r="CZ150" s="128">
        <f t="shared" si="409"/>
        <v>141970.98789469755</v>
      </c>
      <c r="DA150" s="20"/>
      <c r="DB150" s="127">
        <f t="shared" si="350"/>
        <v>1277</v>
      </c>
      <c r="DC150" s="128">
        <f t="shared" si="351"/>
        <v>127700</v>
      </c>
      <c r="DD150" s="128">
        <f t="shared" si="344"/>
        <v>127700</v>
      </c>
      <c r="DE150" s="128">
        <f t="shared" si="449"/>
        <v>141592.86609999998</v>
      </c>
      <c r="DF150" s="130">
        <f t="shared" si="410"/>
        <v>4.9000000000000002E-2</v>
      </c>
      <c r="DG150" s="128">
        <f t="shared" si="411"/>
        <v>147952.74566899164</v>
      </c>
      <c r="DH150" s="128" t="str">
        <f t="shared" si="412"/>
        <v>nie</v>
      </c>
      <c r="DI150" s="128">
        <f t="shared" si="413"/>
        <v>2554</v>
      </c>
      <c r="DJ150" s="128">
        <f t="shared" si="355"/>
        <v>142035.98399188323</v>
      </c>
      <c r="DK150" s="128">
        <f t="shared" si="294"/>
        <v>0</v>
      </c>
      <c r="DL150" s="130">
        <f t="shared" si="414"/>
        <v>4.4999999999999998E-2</v>
      </c>
      <c r="DM150" s="128">
        <f t="shared" si="415"/>
        <v>57.877669758942559</v>
      </c>
      <c r="DN150" s="128">
        <f t="shared" si="416"/>
        <v>142093.86166164218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153537.05808493594</v>
      </c>
      <c r="DT150" s="130">
        <f t="shared" si="417"/>
        <v>5.4000000000000006E-2</v>
      </c>
      <c r="DU150" s="128">
        <f t="shared" si="418"/>
        <v>161137.14246014028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147091.08539271363</v>
      </c>
      <c r="DY150" s="128">
        <f t="shared" si="303"/>
        <v>0</v>
      </c>
      <c r="DZ150" s="130">
        <f t="shared" si="421"/>
        <v>4.4999999999999998E-2</v>
      </c>
      <c r="EA150" s="128">
        <f t="shared" si="422"/>
        <v>0</v>
      </c>
      <c r="EB150" s="128">
        <f t="shared" si="423"/>
        <v>147091.08539271363</v>
      </c>
    </row>
    <row r="151" spans="1:132" ht="14.25" customHeight="1">
      <c r="A151" s="224"/>
      <c r="B151" s="188">
        <f t="shared" si="424"/>
        <v>107</v>
      </c>
      <c r="C151" s="128">
        <f t="shared" si="425"/>
        <v>145469.15753024654</v>
      </c>
      <c r="D151" s="128">
        <f t="shared" si="426"/>
        <v>144066.0695550667</v>
      </c>
      <c r="E151" s="128">
        <f t="shared" si="427"/>
        <v>143696.94390055939</v>
      </c>
      <c r="F151" s="128">
        <f t="shared" si="428"/>
        <v>138269.64407968565</v>
      </c>
      <c r="G151" s="128">
        <f t="shared" si="429"/>
        <v>141970.98789469755</v>
      </c>
      <c r="H151" s="128">
        <f t="shared" si="430"/>
        <v>142093.86166164218</v>
      </c>
      <c r="I151" s="128">
        <f t="shared" si="431"/>
        <v>147091.08539271363</v>
      </c>
      <c r="J151" s="128">
        <f t="shared" si="432"/>
        <v>138336.63109894094</v>
      </c>
      <c r="K151" s="128">
        <f t="shared" si="433"/>
        <v>129037.87642919824</v>
      </c>
      <c r="M151" s="36"/>
      <c r="N151" s="32">
        <f t="shared" si="434"/>
        <v>107</v>
      </c>
      <c r="O151" s="25">
        <f t="shared" si="318"/>
        <v>0.4546915753024654</v>
      </c>
      <c r="P151" s="25">
        <f t="shared" si="319"/>
        <v>0.44066069555066711</v>
      </c>
      <c r="Q151" s="25">
        <f t="shared" si="320"/>
        <v>0.43696943900559382</v>
      </c>
      <c r="R151" s="25">
        <f t="shared" si="370"/>
        <v>0.3826964407968565</v>
      </c>
      <c r="S151" s="25">
        <f t="shared" si="371"/>
        <v>0.41970987894697553</v>
      </c>
      <c r="T151" s="25">
        <f t="shared" si="372"/>
        <v>0.42093861661642173</v>
      </c>
      <c r="U151" s="25">
        <f t="shared" si="373"/>
        <v>0.47091085392713627</v>
      </c>
      <c r="V151" s="25">
        <f t="shared" si="374"/>
        <v>0.38336631098940943</v>
      </c>
      <c r="W151" s="25">
        <f t="shared" si="375"/>
        <v>0.29037876429198239</v>
      </c>
      <c r="X151" s="36"/>
      <c r="Y151" s="36"/>
      <c r="AA151" s="124">
        <f t="shared" si="321"/>
        <v>108</v>
      </c>
      <c r="AB151" s="128">
        <f t="shared" si="376"/>
        <v>129341.64284014444</v>
      </c>
      <c r="AC151" s="124">
        <f t="shared" si="322"/>
        <v>108</v>
      </c>
      <c r="AD151" s="130">
        <f t="shared" si="435"/>
        <v>4.7500000000000001E-2</v>
      </c>
      <c r="AE151" s="127">
        <f t="shared" si="436"/>
        <v>1409</v>
      </c>
      <c r="AF151" s="128">
        <f t="shared" si="437"/>
        <v>140764.5</v>
      </c>
      <c r="AG151" s="128">
        <f t="shared" si="348"/>
        <v>140900</v>
      </c>
      <c r="AH151" s="128">
        <f t="shared" si="357"/>
        <v>140900</v>
      </c>
      <c r="AI151" s="130">
        <f t="shared" si="377"/>
        <v>4.7500000000000001E-2</v>
      </c>
      <c r="AJ151" s="128">
        <f t="shared" si="378"/>
        <v>141457.72916666666</v>
      </c>
      <c r="AK151" s="128" t="str">
        <f t="shared" si="379"/>
        <v>tak</v>
      </c>
      <c r="AL151" s="128">
        <f t="shared" si="380"/>
        <v>0</v>
      </c>
      <c r="AM151" s="128">
        <f t="shared" si="361"/>
        <v>141351.760625</v>
      </c>
      <c r="AN151" s="128">
        <f t="shared" si="381"/>
        <v>593.26062499998409</v>
      </c>
      <c r="AO151" s="130">
        <f t="shared" si="382"/>
        <v>4.4999999999999998E-2</v>
      </c>
      <c r="AP151" s="128">
        <f t="shared" si="383"/>
        <v>5748.6753054321207</v>
      </c>
      <c r="AQ151" s="128">
        <f t="shared" si="362"/>
        <v>146507.17530543215</v>
      </c>
      <c r="AS151" s="124">
        <f t="shared" si="327"/>
        <v>108</v>
      </c>
      <c r="AT151" s="130">
        <f t="shared" si="328"/>
        <v>4.7500000000000001E-2</v>
      </c>
      <c r="AU151" s="127">
        <f t="shared" si="438"/>
        <v>1396</v>
      </c>
      <c r="AV151" s="128">
        <f t="shared" si="439"/>
        <v>139471</v>
      </c>
      <c r="AW151" s="128">
        <f t="shared" si="363"/>
        <v>139600</v>
      </c>
      <c r="AX151" s="128">
        <f t="shared" si="358"/>
        <v>139600</v>
      </c>
      <c r="AY151" s="130">
        <f t="shared" si="384"/>
        <v>4.9000000000000002E-2</v>
      </c>
      <c r="AZ151" s="128">
        <f t="shared" si="385"/>
        <v>140170.03333333335</v>
      </c>
      <c r="BA151" s="128" t="str">
        <f t="shared" si="386"/>
        <v>nie</v>
      </c>
      <c r="BB151" s="128">
        <f t="shared" si="387"/>
        <v>977.19999999999993</v>
      </c>
      <c r="BC151" s="128">
        <f t="shared" si="367"/>
        <v>139270.19500000001</v>
      </c>
      <c r="BD151" s="128">
        <f t="shared" si="388"/>
        <v>461.72700000001731</v>
      </c>
      <c r="BE151" s="130">
        <f t="shared" si="264"/>
        <v>4.4999999999999998E-2</v>
      </c>
      <c r="BF151" s="128">
        <f t="shared" si="389"/>
        <v>5735.2985197902462</v>
      </c>
      <c r="BG151" s="128">
        <f t="shared" si="368"/>
        <v>144543.76651979022</v>
      </c>
      <c r="BI151" s="124">
        <f t="shared" si="332"/>
        <v>108</v>
      </c>
      <c r="BJ151" s="130">
        <f t="shared" si="451"/>
        <v>4.5900000000000003E-2</v>
      </c>
      <c r="BK151" s="127">
        <f t="shared" si="440"/>
        <v>1282</v>
      </c>
      <c r="BL151" s="128">
        <f t="shared" si="441"/>
        <v>128071.8</v>
      </c>
      <c r="BM151" s="128">
        <f t="shared" si="349"/>
        <v>128200</v>
      </c>
      <c r="BN151" s="128">
        <f t="shared" si="442"/>
        <v>141744.61845000004</v>
      </c>
      <c r="BO151" s="130">
        <f t="shared" si="390"/>
        <v>5.1499999999999997E-2</v>
      </c>
      <c r="BP151" s="128">
        <f t="shared" si="391"/>
        <v>149044.46630017506</v>
      </c>
      <c r="BQ151" s="128" t="str">
        <f t="shared" si="392"/>
        <v>tak</v>
      </c>
      <c r="BR151" s="128">
        <f t="shared" si="393"/>
        <v>0</v>
      </c>
      <c r="BS151" s="128">
        <f t="shared" si="364"/>
        <v>145084.01770314178</v>
      </c>
      <c r="BT151" s="128">
        <f t="shared" si="443"/>
        <v>29.217703141766833</v>
      </c>
      <c r="BU151" s="130">
        <f t="shared" si="394"/>
        <v>4.4999999999999998E-2</v>
      </c>
      <c r="BV151" s="128">
        <f t="shared" si="271"/>
        <v>173.74129145034902</v>
      </c>
      <c r="BW151" s="128">
        <f t="shared" si="365"/>
        <v>145228.54129145035</v>
      </c>
      <c r="BY151" s="130">
        <f t="shared" si="360"/>
        <v>2.9000000000000001E-2</v>
      </c>
      <c r="BZ151" s="127">
        <f t="shared" si="444"/>
        <v>1349</v>
      </c>
      <c r="CA151" s="128">
        <f t="shared" si="445"/>
        <v>134779.70000000001</v>
      </c>
      <c r="CB151" s="128">
        <f t="shared" si="366"/>
        <v>134900</v>
      </c>
      <c r="CC151" s="128">
        <f t="shared" si="359"/>
        <v>134900</v>
      </c>
      <c r="CD151" s="130">
        <f t="shared" si="395"/>
        <v>5.5E-2</v>
      </c>
      <c r="CE151" s="128">
        <f t="shared" si="396"/>
        <v>142319.5</v>
      </c>
      <c r="CF151" s="128" t="str">
        <f t="shared" si="397"/>
        <v>nie</v>
      </c>
      <c r="CG151" s="128">
        <f t="shared" si="398"/>
        <v>2698</v>
      </c>
      <c r="CH151" s="128">
        <f t="shared" si="369"/>
        <v>138724.41500000001</v>
      </c>
      <c r="CI151" s="128">
        <f t="shared" si="399"/>
        <v>6009.7950000000001</v>
      </c>
      <c r="CJ151" s="130">
        <f t="shared" si="277"/>
        <v>4.4999999999999998E-2</v>
      </c>
      <c r="CK151" s="128">
        <f t="shared" si="400"/>
        <v>6055.980192374599</v>
      </c>
      <c r="CL151" s="128">
        <f t="shared" si="401"/>
        <v>138770.60019237461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148161.13033374099</v>
      </c>
      <c r="CR151" s="130">
        <f t="shared" si="402"/>
        <v>4.9000000000000002E-2</v>
      </c>
      <c r="CS151" s="128">
        <f t="shared" si="403"/>
        <v>155421.0257200943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142461.0308332764</v>
      </c>
      <c r="CW151" s="128">
        <f t="shared" si="285"/>
        <v>0</v>
      </c>
      <c r="CX151" s="130">
        <f t="shared" si="407"/>
        <v>4.4999999999999998E-2</v>
      </c>
      <c r="CY151" s="128">
        <f t="shared" si="408"/>
        <v>0</v>
      </c>
      <c r="CZ151" s="128">
        <f t="shared" si="409"/>
        <v>142461.0308332764</v>
      </c>
      <c r="DA151" s="20"/>
      <c r="DB151" s="127">
        <f t="shared" si="350"/>
        <v>1277</v>
      </c>
      <c r="DC151" s="128">
        <f t="shared" si="351"/>
        <v>127700</v>
      </c>
      <c r="DD151" s="128">
        <f t="shared" si="344"/>
        <v>127700</v>
      </c>
      <c r="DE151" s="128">
        <f t="shared" si="449"/>
        <v>141592.86609999998</v>
      </c>
      <c r="DF151" s="130">
        <f t="shared" si="410"/>
        <v>4.9000000000000002E-2</v>
      </c>
      <c r="DG151" s="128">
        <f t="shared" si="411"/>
        <v>148530.91653889997</v>
      </c>
      <c r="DH151" s="128" t="str">
        <f t="shared" si="412"/>
        <v>nie</v>
      </c>
      <c r="DI151" s="128">
        <f t="shared" si="413"/>
        <v>2554</v>
      </c>
      <c r="DJ151" s="128">
        <f t="shared" si="355"/>
        <v>142504.30239650898</v>
      </c>
      <c r="DK151" s="128">
        <f t="shared" si="294"/>
        <v>0</v>
      </c>
      <c r="DL151" s="130">
        <f t="shared" si="414"/>
        <v>4.4999999999999998E-2</v>
      </c>
      <c r="DM151" s="128">
        <f t="shared" si="415"/>
        <v>58.053473180835347</v>
      </c>
      <c r="DN151" s="128">
        <f t="shared" si="416"/>
        <v>142562.35586968981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153537.05808493594</v>
      </c>
      <c r="DT151" s="130">
        <f t="shared" si="417"/>
        <v>5.4000000000000006E-2</v>
      </c>
      <c r="DU151" s="128">
        <f t="shared" si="418"/>
        <v>161828.05922152248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147650.72796943321</v>
      </c>
      <c r="DY151" s="128">
        <f t="shared" si="303"/>
        <v>0</v>
      </c>
      <c r="DZ151" s="130">
        <f t="shared" si="421"/>
        <v>4.4999999999999998E-2</v>
      </c>
      <c r="EA151" s="128">
        <f t="shared" si="422"/>
        <v>0</v>
      </c>
      <c r="EB151" s="128">
        <f t="shared" si="423"/>
        <v>147650.72796943321</v>
      </c>
    </row>
    <row r="152" spans="1:132">
      <c r="A152" s="224"/>
      <c r="B152" s="188">
        <f t="shared" si="424"/>
        <v>108</v>
      </c>
      <c r="C152" s="128">
        <f t="shared" si="425"/>
        <v>146507.17530543215</v>
      </c>
      <c r="D152" s="128">
        <f t="shared" si="426"/>
        <v>144543.76651979022</v>
      </c>
      <c r="E152" s="128">
        <f t="shared" si="427"/>
        <v>145228.54129145035</v>
      </c>
      <c r="F152" s="128">
        <f t="shared" si="428"/>
        <v>138770.60019237461</v>
      </c>
      <c r="G152" s="128">
        <f t="shared" si="429"/>
        <v>142461.0308332764</v>
      </c>
      <c r="H152" s="128">
        <f t="shared" si="430"/>
        <v>142562.35586968981</v>
      </c>
      <c r="I152" s="128">
        <f t="shared" si="431"/>
        <v>147650.72796943321</v>
      </c>
      <c r="J152" s="128">
        <f t="shared" si="432"/>
        <v>138756.82861590397</v>
      </c>
      <c r="K152" s="128">
        <f t="shared" si="433"/>
        <v>129341.64284014444</v>
      </c>
      <c r="M152" s="36"/>
      <c r="N152" s="32">
        <f t="shared" si="434"/>
        <v>108</v>
      </c>
      <c r="O152" s="25">
        <f t="shared" si="318"/>
        <v>0.46507175305432136</v>
      </c>
      <c r="P152" s="25">
        <f t="shared" si="319"/>
        <v>0.44543766519790218</v>
      </c>
      <c r="Q152" s="25">
        <f t="shared" si="320"/>
        <v>0.45228541291450353</v>
      </c>
      <c r="R152" s="25">
        <f t="shared" si="370"/>
        <v>0.38770600192374616</v>
      </c>
      <c r="S152" s="25">
        <f t="shared" si="371"/>
        <v>0.42461030833276392</v>
      </c>
      <c r="T152" s="25">
        <f t="shared" si="372"/>
        <v>0.42562355869689816</v>
      </c>
      <c r="U152" s="25">
        <f t="shared" si="373"/>
        <v>0.47650727969433215</v>
      </c>
      <c r="V152" s="25">
        <f t="shared" si="374"/>
        <v>0.38756828615903971</v>
      </c>
      <c r="W152" s="25">
        <f t="shared" si="375"/>
        <v>0.29341642840144444</v>
      </c>
      <c r="X152" s="36"/>
      <c r="Y152" s="36"/>
      <c r="AA152" s="124">
        <f t="shared" si="321"/>
        <v>109</v>
      </c>
      <c r="AB152" s="128">
        <f t="shared" si="376"/>
        <v>129654.21847700814</v>
      </c>
      <c r="AC152" s="124">
        <f t="shared" si="322"/>
        <v>109</v>
      </c>
      <c r="AD152" s="130">
        <f t="shared" si="435"/>
        <v>4.7500000000000001E-2</v>
      </c>
      <c r="AE152" s="127">
        <f t="shared" si="436"/>
        <v>1471</v>
      </c>
      <c r="AF152" s="128">
        <f t="shared" si="437"/>
        <v>146958.6</v>
      </c>
      <c r="AG152" s="128">
        <f t="shared" si="348"/>
        <v>147100</v>
      </c>
      <c r="AH152" s="128">
        <f t="shared" si="357"/>
        <v>147100</v>
      </c>
      <c r="AI152" s="130">
        <f t="shared" si="377"/>
        <v>4.7500000000000001E-2</v>
      </c>
      <c r="AJ152" s="128">
        <f t="shared" si="378"/>
        <v>147682.27083333331</v>
      </c>
      <c r="AK152" s="128" t="str">
        <f t="shared" si="379"/>
        <v>nie</v>
      </c>
      <c r="AL152" s="128">
        <f t="shared" si="380"/>
        <v>582.27083333331393</v>
      </c>
      <c r="AM152" s="128">
        <f t="shared" si="361"/>
        <v>147100</v>
      </c>
      <c r="AN152" s="128">
        <f t="shared" si="381"/>
        <v>471.63937499998434</v>
      </c>
      <c r="AO152" s="130">
        <f t="shared" si="382"/>
        <v>4.4999999999999998E-2</v>
      </c>
      <c r="AP152" s="128">
        <f t="shared" si="383"/>
        <v>520.46253167235511</v>
      </c>
      <c r="AQ152" s="128">
        <f t="shared" si="362"/>
        <v>152866.13690667239</v>
      </c>
      <c r="AS152" s="124">
        <f t="shared" si="327"/>
        <v>109</v>
      </c>
      <c r="AT152" s="130">
        <f t="shared" si="328"/>
        <v>4.7500000000000001E-2</v>
      </c>
      <c r="AU152" s="127">
        <f t="shared" si="438"/>
        <v>1396</v>
      </c>
      <c r="AV152" s="128">
        <f t="shared" si="439"/>
        <v>139471</v>
      </c>
      <c r="AW152" s="128">
        <f t="shared" si="363"/>
        <v>139600</v>
      </c>
      <c r="AX152" s="128">
        <f t="shared" si="358"/>
        <v>139600</v>
      </c>
      <c r="AY152" s="130">
        <f t="shared" si="384"/>
        <v>4.9000000000000002E-2</v>
      </c>
      <c r="AZ152" s="128">
        <f t="shared" si="385"/>
        <v>140170.03333333335</v>
      </c>
      <c r="BA152" s="128" t="str">
        <f t="shared" si="386"/>
        <v>nie</v>
      </c>
      <c r="BB152" s="128">
        <f t="shared" si="387"/>
        <v>977.19999999999993</v>
      </c>
      <c r="BC152" s="128">
        <f t="shared" si="367"/>
        <v>139270.19500000001</v>
      </c>
      <c r="BD152" s="128">
        <f t="shared" si="388"/>
        <v>461.72700000001731</v>
      </c>
      <c r="BE152" s="130">
        <f t="shared" si="264"/>
        <v>4.4999999999999998E-2</v>
      </c>
      <c r="BF152" s="128">
        <f t="shared" si="389"/>
        <v>6214.4464890441268</v>
      </c>
      <c r="BG152" s="128">
        <f t="shared" si="368"/>
        <v>145022.91448904411</v>
      </c>
      <c r="BI152" s="124">
        <f t="shared" si="332"/>
        <v>109</v>
      </c>
      <c r="BJ152" s="130">
        <f t="shared" si="451"/>
        <v>4.5900000000000003E-2</v>
      </c>
      <c r="BK152" s="127">
        <f t="shared" si="440"/>
        <v>1452</v>
      </c>
      <c r="BL152" s="128">
        <f t="shared" si="441"/>
        <v>145054.80000000002</v>
      </c>
      <c r="BM152" s="128">
        <f t="shared" si="349"/>
        <v>145200</v>
      </c>
      <c r="BN152" s="128">
        <f t="shared" si="442"/>
        <v>145200</v>
      </c>
      <c r="BO152" s="130">
        <f t="shared" si="390"/>
        <v>5.1499999999999997E-2</v>
      </c>
      <c r="BP152" s="128">
        <f t="shared" si="391"/>
        <v>145823.15</v>
      </c>
      <c r="BQ152" s="128" t="str">
        <f t="shared" si="392"/>
        <v>nie</v>
      </c>
      <c r="BR152" s="128">
        <f t="shared" si="393"/>
        <v>623.14999999999418</v>
      </c>
      <c r="BS152" s="128">
        <f t="shared" si="364"/>
        <v>145200</v>
      </c>
      <c r="BT152" s="128">
        <f t="shared" si="443"/>
        <v>0</v>
      </c>
      <c r="BU152" s="130">
        <f t="shared" si="394"/>
        <v>4.4999999999999998E-2</v>
      </c>
      <c r="BV152" s="128">
        <f t="shared" si="271"/>
        <v>174.26903062312945</v>
      </c>
      <c r="BW152" s="128">
        <f t="shared" si="365"/>
        <v>145374.26903062314</v>
      </c>
      <c r="BY152" s="130">
        <f t="shared" ref="BY152:BY187" si="452">MAX(INDEX(scenariusz_I_inflacja,MATCH(ROUNDUP(AA152/12,0)-1,scenariusz_I_rok,0)),0)</f>
        <v>2.9000000000000001E-2</v>
      </c>
      <c r="BZ152" s="127">
        <f t="shared" si="444"/>
        <v>1349</v>
      </c>
      <c r="CA152" s="128">
        <f t="shared" si="445"/>
        <v>134779.70000000001</v>
      </c>
      <c r="CB152" s="128">
        <f t="shared" si="366"/>
        <v>134900</v>
      </c>
      <c r="CC152" s="128">
        <f t="shared" si="359"/>
        <v>134900</v>
      </c>
      <c r="CD152" s="130">
        <f t="shared" si="395"/>
        <v>4.3999999999999997E-2</v>
      </c>
      <c r="CE152" s="128">
        <f t="shared" si="396"/>
        <v>135394.63333333333</v>
      </c>
      <c r="CF152" s="128" t="str">
        <f t="shared" si="397"/>
        <v>nie</v>
      </c>
      <c r="CG152" s="128">
        <f t="shared" si="398"/>
        <v>2698</v>
      </c>
      <c r="CH152" s="128">
        <f t="shared" si="369"/>
        <v>133115.27299999999</v>
      </c>
      <c r="CI152" s="128">
        <f t="shared" si="399"/>
        <v>0</v>
      </c>
      <c r="CJ152" s="130">
        <f t="shared" si="277"/>
        <v>4.4999999999999998E-2</v>
      </c>
      <c r="CK152" s="128">
        <f t="shared" si="400"/>
        <v>6074.3752322089367</v>
      </c>
      <c r="CL152" s="128">
        <f t="shared" si="401"/>
        <v>139189.64823220891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155421.0257200943</v>
      </c>
      <c r="CR152" s="130">
        <f t="shared" si="402"/>
        <v>4.9000000000000002E-2</v>
      </c>
      <c r="CS152" s="128">
        <f t="shared" si="403"/>
        <v>156055.66157511805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142975.08587584563</v>
      </c>
      <c r="CW152" s="128">
        <f t="shared" si="285"/>
        <v>0</v>
      </c>
      <c r="CX152" s="130">
        <f t="shared" si="407"/>
        <v>4.4999999999999998E-2</v>
      </c>
      <c r="CY152" s="128">
        <f t="shared" si="408"/>
        <v>0</v>
      </c>
      <c r="CZ152" s="128">
        <f t="shared" si="409"/>
        <v>142975.08587584563</v>
      </c>
      <c r="DA152" s="20"/>
      <c r="DB152" s="127">
        <f t="shared" si="350"/>
        <v>1277</v>
      </c>
      <c r="DC152" s="128">
        <f t="shared" si="351"/>
        <v>127700</v>
      </c>
      <c r="DD152" s="128">
        <f t="shared" si="344"/>
        <v>127700</v>
      </c>
      <c r="DE152" s="128">
        <f t="shared" si="449"/>
        <v>148530.91653889997</v>
      </c>
      <c r="DF152" s="130">
        <f t="shared" si="410"/>
        <v>4.9000000000000002E-2</v>
      </c>
      <c r="DG152" s="128">
        <f t="shared" si="411"/>
        <v>149137.41778143382</v>
      </c>
      <c r="DH152" s="128" t="str">
        <f t="shared" si="412"/>
        <v>nie</v>
      </c>
      <c r="DI152" s="128">
        <f t="shared" si="413"/>
        <v>2554</v>
      </c>
      <c r="DJ152" s="128">
        <f t="shared" si="355"/>
        <v>142995.56840296139</v>
      </c>
      <c r="DK152" s="128">
        <f t="shared" si="294"/>
        <v>0</v>
      </c>
      <c r="DL152" s="130">
        <f t="shared" si="414"/>
        <v>4.4999999999999998E-2</v>
      </c>
      <c r="DM152" s="128">
        <f t="shared" si="415"/>
        <v>58.229810605622134</v>
      </c>
      <c r="DN152" s="128">
        <f t="shared" si="416"/>
        <v>143053.798213567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161828.05922152248</v>
      </c>
      <c r="DT152" s="130">
        <f t="shared" si="417"/>
        <v>5.4000000000000006E-2</v>
      </c>
      <c r="DU152" s="128">
        <f t="shared" si="418"/>
        <v>162556.28548801932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148240.59124529565</v>
      </c>
      <c r="DY152" s="128">
        <f t="shared" si="303"/>
        <v>0</v>
      </c>
      <c r="DZ152" s="130">
        <f t="shared" si="421"/>
        <v>4.4999999999999998E-2</v>
      </c>
      <c r="EA152" s="128">
        <f t="shared" si="422"/>
        <v>0</v>
      </c>
      <c r="EB152" s="128">
        <f t="shared" si="423"/>
        <v>148240.59124529565</v>
      </c>
    </row>
    <row r="153" spans="1:132">
      <c r="A153" s="224">
        <f>ROUNDUP(B164/12,0)</f>
        <v>10</v>
      </c>
      <c r="B153" s="188">
        <f t="shared" si="424"/>
        <v>109</v>
      </c>
      <c r="C153" s="128">
        <f t="shared" si="425"/>
        <v>152866.13690667239</v>
      </c>
      <c r="D153" s="128">
        <f t="shared" si="426"/>
        <v>145022.91448904411</v>
      </c>
      <c r="E153" s="128">
        <f t="shared" si="427"/>
        <v>145374.26903062314</v>
      </c>
      <c r="F153" s="128">
        <f t="shared" si="428"/>
        <v>139189.64823220891</v>
      </c>
      <c r="G153" s="128">
        <f t="shared" si="429"/>
        <v>142975.08587584563</v>
      </c>
      <c r="H153" s="128">
        <f t="shared" si="430"/>
        <v>143053.798213567</v>
      </c>
      <c r="I153" s="128">
        <f t="shared" si="431"/>
        <v>148240.59124529565</v>
      </c>
      <c r="J153" s="128">
        <f t="shared" si="432"/>
        <v>139178.30248282477</v>
      </c>
      <c r="K153" s="128">
        <f t="shared" si="433"/>
        <v>129654.21847700814</v>
      </c>
      <c r="M153" s="36"/>
      <c r="N153" s="32">
        <f t="shared" si="434"/>
        <v>109</v>
      </c>
      <c r="O153" s="25">
        <f t="shared" si="318"/>
        <v>0.5286613690667239</v>
      </c>
      <c r="P153" s="25">
        <f t="shared" si="319"/>
        <v>0.45022914489044119</v>
      </c>
      <c r="Q153" s="25">
        <f t="shared" si="320"/>
        <v>0.45374269030623138</v>
      </c>
      <c r="R153" s="25">
        <f t="shared" si="370"/>
        <v>0.39189648232208918</v>
      </c>
      <c r="S153" s="25">
        <f t="shared" si="371"/>
        <v>0.4297508587584562</v>
      </c>
      <c r="T153" s="25">
        <f t="shared" si="372"/>
        <v>0.43053798213567007</v>
      </c>
      <c r="U153" s="25">
        <f t="shared" si="373"/>
        <v>0.4824059124529565</v>
      </c>
      <c r="V153" s="25">
        <f t="shared" si="374"/>
        <v>0.39178302482824767</v>
      </c>
      <c r="W153" s="25">
        <f t="shared" si="375"/>
        <v>0.29654218477008132</v>
      </c>
      <c r="X153" s="36"/>
      <c r="Y153" s="36"/>
      <c r="AA153" s="124">
        <f t="shared" si="321"/>
        <v>110</v>
      </c>
      <c r="AB153" s="128">
        <f t="shared" si="376"/>
        <v>129966.7941138718</v>
      </c>
      <c r="AC153" s="124">
        <f t="shared" si="322"/>
        <v>110</v>
      </c>
      <c r="AD153" s="130">
        <f t="shared" si="435"/>
        <v>4.7500000000000001E-2</v>
      </c>
      <c r="AE153" s="127">
        <f t="shared" si="436"/>
        <v>1471</v>
      </c>
      <c r="AF153" s="128">
        <f t="shared" si="437"/>
        <v>146958.6</v>
      </c>
      <c r="AG153" s="128">
        <f t="shared" si="348"/>
        <v>147100</v>
      </c>
      <c r="AH153" s="128">
        <f t="shared" si="357"/>
        <v>147100</v>
      </c>
      <c r="AI153" s="130">
        <f t="shared" si="377"/>
        <v>4.7500000000000001E-2</v>
      </c>
      <c r="AJ153" s="128">
        <f t="shared" si="378"/>
        <v>147682.27083333331</v>
      </c>
      <c r="AK153" s="128" t="str">
        <f t="shared" si="379"/>
        <v>nie</v>
      </c>
      <c r="AL153" s="128">
        <f t="shared" si="380"/>
        <v>735.5</v>
      </c>
      <c r="AM153" s="128">
        <f t="shared" si="361"/>
        <v>146975.88437499999</v>
      </c>
      <c r="AN153" s="128">
        <f t="shared" si="381"/>
        <v>471.63937499998434</v>
      </c>
      <c r="AO153" s="130">
        <f t="shared" si="382"/>
        <v>4.4999999999999998E-2</v>
      </c>
      <c r="AP153" s="128">
        <f t="shared" si="383"/>
        <v>993.68281161229424</v>
      </c>
      <c r="AQ153" s="128">
        <f t="shared" si="362"/>
        <v>147497.92781161232</v>
      </c>
      <c r="AS153" s="124">
        <f t="shared" si="327"/>
        <v>110</v>
      </c>
      <c r="AT153" s="130">
        <f t="shared" si="328"/>
        <v>4.7500000000000001E-2</v>
      </c>
      <c r="AU153" s="127">
        <f t="shared" si="438"/>
        <v>1396</v>
      </c>
      <c r="AV153" s="128">
        <f t="shared" si="439"/>
        <v>139471</v>
      </c>
      <c r="AW153" s="128">
        <f t="shared" si="363"/>
        <v>139600</v>
      </c>
      <c r="AX153" s="128">
        <f t="shared" si="358"/>
        <v>139600</v>
      </c>
      <c r="AY153" s="130">
        <f t="shared" si="384"/>
        <v>4.9000000000000002E-2</v>
      </c>
      <c r="AZ153" s="128">
        <f t="shared" si="385"/>
        <v>140170.03333333335</v>
      </c>
      <c r="BA153" s="128" t="str">
        <f t="shared" si="386"/>
        <v>nie</v>
      </c>
      <c r="BB153" s="128">
        <f t="shared" si="387"/>
        <v>977.19999999999993</v>
      </c>
      <c r="BC153" s="128">
        <f t="shared" si="367"/>
        <v>139270.19500000001</v>
      </c>
      <c r="BD153" s="128">
        <f t="shared" si="388"/>
        <v>461.72700000001731</v>
      </c>
      <c r="BE153" s="130">
        <f t="shared" si="264"/>
        <v>4.4999999999999998E-2</v>
      </c>
      <c r="BF153" s="128">
        <f t="shared" si="389"/>
        <v>6695.0498702546156</v>
      </c>
      <c r="BG153" s="128">
        <f t="shared" si="368"/>
        <v>145503.51787025461</v>
      </c>
      <c r="BI153" s="124">
        <f t="shared" si="332"/>
        <v>110</v>
      </c>
      <c r="BJ153" s="130">
        <f t="shared" si="451"/>
        <v>4.5900000000000003E-2</v>
      </c>
      <c r="BK153" s="127">
        <f t="shared" si="440"/>
        <v>1452</v>
      </c>
      <c r="BL153" s="128">
        <f t="shared" si="441"/>
        <v>145054.80000000002</v>
      </c>
      <c r="BM153" s="128">
        <f t="shared" si="349"/>
        <v>145200</v>
      </c>
      <c r="BN153" s="128">
        <f t="shared" si="442"/>
        <v>145200</v>
      </c>
      <c r="BO153" s="130">
        <f t="shared" si="390"/>
        <v>5.1499999999999997E-2</v>
      </c>
      <c r="BP153" s="128">
        <f t="shared" si="391"/>
        <v>146446.30000000002</v>
      </c>
      <c r="BQ153" s="128" t="str">
        <f t="shared" si="392"/>
        <v>nie</v>
      </c>
      <c r="BR153" s="128">
        <f t="shared" si="393"/>
        <v>1246.3000000000175</v>
      </c>
      <c r="BS153" s="128">
        <f t="shared" si="364"/>
        <v>145200</v>
      </c>
      <c r="BT153" s="128">
        <f t="shared" si="443"/>
        <v>0</v>
      </c>
      <c r="BU153" s="130">
        <f t="shared" si="394"/>
        <v>4.4999999999999998E-2</v>
      </c>
      <c r="BV153" s="128">
        <f t="shared" si="271"/>
        <v>174.79837280364723</v>
      </c>
      <c r="BW153" s="128">
        <f t="shared" si="365"/>
        <v>145374.79837280363</v>
      </c>
      <c r="BY153" s="130">
        <f t="shared" si="452"/>
        <v>2.9000000000000001E-2</v>
      </c>
      <c r="BZ153" s="127">
        <f t="shared" si="444"/>
        <v>1349</v>
      </c>
      <c r="CA153" s="128">
        <f t="shared" si="445"/>
        <v>134779.70000000001</v>
      </c>
      <c r="CB153" s="128">
        <f t="shared" si="366"/>
        <v>134900</v>
      </c>
      <c r="CC153" s="128">
        <f t="shared" si="359"/>
        <v>134900</v>
      </c>
      <c r="CD153" s="130">
        <f t="shared" si="395"/>
        <v>4.3999999999999997E-2</v>
      </c>
      <c r="CE153" s="128">
        <f t="shared" si="396"/>
        <v>135889.26666666669</v>
      </c>
      <c r="CF153" s="128" t="str">
        <f t="shared" si="397"/>
        <v>nie</v>
      </c>
      <c r="CG153" s="128">
        <f t="shared" si="398"/>
        <v>2698</v>
      </c>
      <c r="CH153" s="128">
        <f t="shared" si="369"/>
        <v>133515.92600000001</v>
      </c>
      <c r="CI153" s="128">
        <f t="shared" si="399"/>
        <v>0</v>
      </c>
      <c r="CJ153" s="130">
        <f t="shared" si="277"/>
        <v>4.4999999999999998E-2</v>
      </c>
      <c r="CK153" s="128">
        <f t="shared" si="400"/>
        <v>6092.8261469767713</v>
      </c>
      <c r="CL153" s="128">
        <f t="shared" si="401"/>
        <v>139608.75214697677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155421.0257200943</v>
      </c>
      <c r="CR153" s="130">
        <f t="shared" si="402"/>
        <v>4.9000000000000002E-2</v>
      </c>
      <c r="CS153" s="128">
        <f t="shared" si="403"/>
        <v>156690.29743014174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143489.14091841481</v>
      </c>
      <c r="CW153" s="128">
        <f t="shared" si="285"/>
        <v>0</v>
      </c>
      <c r="CX153" s="130">
        <f t="shared" si="407"/>
        <v>4.4999999999999998E-2</v>
      </c>
      <c r="CY153" s="128">
        <f t="shared" si="408"/>
        <v>0</v>
      </c>
      <c r="CZ153" s="128">
        <f t="shared" si="409"/>
        <v>143489.14091841481</v>
      </c>
      <c r="DA153" s="20"/>
      <c r="DB153" s="127">
        <f t="shared" si="350"/>
        <v>1277</v>
      </c>
      <c r="DC153" s="128">
        <f t="shared" si="351"/>
        <v>127700</v>
      </c>
      <c r="DD153" s="128">
        <f t="shared" si="344"/>
        <v>127700</v>
      </c>
      <c r="DE153" s="128">
        <f t="shared" si="449"/>
        <v>148530.91653889997</v>
      </c>
      <c r="DF153" s="130">
        <f t="shared" si="410"/>
        <v>4.9000000000000002E-2</v>
      </c>
      <c r="DG153" s="128">
        <f t="shared" si="411"/>
        <v>149743.91902396764</v>
      </c>
      <c r="DH153" s="128" t="str">
        <f t="shared" si="412"/>
        <v>nie</v>
      </c>
      <c r="DI153" s="128">
        <f t="shared" si="413"/>
        <v>2554</v>
      </c>
      <c r="DJ153" s="128">
        <f t="shared" si="355"/>
        <v>143486.8344094138</v>
      </c>
      <c r="DK153" s="128">
        <f t="shared" si="294"/>
        <v>0</v>
      </c>
      <c r="DL153" s="130">
        <f t="shared" si="414"/>
        <v>4.4999999999999998E-2</v>
      </c>
      <c r="DM153" s="128">
        <f t="shared" si="415"/>
        <v>58.406683655336714</v>
      </c>
      <c r="DN153" s="128">
        <f t="shared" si="416"/>
        <v>143545.24109306914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161828.05922152248</v>
      </c>
      <c r="DT153" s="130">
        <f t="shared" si="417"/>
        <v>5.4000000000000006E-2</v>
      </c>
      <c r="DU153" s="128">
        <f t="shared" si="418"/>
        <v>163284.51175451616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148830.4545211581</v>
      </c>
      <c r="DY153" s="128">
        <f t="shared" si="303"/>
        <v>0</v>
      </c>
      <c r="DZ153" s="130">
        <f t="shared" si="421"/>
        <v>4.4999999999999998E-2</v>
      </c>
      <c r="EA153" s="128">
        <f t="shared" si="422"/>
        <v>0</v>
      </c>
      <c r="EB153" s="128">
        <f t="shared" si="423"/>
        <v>148830.4545211581</v>
      </c>
    </row>
    <row r="154" spans="1:132">
      <c r="A154" s="224"/>
      <c r="B154" s="188">
        <f t="shared" si="424"/>
        <v>110</v>
      </c>
      <c r="C154" s="128">
        <f t="shared" si="425"/>
        <v>147497.92781161232</v>
      </c>
      <c r="D154" s="128">
        <f t="shared" si="426"/>
        <v>145503.51787025461</v>
      </c>
      <c r="E154" s="128">
        <f t="shared" si="427"/>
        <v>145374.79837280363</v>
      </c>
      <c r="F154" s="128">
        <f t="shared" si="428"/>
        <v>139608.75214697677</v>
      </c>
      <c r="G154" s="128">
        <f t="shared" si="429"/>
        <v>143489.14091841481</v>
      </c>
      <c r="H154" s="128">
        <f t="shared" si="430"/>
        <v>143545.24109306914</v>
      </c>
      <c r="I154" s="128">
        <f t="shared" si="431"/>
        <v>148830.4545211581</v>
      </c>
      <c r="J154" s="128">
        <f t="shared" si="432"/>
        <v>139601.05657661636</v>
      </c>
      <c r="K154" s="128">
        <f t="shared" si="433"/>
        <v>129966.7941138718</v>
      </c>
      <c r="M154" s="36"/>
      <c r="N154" s="32">
        <f t="shared" si="434"/>
        <v>110</v>
      </c>
      <c r="O154" s="25">
        <f t="shared" si="318"/>
        <v>0.47497927811612306</v>
      </c>
      <c r="P154" s="25">
        <f t="shared" si="319"/>
        <v>0.45503517870254617</v>
      </c>
      <c r="Q154" s="25">
        <f t="shared" si="320"/>
        <v>0.45374798372803626</v>
      </c>
      <c r="R154" s="25">
        <f t="shared" si="370"/>
        <v>0.39608752146976767</v>
      </c>
      <c r="S154" s="25">
        <f t="shared" si="371"/>
        <v>0.43489140918414804</v>
      </c>
      <c r="T154" s="25">
        <f t="shared" si="372"/>
        <v>0.43545241093069142</v>
      </c>
      <c r="U154" s="25">
        <f t="shared" si="373"/>
        <v>0.48830454521158106</v>
      </c>
      <c r="V154" s="25">
        <f t="shared" si="374"/>
        <v>0.39601056576616367</v>
      </c>
      <c r="W154" s="25">
        <f t="shared" si="375"/>
        <v>0.29966794113871797</v>
      </c>
      <c r="X154" s="36"/>
      <c r="Y154" s="36"/>
      <c r="AA154" s="124">
        <f t="shared" si="321"/>
        <v>111</v>
      </c>
      <c r="AB154" s="128">
        <f t="shared" si="376"/>
        <v>130279.36975073548</v>
      </c>
      <c r="AC154" s="124">
        <f t="shared" si="322"/>
        <v>111</v>
      </c>
      <c r="AD154" s="130">
        <f t="shared" si="435"/>
        <v>4.7500000000000001E-2</v>
      </c>
      <c r="AE154" s="127">
        <f t="shared" si="436"/>
        <v>1471</v>
      </c>
      <c r="AF154" s="128">
        <f t="shared" si="437"/>
        <v>146958.6</v>
      </c>
      <c r="AG154" s="128">
        <f t="shared" si="348"/>
        <v>147100</v>
      </c>
      <c r="AH154" s="128">
        <f t="shared" si="357"/>
        <v>147100</v>
      </c>
      <c r="AI154" s="130">
        <f t="shared" si="377"/>
        <v>4.7500000000000001E-2</v>
      </c>
      <c r="AJ154" s="128">
        <f t="shared" si="378"/>
        <v>147682.27083333331</v>
      </c>
      <c r="AK154" s="128" t="str">
        <f t="shared" si="379"/>
        <v>nie</v>
      </c>
      <c r="AL154" s="128">
        <f t="shared" si="380"/>
        <v>735.5</v>
      </c>
      <c r="AM154" s="128">
        <f t="shared" si="361"/>
        <v>146975.88437499999</v>
      </c>
      <c r="AN154" s="128">
        <f t="shared" si="381"/>
        <v>471.63937499998434</v>
      </c>
      <c r="AO154" s="130">
        <f t="shared" si="382"/>
        <v>4.4999999999999998E-2</v>
      </c>
      <c r="AP154" s="128">
        <f t="shared" si="383"/>
        <v>1468.3404981525509</v>
      </c>
      <c r="AQ154" s="128">
        <f t="shared" si="362"/>
        <v>147972.58549815256</v>
      </c>
      <c r="AS154" s="124">
        <f t="shared" si="327"/>
        <v>111</v>
      </c>
      <c r="AT154" s="130">
        <f t="shared" si="328"/>
        <v>4.7500000000000001E-2</v>
      </c>
      <c r="AU154" s="127">
        <f t="shared" si="438"/>
        <v>1396</v>
      </c>
      <c r="AV154" s="128">
        <f t="shared" si="439"/>
        <v>139471</v>
      </c>
      <c r="AW154" s="128">
        <f t="shared" si="363"/>
        <v>139600</v>
      </c>
      <c r="AX154" s="128">
        <f t="shared" si="358"/>
        <v>139600</v>
      </c>
      <c r="AY154" s="130">
        <f t="shared" si="384"/>
        <v>4.9000000000000002E-2</v>
      </c>
      <c r="AZ154" s="128">
        <f t="shared" si="385"/>
        <v>140170.03333333335</v>
      </c>
      <c r="BA154" s="128" t="str">
        <f t="shared" si="386"/>
        <v>nie</v>
      </c>
      <c r="BB154" s="128">
        <f t="shared" si="387"/>
        <v>977.19999999999993</v>
      </c>
      <c r="BC154" s="128">
        <f t="shared" si="367"/>
        <v>139270.19500000001</v>
      </c>
      <c r="BD154" s="128">
        <f t="shared" si="388"/>
        <v>461.72700000001731</v>
      </c>
      <c r="BE154" s="130">
        <f t="shared" si="264"/>
        <v>4.4999999999999998E-2</v>
      </c>
      <c r="BF154" s="128">
        <f t="shared" si="389"/>
        <v>7177.1130842355315</v>
      </c>
      <c r="BG154" s="128">
        <f t="shared" si="368"/>
        <v>145985.58108423551</v>
      </c>
      <c r="BI154" s="124">
        <f t="shared" si="332"/>
        <v>111</v>
      </c>
      <c r="BJ154" s="130">
        <f t="shared" si="451"/>
        <v>4.5900000000000003E-2</v>
      </c>
      <c r="BK154" s="127">
        <f t="shared" si="440"/>
        <v>1452</v>
      </c>
      <c r="BL154" s="128">
        <f t="shared" si="441"/>
        <v>145054.80000000002</v>
      </c>
      <c r="BM154" s="128">
        <f t="shared" si="349"/>
        <v>145200</v>
      </c>
      <c r="BN154" s="128">
        <f t="shared" si="442"/>
        <v>145200</v>
      </c>
      <c r="BO154" s="130">
        <f t="shared" si="390"/>
        <v>5.1499999999999997E-2</v>
      </c>
      <c r="BP154" s="128">
        <f t="shared" si="391"/>
        <v>147069.44999999998</v>
      </c>
      <c r="BQ154" s="128" t="str">
        <f t="shared" si="392"/>
        <v>nie</v>
      </c>
      <c r="BR154" s="128">
        <f t="shared" si="393"/>
        <v>1452</v>
      </c>
      <c r="BS154" s="128">
        <f t="shared" si="364"/>
        <v>145538.13449999999</v>
      </c>
      <c r="BT154" s="128">
        <f t="shared" si="443"/>
        <v>0</v>
      </c>
      <c r="BU154" s="130">
        <f t="shared" si="394"/>
        <v>4.4999999999999998E-2</v>
      </c>
      <c r="BV154" s="128">
        <f t="shared" si="271"/>
        <v>175.32932286103832</v>
      </c>
      <c r="BW154" s="128">
        <f t="shared" si="365"/>
        <v>145713.46382286103</v>
      </c>
      <c r="BY154" s="130">
        <f t="shared" si="452"/>
        <v>2.9000000000000001E-2</v>
      </c>
      <c r="BZ154" s="127">
        <f t="shared" si="444"/>
        <v>1349</v>
      </c>
      <c r="CA154" s="128">
        <f t="shared" si="445"/>
        <v>134779.70000000001</v>
      </c>
      <c r="CB154" s="128">
        <f t="shared" si="366"/>
        <v>134900</v>
      </c>
      <c r="CC154" s="128">
        <f t="shared" si="359"/>
        <v>134900</v>
      </c>
      <c r="CD154" s="130">
        <f t="shared" si="395"/>
        <v>4.3999999999999997E-2</v>
      </c>
      <c r="CE154" s="128">
        <f t="shared" si="396"/>
        <v>136383.9</v>
      </c>
      <c r="CF154" s="128" t="str">
        <f t="shared" si="397"/>
        <v>nie</v>
      </c>
      <c r="CG154" s="128">
        <f t="shared" si="398"/>
        <v>2698</v>
      </c>
      <c r="CH154" s="128">
        <f t="shared" si="369"/>
        <v>133916.579</v>
      </c>
      <c r="CI154" s="128">
        <f t="shared" si="399"/>
        <v>0</v>
      </c>
      <c r="CJ154" s="130">
        <f t="shared" si="277"/>
        <v>4.4999999999999998E-2</v>
      </c>
      <c r="CK154" s="128">
        <f t="shared" si="400"/>
        <v>6111.3331063982132</v>
      </c>
      <c r="CL154" s="128">
        <f t="shared" si="401"/>
        <v>140027.9121063982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155421.0257200943</v>
      </c>
      <c r="CR154" s="130">
        <f t="shared" si="402"/>
        <v>4.9000000000000002E-2</v>
      </c>
      <c r="CS154" s="128">
        <f t="shared" si="403"/>
        <v>157324.93328516546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144003.19596098401</v>
      </c>
      <c r="CW154" s="128">
        <f t="shared" si="285"/>
        <v>0</v>
      </c>
      <c r="CX154" s="130">
        <f t="shared" si="407"/>
        <v>4.4999999999999998E-2</v>
      </c>
      <c r="CY154" s="128">
        <f t="shared" si="408"/>
        <v>0</v>
      </c>
      <c r="CZ154" s="128">
        <f t="shared" si="409"/>
        <v>144003.19596098401</v>
      </c>
      <c r="DA154" s="20"/>
      <c r="DB154" s="127">
        <f t="shared" si="350"/>
        <v>1277</v>
      </c>
      <c r="DC154" s="128">
        <f t="shared" si="351"/>
        <v>127700</v>
      </c>
      <c r="DD154" s="128">
        <f t="shared" si="344"/>
        <v>127700</v>
      </c>
      <c r="DE154" s="128">
        <f t="shared" si="449"/>
        <v>148530.91653889997</v>
      </c>
      <c r="DF154" s="130">
        <f t="shared" si="410"/>
        <v>4.9000000000000002E-2</v>
      </c>
      <c r="DG154" s="128">
        <f t="shared" si="411"/>
        <v>150350.42026650152</v>
      </c>
      <c r="DH154" s="128" t="str">
        <f t="shared" si="412"/>
        <v>nie</v>
      </c>
      <c r="DI154" s="128">
        <f t="shared" si="413"/>
        <v>2554</v>
      </c>
      <c r="DJ154" s="128">
        <f t="shared" si="355"/>
        <v>143978.10041586624</v>
      </c>
      <c r="DK154" s="128">
        <f t="shared" si="294"/>
        <v>0</v>
      </c>
      <c r="DL154" s="130">
        <f t="shared" si="414"/>
        <v>4.4999999999999998E-2</v>
      </c>
      <c r="DM154" s="128">
        <f t="shared" si="415"/>
        <v>58.584093956939803</v>
      </c>
      <c r="DN154" s="128">
        <f t="shared" si="416"/>
        <v>144036.68450982319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161828.05922152248</v>
      </c>
      <c r="DT154" s="130">
        <f t="shared" si="417"/>
        <v>5.4000000000000006E-2</v>
      </c>
      <c r="DU154" s="128">
        <f t="shared" si="418"/>
        <v>164012.73802101304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149420.31779702057</v>
      </c>
      <c r="DY154" s="128">
        <f t="shared" si="303"/>
        <v>0</v>
      </c>
      <c r="DZ154" s="130">
        <f t="shared" si="421"/>
        <v>4.4999999999999998E-2</v>
      </c>
      <c r="EA154" s="128">
        <f t="shared" si="422"/>
        <v>0</v>
      </c>
      <c r="EB154" s="128">
        <f t="shared" si="423"/>
        <v>149420.31779702057</v>
      </c>
    </row>
    <row r="155" spans="1:132">
      <c r="A155" s="224"/>
      <c r="B155" s="188">
        <f t="shared" si="424"/>
        <v>111</v>
      </c>
      <c r="C155" s="128">
        <f t="shared" si="425"/>
        <v>147972.58549815256</v>
      </c>
      <c r="D155" s="128">
        <f t="shared" si="426"/>
        <v>145985.58108423551</v>
      </c>
      <c r="E155" s="128">
        <f t="shared" si="427"/>
        <v>145713.46382286103</v>
      </c>
      <c r="F155" s="128">
        <f t="shared" si="428"/>
        <v>140027.9121063982</v>
      </c>
      <c r="G155" s="128">
        <f t="shared" si="429"/>
        <v>144003.19596098401</v>
      </c>
      <c r="H155" s="128">
        <f t="shared" si="430"/>
        <v>144036.68450982319</v>
      </c>
      <c r="I155" s="128">
        <f t="shared" si="431"/>
        <v>149420.31779702057</v>
      </c>
      <c r="J155" s="128">
        <f t="shared" si="432"/>
        <v>140025.09478596784</v>
      </c>
      <c r="K155" s="128">
        <f t="shared" si="433"/>
        <v>130279.36975073548</v>
      </c>
      <c r="M155" s="36"/>
      <c r="N155" s="32">
        <f t="shared" si="434"/>
        <v>111</v>
      </c>
      <c r="O155" s="25">
        <f t="shared" si="318"/>
        <v>0.47972585498152553</v>
      </c>
      <c r="P155" s="25">
        <f t="shared" si="319"/>
        <v>0.45985581084235516</v>
      </c>
      <c r="Q155" s="25">
        <f t="shared" si="320"/>
        <v>0.45713463822861033</v>
      </c>
      <c r="R155" s="25">
        <f t="shared" si="370"/>
        <v>0.400279121063982</v>
      </c>
      <c r="S155" s="25">
        <f t="shared" si="371"/>
        <v>0.4400319596098401</v>
      </c>
      <c r="T155" s="25">
        <f t="shared" si="372"/>
        <v>0.44036684509823187</v>
      </c>
      <c r="U155" s="25">
        <f t="shared" si="373"/>
        <v>0.49420317797020563</v>
      </c>
      <c r="V155" s="25">
        <f t="shared" si="374"/>
        <v>0.40025094785967852</v>
      </c>
      <c r="W155" s="25">
        <f t="shared" si="375"/>
        <v>0.30279369750735485</v>
      </c>
      <c r="X155" s="36"/>
      <c r="Y155" s="36"/>
      <c r="AA155" s="124">
        <f t="shared" si="321"/>
        <v>112</v>
      </c>
      <c r="AB155" s="128">
        <f t="shared" si="376"/>
        <v>130591.94538759917</v>
      </c>
      <c r="AC155" s="124">
        <f t="shared" si="322"/>
        <v>112</v>
      </c>
      <c r="AD155" s="130">
        <f t="shared" si="435"/>
        <v>4.7500000000000001E-2</v>
      </c>
      <c r="AE155" s="127">
        <f t="shared" si="436"/>
        <v>1471</v>
      </c>
      <c r="AF155" s="128">
        <f t="shared" si="437"/>
        <v>146958.6</v>
      </c>
      <c r="AG155" s="128">
        <f t="shared" si="348"/>
        <v>147100</v>
      </c>
      <c r="AH155" s="128">
        <f t="shared" si="357"/>
        <v>147100</v>
      </c>
      <c r="AI155" s="130">
        <f t="shared" si="377"/>
        <v>4.7500000000000001E-2</v>
      </c>
      <c r="AJ155" s="128">
        <f t="shared" si="378"/>
        <v>147682.27083333331</v>
      </c>
      <c r="AK155" s="128" t="str">
        <f t="shared" si="379"/>
        <v>nie</v>
      </c>
      <c r="AL155" s="128">
        <f t="shared" si="380"/>
        <v>735.5</v>
      </c>
      <c r="AM155" s="128">
        <f t="shared" si="361"/>
        <v>146975.88437499999</v>
      </c>
      <c r="AN155" s="128">
        <f t="shared" si="381"/>
        <v>471.63937499998434</v>
      </c>
      <c r="AO155" s="130">
        <f t="shared" si="382"/>
        <v>4.4999999999999998E-2</v>
      </c>
      <c r="AP155" s="128">
        <f t="shared" si="383"/>
        <v>1944.4399574156737</v>
      </c>
      <c r="AQ155" s="128">
        <f t="shared" si="362"/>
        <v>148448.68495741568</v>
      </c>
      <c r="AS155" s="124">
        <f t="shared" si="327"/>
        <v>112</v>
      </c>
      <c r="AT155" s="130">
        <f t="shared" si="328"/>
        <v>4.7500000000000001E-2</v>
      </c>
      <c r="AU155" s="127">
        <f t="shared" si="438"/>
        <v>1396</v>
      </c>
      <c r="AV155" s="128">
        <f t="shared" si="439"/>
        <v>139471</v>
      </c>
      <c r="AW155" s="128">
        <f t="shared" si="363"/>
        <v>139600</v>
      </c>
      <c r="AX155" s="128">
        <f t="shared" si="358"/>
        <v>139600</v>
      </c>
      <c r="AY155" s="130">
        <f t="shared" si="384"/>
        <v>4.9000000000000002E-2</v>
      </c>
      <c r="AZ155" s="128">
        <f t="shared" si="385"/>
        <v>140170.03333333335</v>
      </c>
      <c r="BA155" s="128" t="str">
        <f t="shared" si="386"/>
        <v>nie</v>
      </c>
      <c r="BB155" s="128">
        <f t="shared" si="387"/>
        <v>977.19999999999993</v>
      </c>
      <c r="BC155" s="128">
        <f t="shared" si="367"/>
        <v>139270.19500000001</v>
      </c>
      <c r="BD155" s="128">
        <f t="shared" si="388"/>
        <v>461.72700000001731</v>
      </c>
      <c r="BE155" s="130">
        <f t="shared" si="264"/>
        <v>4.4999999999999998E-2</v>
      </c>
      <c r="BF155" s="128">
        <f t="shared" si="389"/>
        <v>7660.6405652289141</v>
      </c>
      <c r="BG155" s="128">
        <f t="shared" si="368"/>
        <v>146469.1085652289</v>
      </c>
      <c r="BI155" s="124">
        <f t="shared" si="332"/>
        <v>112</v>
      </c>
      <c r="BJ155" s="130">
        <f t="shared" si="451"/>
        <v>4.5900000000000003E-2</v>
      </c>
      <c r="BK155" s="127">
        <f t="shared" si="440"/>
        <v>1452</v>
      </c>
      <c r="BL155" s="128">
        <f t="shared" si="441"/>
        <v>145054.80000000002</v>
      </c>
      <c r="BM155" s="128">
        <f t="shared" si="349"/>
        <v>145200</v>
      </c>
      <c r="BN155" s="128">
        <f t="shared" si="442"/>
        <v>145200</v>
      </c>
      <c r="BO155" s="130">
        <f t="shared" si="390"/>
        <v>5.1499999999999997E-2</v>
      </c>
      <c r="BP155" s="128">
        <f t="shared" si="391"/>
        <v>147692.6</v>
      </c>
      <c r="BQ155" s="128" t="str">
        <f t="shared" si="392"/>
        <v>nie</v>
      </c>
      <c r="BR155" s="128">
        <f t="shared" si="393"/>
        <v>1452</v>
      </c>
      <c r="BS155" s="128">
        <f t="shared" si="364"/>
        <v>146042.886</v>
      </c>
      <c r="BT155" s="128">
        <f t="shared" si="443"/>
        <v>0</v>
      </c>
      <c r="BU155" s="130">
        <f t="shared" si="394"/>
        <v>4.4999999999999998E-2</v>
      </c>
      <c r="BV155" s="128">
        <f t="shared" si="271"/>
        <v>175.86188567922872</v>
      </c>
      <c r="BW155" s="128">
        <f t="shared" si="365"/>
        <v>146218.74788567921</v>
      </c>
      <c r="BY155" s="130">
        <f t="shared" si="452"/>
        <v>2.9000000000000001E-2</v>
      </c>
      <c r="BZ155" s="127">
        <f t="shared" si="444"/>
        <v>1349</v>
      </c>
      <c r="CA155" s="128">
        <f t="shared" si="445"/>
        <v>134779.70000000001</v>
      </c>
      <c r="CB155" s="128">
        <f t="shared" si="366"/>
        <v>134900</v>
      </c>
      <c r="CC155" s="128">
        <f t="shared" si="359"/>
        <v>134900</v>
      </c>
      <c r="CD155" s="130">
        <f t="shared" si="395"/>
        <v>4.3999999999999997E-2</v>
      </c>
      <c r="CE155" s="128">
        <f t="shared" si="396"/>
        <v>136878.53333333333</v>
      </c>
      <c r="CF155" s="128" t="str">
        <f t="shared" si="397"/>
        <v>nie</v>
      </c>
      <c r="CG155" s="128">
        <f t="shared" si="398"/>
        <v>2698</v>
      </c>
      <c r="CH155" s="128">
        <f t="shared" si="369"/>
        <v>134317.23199999999</v>
      </c>
      <c r="CI155" s="128">
        <f t="shared" si="399"/>
        <v>0</v>
      </c>
      <c r="CJ155" s="130">
        <f t="shared" si="277"/>
        <v>4.4999999999999998E-2</v>
      </c>
      <c r="CK155" s="128">
        <f t="shared" si="400"/>
        <v>6129.8962807088983</v>
      </c>
      <c r="CL155" s="128">
        <f t="shared" si="401"/>
        <v>140447.12828070889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155421.0257200943</v>
      </c>
      <c r="CR155" s="130">
        <f t="shared" si="402"/>
        <v>4.9000000000000002E-2</v>
      </c>
      <c r="CS155" s="128">
        <f t="shared" si="403"/>
        <v>157959.56914018918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144517.25100355325</v>
      </c>
      <c r="CW155" s="128">
        <f t="shared" si="285"/>
        <v>0</v>
      </c>
      <c r="CX155" s="130">
        <f t="shared" si="407"/>
        <v>4.4999999999999998E-2</v>
      </c>
      <c r="CY155" s="128">
        <f t="shared" si="408"/>
        <v>0</v>
      </c>
      <c r="CZ155" s="128">
        <f t="shared" si="409"/>
        <v>144517.25100355325</v>
      </c>
      <c r="DA155" s="20"/>
      <c r="DB155" s="127">
        <f t="shared" si="350"/>
        <v>1277</v>
      </c>
      <c r="DC155" s="128">
        <f t="shared" si="351"/>
        <v>127700</v>
      </c>
      <c r="DD155" s="128">
        <f t="shared" si="344"/>
        <v>127700</v>
      </c>
      <c r="DE155" s="128">
        <f t="shared" si="449"/>
        <v>148530.91653889997</v>
      </c>
      <c r="DF155" s="130">
        <f t="shared" si="410"/>
        <v>4.9000000000000002E-2</v>
      </c>
      <c r="DG155" s="128">
        <f t="shared" si="411"/>
        <v>150956.92150903534</v>
      </c>
      <c r="DH155" s="128" t="str">
        <f t="shared" si="412"/>
        <v>nie</v>
      </c>
      <c r="DI155" s="128">
        <f t="shared" si="413"/>
        <v>2554</v>
      </c>
      <c r="DJ155" s="128">
        <f t="shared" si="355"/>
        <v>144469.36642231862</v>
      </c>
      <c r="DK155" s="128">
        <f t="shared" si="294"/>
        <v>0</v>
      </c>
      <c r="DL155" s="130">
        <f t="shared" si="414"/>
        <v>4.4999999999999998E-2</v>
      </c>
      <c r="DM155" s="128">
        <f t="shared" si="415"/>
        <v>58.762043142334008</v>
      </c>
      <c r="DN155" s="128">
        <f t="shared" si="416"/>
        <v>144528.12846546096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161828.05922152248</v>
      </c>
      <c r="DT155" s="130">
        <f t="shared" si="417"/>
        <v>5.4000000000000006E-2</v>
      </c>
      <c r="DU155" s="128">
        <f t="shared" si="418"/>
        <v>164740.96428750988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150010.18107288302</v>
      </c>
      <c r="DY155" s="128">
        <f t="shared" si="303"/>
        <v>0</v>
      </c>
      <c r="DZ155" s="130">
        <f t="shared" si="421"/>
        <v>4.4999999999999998E-2</v>
      </c>
      <c r="EA155" s="128">
        <f t="shared" si="422"/>
        <v>0</v>
      </c>
      <c r="EB155" s="128">
        <f t="shared" si="423"/>
        <v>150010.18107288302</v>
      </c>
    </row>
    <row r="156" spans="1:132">
      <c r="A156" s="224"/>
      <c r="B156" s="188">
        <f t="shared" si="424"/>
        <v>112</v>
      </c>
      <c r="C156" s="128">
        <f t="shared" si="425"/>
        <v>148448.68495741568</v>
      </c>
      <c r="D156" s="128">
        <f t="shared" si="426"/>
        <v>146469.1085652289</v>
      </c>
      <c r="E156" s="128">
        <f t="shared" si="427"/>
        <v>146218.74788567921</v>
      </c>
      <c r="F156" s="128">
        <f t="shared" si="428"/>
        <v>140447.12828070889</v>
      </c>
      <c r="G156" s="128">
        <f t="shared" si="429"/>
        <v>144517.25100355325</v>
      </c>
      <c r="H156" s="128">
        <f t="shared" si="430"/>
        <v>144528.12846546096</v>
      </c>
      <c r="I156" s="128">
        <f t="shared" si="431"/>
        <v>150010.18107288302</v>
      </c>
      <c r="J156" s="128">
        <f t="shared" si="432"/>
        <v>140450.42101138021</v>
      </c>
      <c r="K156" s="128">
        <f t="shared" si="433"/>
        <v>130591.94538759917</v>
      </c>
      <c r="M156" s="36"/>
      <c r="N156" s="32">
        <f t="shared" si="434"/>
        <v>112</v>
      </c>
      <c r="O156" s="25">
        <f t="shared" si="318"/>
        <v>0.48448684957415677</v>
      </c>
      <c r="P156" s="25">
        <f t="shared" si="319"/>
        <v>0.464691085652289</v>
      </c>
      <c r="Q156" s="25">
        <f t="shared" si="320"/>
        <v>0.46218747885679212</v>
      </c>
      <c r="R156" s="25">
        <f t="shared" si="370"/>
        <v>0.40447128280708888</v>
      </c>
      <c r="S156" s="25">
        <f t="shared" si="371"/>
        <v>0.44517251003553238</v>
      </c>
      <c r="T156" s="25">
        <f t="shared" si="372"/>
        <v>0.4452812846546097</v>
      </c>
      <c r="U156" s="25">
        <f t="shared" si="373"/>
        <v>0.5001018107288302</v>
      </c>
      <c r="V156" s="25">
        <f t="shared" si="374"/>
        <v>0.40450421011380211</v>
      </c>
      <c r="W156" s="25">
        <f t="shared" si="375"/>
        <v>0.30591945387599173</v>
      </c>
      <c r="X156" s="36"/>
      <c r="Y156" s="36"/>
      <c r="AA156" s="124">
        <f t="shared" si="321"/>
        <v>113</v>
      </c>
      <c r="AB156" s="128">
        <f t="shared" si="376"/>
        <v>130904.52102446287</v>
      </c>
      <c r="AC156" s="124">
        <f t="shared" si="322"/>
        <v>113</v>
      </c>
      <c r="AD156" s="130">
        <f t="shared" si="435"/>
        <v>4.7500000000000001E-2</v>
      </c>
      <c r="AE156" s="127">
        <f t="shared" si="436"/>
        <v>1471</v>
      </c>
      <c r="AF156" s="128">
        <f t="shared" si="437"/>
        <v>146958.6</v>
      </c>
      <c r="AG156" s="128">
        <f t="shared" si="348"/>
        <v>147100</v>
      </c>
      <c r="AH156" s="128">
        <f t="shared" si="357"/>
        <v>147100</v>
      </c>
      <c r="AI156" s="130">
        <f t="shared" si="377"/>
        <v>4.7500000000000001E-2</v>
      </c>
      <c r="AJ156" s="128">
        <f t="shared" si="378"/>
        <v>147682.27083333331</v>
      </c>
      <c r="AK156" s="128" t="str">
        <f t="shared" si="379"/>
        <v>nie</v>
      </c>
      <c r="AL156" s="128">
        <f t="shared" si="380"/>
        <v>735.5</v>
      </c>
      <c r="AM156" s="128">
        <f t="shared" si="361"/>
        <v>146975.88437499999</v>
      </c>
      <c r="AN156" s="128">
        <f t="shared" si="381"/>
        <v>471.63937499998434</v>
      </c>
      <c r="AO156" s="130">
        <f t="shared" si="382"/>
        <v>4.4999999999999998E-2</v>
      </c>
      <c r="AP156" s="128">
        <f t="shared" si="383"/>
        <v>2421.9855687863082</v>
      </c>
      <c r="AQ156" s="128">
        <f t="shared" si="362"/>
        <v>148926.23056878633</v>
      </c>
      <c r="AS156" s="124">
        <f t="shared" si="327"/>
        <v>113</v>
      </c>
      <c r="AT156" s="130">
        <f t="shared" si="328"/>
        <v>4.7500000000000001E-2</v>
      </c>
      <c r="AU156" s="127">
        <f t="shared" si="438"/>
        <v>1396</v>
      </c>
      <c r="AV156" s="128">
        <f t="shared" si="439"/>
        <v>139471</v>
      </c>
      <c r="AW156" s="128">
        <f t="shared" si="363"/>
        <v>139600</v>
      </c>
      <c r="AX156" s="128">
        <f t="shared" si="358"/>
        <v>139600</v>
      </c>
      <c r="AY156" s="130">
        <f t="shared" si="384"/>
        <v>4.9000000000000002E-2</v>
      </c>
      <c r="AZ156" s="128">
        <f t="shared" si="385"/>
        <v>140170.03333333335</v>
      </c>
      <c r="BA156" s="128" t="str">
        <f t="shared" si="386"/>
        <v>nie</v>
      </c>
      <c r="BB156" s="128">
        <f t="shared" si="387"/>
        <v>977.19999999999993</v>
      </c>
      <c r="BC156" s="128">
        <f t="shared" si="367"/>
        <v>139270.19500000001</v>
      </c>
      <c r="BD156" s="128">
        <f t="shared" si="388"/>
        <v>461.72700000001731</v>
      </c>
      <c r="BE156" s="130">
        <f t="shared" si="264"/>
        <v>4.4999999999999998E-2</v>
      </c>
      <c r="BF156" s="128">
        <f t="shared" si="389"/>
        <v>8145.6367609458139</v>
      </c>
      <c r="BG156" s="128">
        <f t="shared" si="368"/>
        <v>146954.1047609458</v>
      </c>
      <c r="BI156" s="124">
        <f t="shared" si="332"/>
        <v>113</v>
      </c>
      <c r="BJ156" s="130">
        <f t="shared" si="451"/>
        <v>4.5900000000000003E-2</v>
      </c>
      <c r="BK156" s="127">
        <f t="shared" si="440"/>
        <v>1452</v>
      </c>
      <c r="BL156" s="128">
        <f t="shared" si="441"/>
        <v>145054.80000000002</v>
      </c>
      <c r="BM156" s="128">
        <f t="shared" si="349"/>
        <v>145200</v>
      </c>
      <c r="BN156" s="128">
        <f t="shared" si="442"/>
        <v>145200</v>
      </c>
      <c r="BO156" s="130">
        <f t="shared" si="390"/>
        <v>5.1499999999999997E-2</v>
      </c>
      <c r="BP156" s="128">
        <f t="shared" si="391"/>
        <v>148315.75</v>
      </c>
      <c r="BQ156" s="128" t="str">
        <f t="shared" si="392"/>
        <v>nie</v>
      </c>
      <c r="BR156" s="128">
        <f t="shared" si="393"/>
        <v>1452</v>
      </c>
      <c r="BS156" s="128">
        <f t="shared" si="364"/>
        <v>146547.63750000001</v>
      </c>
      <c r="BT156" s="128">
        <f t="shared" si="443"/>
        <v>0</v>
      </c>
      <c r="BU156" s="130">
        <f t="shared" si="394"/>
        <v>4.4999999999999998E-2</v>
      </c>
      <c r="BV156" s="128">
        <f t="shared" si="271"/>
        <v>176.39606615697937</v>
      </c>
      <c r="BW156" s="128">
        <f t="shared" si="365"/>
        <v>146724.03356615698</v>
      </c>
      <c r="BY156" s="130">
        <f t="shared" si="452"/>
        <v>2.9000000000000001E-2</v>
      </c>
      <c r="BZ156" s="127">
        <f t="shared" si="444"/>
        <v>1349</v>
      </c>
      <c r="CA156" s="128">
        <f t="shared" si="445"/>
        <v>134779.70000000001</v>
      </c>
      <c r="CB156" s="128">
        <f t="shared" si="366"/>
        <v>134900</v>
      </c>
      <c r="CC156" s="128">
        <f t="shared" si="359"/>
        <v>134900</v>
      </c>
      <c r="CD156" s="130">
        <f t="shared" si="395"/>
        <v>4.3999999999999997E-2</v>
      </c>
      <c r="CE156" s="128">
        <f t="shared" si="396"/>
        <v>137373.16666666666</v>
      </c>
      <c r="CF156" s="128" t="str">
        <f t="shared" si="397"/>
        <v>nie</v>
      </c>
      <c r="CG156" s="128">
        <f t="shared" si="398"/>
        <v>2698</v>
      </c>
      <c r="CH156" s="128">
        <f t="shared" si="369"/>
        <v>134717.88499999998</v>
      </c>
      <c r="CI156" s="128">
        <f t="shared" si="399"/>
        <v>0</v>
      </c>
      <c r="CJ156" s="130">
        <f t="shared" si="277"/>
        <v>4.4999999999999998E-2</v>
      </c>
      <c r="CK156" s="128">
        <f t="shared" si="400"/>
        <v>6148.5158406615519</v>
      </c>
      <c r="CL156" s="128">
        <f t="shared" si="401"/>
        <v>140866.40084066155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155421.0257200943</v>
      </c>
      <c r="CR156" s="130">
        <f t="shared" si="402"/>
        <v>4.9000000000000002E-2</v>
      </c>
      <c r="CS156" s="128">
        <f t="shared" si="403"/>
        <v>158594.2049952129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145031.30604612245</v>
      </c>
      <c r="CW156" s="128">
        <f t="shared" si="285"/>
        <v>0</v>
      </c>
      <c r="CX156" s="130">
        <f t="shared" si="407"/>
        <v>4.4999999999999998E-2</v>
      </c>
      <c r="CY156" s="128">
        <f t="shared" si="408"/>
        <v>0</v>
      </c>
      <c r="CZ156" s="128">
        <f t="shared" si="409"/>
        <v>145031.30604612245</v>
      </c>
      <c r="DA156" s="20"/>
      <c r="DB156" s="127">
        <f t="shared" si="350"/>
        <v>1277</v>
      </c>
      <c r="DC156" s="128">
        <f t="shared" si="351"/>
        <v>127700</v>
      </c>
      <c r="DD156" s="128">
        <f t="shared" si="344"/>
        <v>127700</v>
      </c>
      <c r="DE156" s="128">
        <f t="shared" si="449"/>
        <v>148530.91653889997</v>
      </c>
      <c r="DF156" s="130">
        <f t="shared" si="410"/>
        <v>4.9000000000000002E-2</v>
      </c>
      <c r="DG156" s="128">
        <f t="shared" si="411"/>
        <v>151563.42275156919</v>
      </c>
      <c r="DH156" s="128" t="str">
        <f t="shared" si="412"/>
        <v>nie</v>
      </c>
      <c r="DI156" s="128">
        <f t="shared" si="413"/>
        <v>2554</v>
      </c>
      <c r="DJ156" s="128">
        <f t="shared" si="355"/>
        <v>144960.63242877103</v>
      </c>
      <c r="DK156" s="128">
        <f t="shared" si="294"/>
        <v>0</v>
      </c>
      <c r="DL156" s="130">
        <f t="shared" si="414"/>
        <v>4.4999999999999998E-2</v>
      </c>
      <c r="DM156" s="128">
        <f t="shared" si="415"/>
        <v>58.940532848378851</v>
      </c>
      <c r="DN156" s="128">
        <f t="shared" si="416"/>
        <v>145019.57296161941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161828.05922152248</v>
      </c>
      <c r="DT156" s="130">
        <f t="shared" si="417"/>
        <v>5.4000000000000006E-2</v>
      </c>
      <c r="DU156" s="128">
        <f t="shared" si="418"/>
        <v>165469.19055400672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150600.04434874543</v>
      </c>
      <c r="DY156" s="128">
        <f t="shared" si="303"/>
        <v>0</v>
      </c>
      <c r="DZ156" s="130">
        <f t="shared" si="421"/>
        <v>4.4999999999999998E-2</v>
      </c>
      <c r="EA156" s="128">
        <f t="shared" si="422"/>
        <v>0</v>
      </c>
      <c r="EB156" s="128">
        <f t="shared" si="423"/>
        <v>150600.04434874543</v>
      </c>
    </row>
    <row r="157" spans="1:132">
      <c r="A157" s="224"/>
      <c r="B157" s="188">
        <f t="shared" si="424"/>
        <v>113</v>
      </c>
      <c r="C157" s="128">
        <f t="shared" si="425"/>
        <v>148926.23056878633</v>
      </c>
      <c r="D157" s="128">
        <f t="shared" si="426"/>
        <v>146954.1047609458</v>
      </c>
      <c r="E157" s="128">
        <f t="shared" si="427"/>
        <v>146724.03356615698</v>
      </c>
      <c r="F157" s="128">
        <f t="shared" si="428"/>
        <v>140866.40084066155</v>
      </c>
      <c r="G157" s="128">
        <f t="shared" si="429"/>
        <v>145031.30604612245</v>
      </c>
      <c r="H157" s="128">
        <f t="shared" si="430"/>
        <v>145019.57296161941</v>
      </c>
      <c r="I157" s="128">
        <f t="shared" si="431"/>
        <v>150600.04434874543</v>
      </c>
      <c r="J157" s="128">
        <f t="shared" si="432"/>
        <v>140877.0391652023</v>
      </c>
      <c r="K157" s="128">
        <f t="shared" si="433"/>
        <v>130904.52102446287</v>
      </c>
      <c r="M157" s="36"/>
      <c r="N157" s="32">
        <f t="shared" si="434"/>
        <v>113</v>
      </c>
      <c r="O157" s="25">
        <f t="shared" si="318"/>
        <v>0.48926230568786333</v>
      </c>
      <c r="P157" s="25">
        <f t="shared" si="319"/>
        <v>0.46954104760945814</v>
      </c>
      <c r="Q157" s="25">
        <f t="shared" si="320"/>
        <v>0.46724033566156975</v>
      </c>
      <c r="R157" s="25">
        <f t="shared" si="370"/>
        <v>0.40866400840661554</v>
      </c>
      <c r="S157" s="25">
        <f t="shared" si="371"/>
        <v>0.45031306046122443</v>
      </c>
      <c r="T157" s="25">
        <f t="shared" si="372"/>
        <v>0.45019572961619425</v>
      </c>
      <c r="U157" s="25">
        <f t="shared" si="373"/>
        <v>0.50600044348745432</v>
      </c>
      <c r="V157" s="25">
        <f t="shared" si="374"/>
        <v>0.40877039165202289</v>
      </c>
      <c r="W157" s="25">
        <f t="shared" si="375"/>
        <v>0.30904521024462861</v>
      </c>
      <c r="X157" s="36"/>
      <c r="Y157" s="36"/>
      <c r="AA157" s="124">
        <f t="shared" si="321"/>
        <v>114</v>
      </c>
      <c r="AB157" s="128">
        <f t="shared" si="376"/>
        <v>131217.09666132653</v>
      </c>
      <c r="AC157" s="124">
        <f t="shared" si="322"/>
        <v>114</v>
      </c>
      <c r="AD157" s="130">
        <f t="shared" si="435"/>
        <v>4.7500000000000001E-2</v>
      </c>
      <c r="AE157" s="127">
        <f t="shared" si="436"/>
        <v>1471</v>
      </c>
      <c r="AF157" s="128">
        <f t="shared" si="437"/>
        <v>146958.6</v>
      </c>
      <c r="AG157" s="128">
        <f t="shared" si="348"/>
        <v>147100</v>
      </c>
      <c r="AH157" s="128">
        <f t="shared" si="357"/>
        <v>147100</v>
      </c>
      <c r="AI157" s="130">
        <f t="shared" si="377"/>
        <v>4.7500000000000001E-2</v>
      </c>
      <c r="AJ157" s="128">
        <f t="shared" si="378"/>
        <v>147682.27083333331</v>
      </c>
      <c r="AK157" s="128" t="str">
        <f t="shared" si="379"/>
        <v>nie</v>
      </c>
      <c r="AL157" s="128">
        <f t="shared" si="380"/>
        <v>735.5</v>
      </c>
      <c r="AM157" s="128">
        <f t="shared" si="361"/>
        <v>146975.88437499999</v>
      </c>
      <c r="AN157" s="128">
        <f t="shared" si="381"/>
        <v>471.63937499998434</v>
      </c>
      <c r="AO157" s="130">
        <f t="shared" si="382"/>
        <v>4.4999999999999998E-2</v>
      </c>
      <c r="AP157" s="128">
        <f t="shared" si="383"/>
        <v>2900.9817249514808</v>
      </c>
      <c r="AQ157" s="128">
        <f t="shared" si="362"/>
        <v>149405.2267249515</v>
      </c>
      <c r="AS157" s="124">
        <f t="shared" si="327"/>
        <v>114</v>
      </c>
      <c r="AT157" s="130">
        <f t="shared" si="328"/>
        <v>4.7500000000000001E-2</v>
      </c>
      <c r="AU157" s="127">
        <f t="shared" si="438"/>
        <v>1396</v>
      </c>
      <c r="AV157" s="128">
        <f t="shared" si="439"/>
        <v>139471</v>
      </c>
      <c r="AW157" s="128">
        <f t="shared" si="363"/>
        <v>139600</v>
      </c>
      <c r="AX157" s="128">
        <f t="shared" si="358"/>
        <v>139600</v>
      </c>
      <c r="AY157" s="130">
        <f t="shared" si="384"/>
        <v>4.9000000000000002E-2</v>
      </c>
      <c r="AZ157" s="128">
        <f t="shared" si="385"/>
        <v>140170.03333333335</v>
      </c>
      <c r="BA157" s="128" t="str">
        <f t="shared" si="386"/>
        <v>nie</v>
      </c>
      <c r="BB157" s="128">
        <f t="shared" si="387"/>
        <v>977.19999999999993</v>
      </c>
      <c r="BC157" s="128">
        <f t="shared" si="367"/>
        <v>139270.19500000001</v>
      </c>
      <c r="BD157" s="128">
        <f t="shared" si="388"/>
        <v>461.72700000001731</v>
      </c>
      <c r="BE157" s="130">
        <f t="shared" si="264"/>
        <v>4.4999999999999998E-2</v>
      </c>
      <c r="BF157" s="128">
        <f t="shared" si="389"/>
        <v>8632.1061326072049</v>
      </c>
      <c r="BG157" s="128">
        <f t="shared" si="368"/>
        <v>147440.5741326072</v>
      </c>
      <c r="BI157" s="124">
        <f t="shared" si="332"/>
        <v>114</v>
      </c>
      <c r="BJ157" s="130">
        <f t="shared" si="451"/>
        <v>4.5900000000000003E-2</v>
      </c>
      <c r="BK157" s="127">
        <f t="shared" si="440"/>
        <v>1452</v>
      </c>
      <c r="BL157" s="128">
        <f t="shared" si="441"/>
        <v>145054.80000000002</v>
      </c>
      <c r="BM157" s="128">
        <f t="shared" si="349"/>
        <v>145200</v>
      </c>
      <c r="BN157" s="128">
        <f t="shared" si="442"/>
        <v>145200</v>
      </c>
      <c r="BO157" s="130">
        <f t="shared" si="390"/>
        <v>5.1499999999999997E-2</v>
      </c>
      <c r="BP157" s="128">
        <f t="shared" si="391"/>
        <v>148938.9</v>
      </c>
      <c r="BQ157" s="128" t="str">
        <f t="shared" si="392"/>
        <v>nie</v>
      </c>
      <c r="BR157" s="128">
        <f t="shared" si="393"/>
        <v>1452</v>
      </c>
      <c r="BS157" s="128">
        <f t="shared" si="364"/>
        <v>147052.389</v>
      </c>
      <c r="BT157" s="128">
        <f t="shared" si="443"/>
        <v>0</v>
      </c>
      <c r="BU157" s="130">
        <f t="shared" si="394"/>
        <v>4.4999999999999998E-2</v>
      </c>
      <c r="BV157" s="128">
        <f t="shared" si="271"/>
        <v>176.93186920793121</v>
      </c>
      <c r="BW157" s="128">
        <f t="shared" si="365"/>
        <v>147229.32086920794</v>
      </c>
      <c r="BY157" s="130">
        <f t="shared" si="452"/>
        <v>2.9000000000000001E-2</v>
      </c>
      <c r="BZ157" s="127">
        <f t="shared" si="444"/>
        <v>1349</v>
      </c>
      <c r="CA157" s="128">
        <f t="shared" si="445"/>
        <v>134779.70000000001</v>
      </c>
      <c r="CB157" s="128">
        <f t="shared" si="366"/>
        <v>134900</v>
      </c>
      <c r="CC157" s="128">
        <f t="shared" si="359"/>
        <v>134900</v>
      </c>
      <c r="CD157" s="130">
        <f t="shared" si="395"/>
        <v>4.3999999999999997E-2</v>
      </c>
      <c r="CE157" s="128">
        <f t="shared" si="396"/>
        <v>137867.79999999999</v>
      </c>
      <c r="CF157" s="128" t="str">
        <f t="shared" si="397"/>
        <v>nie</v>
      </c>
      <c r="CG157" s="128">
        <f t="shared" si="398"/>
        <v>2698</v>
      </c>
      <c r="CH157" s="128">
        <f t="shared" si="369"/>
        <v>135118.538</v>
      </c>
      <c r="CI157" s="128">
        <f t="shared" si="399"/>
        <v>0</v>
      </c>
      <c r="CJ157" s="130">
        <f t="shared" si="277"/>
        <v>4.4999999999999998E-2</v>
      </c>
      <c r="CK157" s="128">
        <f t="shared" si="400"/>
        <v>6167.1919575275615</v>
      </c>
      <c r="CL157" s="128">
        <f t="shared" si="401"/>
        <v>141285.72995752757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155421.0257200943</v>
      </c>
      <c r="CR157" s="130">
        <f t="shared" si="402"/>
        <v>4.9000000000000002E-2</v>
      </c>
      <c r="CS157" s="128">
        <f t="shared" si="403"/>
        <v>159228.84085023659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145545.36108869163</v>
      </c>
      <c r="CW157" s="128">
        <f t="shared" si="285"/>
        <v>0</v>
      </c>
      <c r="CX157" s="130">
        <f t="shared" si="407"/>
        <v>4.4999999999999998E-2</v>
      </c>
      <c r="CY157" s="128">
        <f t="shared" si="408"/>
        <v>0</v>
      </c>
      <c r="CZ157" s="128">
        <f t="shared" si="409"/>
        <v>145545.36108869163</v>
      </c>
      <c r="DA157" s="20"/>
      <c r="DB157" s="127">
        <f t="shared" si="350"/>
        <v>1277</v>
      </c>
      <c r="DC157" s="128">
        <f t="shared" si="351"/>
        <v>127700</v>
      </c>
      <c r="DD157" s="128">
        <f t="shared" si="344"/>
        <v>127700</v>
      </c>
      <c r="DE157" s="128">
        <f t="shared" si="449"/>
        <v>148530.91653889997</v>
      </c>
      <c r="DF157" s="130">
        <f t="shared" si="410"/>
        <v>4.9000000000000002E-2</v>
      </c>
      <c r="DG157" s="128">
        <f t="shared" si="411"/>
        <v>152169.92399410301</v>
      </c>
      <c r="DH157" s="128" t="str">
        <f t="shared" si="412"/>
        <v>nie</v>
      </c>
      <c r="DI157" s="128">
        <f t="shared" si="413"/>
        <v>2554</v>
      </c>
      <c r="DJ157" s="128">
        <f t="shared" si="355"/>
        <v>145451.89843522344</v>
      </c>
      <c r="DK157" s="128">
        <f t="shared" si="294"/>
        <v>0</v>
      </c>
      <c r="DL157" s="130">
        <f t="shared" si="414"/>
        <v>4.4999999999999998E-2</v>
      </c>
      <c r="DM157" s="128">
        <f t="shared" si="415"/>
        <v>59.119564716905806</v>
      </c>
      <c r="DN157" s="128">
        <f t="shared" si="416"/>
        <v>145511.01799994035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161828.05922152248</v>
      </c>
      <c r="DT157" s="130">
        <f t="shared" si="417"/>
        <v>5.4000000000000006E-2</v>
      </c>
      <c r="DU157" s="128">
        <f t="shared" si="418"/>
        <v>166197.41682050357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151189.90762460788</v>
      </c>
      <c r="DY157" s="128">
        <f t="shared" si="303"/>
        <v>0</v>
      </c>
      <c r="DZ157" s="130">
        <f t="shared" si="421"/>
        <v>4.4999999999999998E-2</v>
      </c>
      <c r="EA157" s="128">
        <f t="shared" si="422"/>
        <v>0</v>
      </c>
      <c r="EB157" s="128">
        <f t="shared" si="423"/>
        <v>151189.90762460788</v>
      </c>
    </row>
    <row r="158" spans="1:132">
      <c r="A158" s="224"/>
      <c r="B158" s="188">
        <f t="shared" si="424"/>
        <v>114</v>
      </c>
      <c r="C158" s="128">
        <f t="shared" si="425"/>
        <v>149405.2267249515</v>
      </c>
      <c r="D158" s="128">
        <f t="shared" si="426"/>
        <v>147440.5741326072</v>
      </c>
      <c r="E158" s="128">
        <f t="shared" si="427"/>
        <v>147229.32086920794</v>
      </c>
      <c r="F158" s="128">
        <f t="shared" si="428"/>
        <v>141285.72995752757</v>
      </c>
      <c r="G158" s="128">
        <f t="shared" si="429"/>
        <v>145545.36108869163</v>
      </c>
      <c r="H158" s="128">
        <f t="shared" si="430"/>
        <v>145511.01799994035</v>
      </c>
      <c r="I158" s="128">
        <f t="shared" si="431"/>
        <v>151189.90762460788</v>
      </c>
      <c r="J158" s="128">
        <f t="shared" si="432"/>
        <v>141304.9531716666</v>
      </c>
      <c r="K158" s="128">
        <f t="shared" si="433"/>
        <v>131217.09666132653</v>
      </c>
      <c r="M158" s="36"/>
      <c r="N158" s="32">
        <f t="shared" si="434"/>
        <v>114</v>
      </c>
      <c r="O158" s="25">
        <f t="shared" si="318"/>
        <v>0.4940522672495149</v>
      </c>
      <c r="P158" s="25">
        <f t="shared" si="319"/>
        <v>0.47440574132607205</v>
      </c>
      <c r="Q158" s="25">
        <f t="shared" si="320"/>
        <v>0.47229320869207925</v>
      </c>
      <c r="R158" s="25">
        <f t="shared" si="370"/>
        <v>0.41285729957527573</v>
      </c>
      <c r="S158" s="25">
        <f t="shared" si="371"/>
        <v>0.45545361088691627</v>
      </c>
      <c r="T158" s="25">
        <f t="shared" si="372"/>
        <v>0.45511017999940351</v>
      </c>
      <c r="U158" s="25">
        <f t="shared" si="373"/>
        <v>0.51189907624607867</v>
      </c>
      <c r="V158" s="25">
        <f t="shared" si="374"/>
        <v>0.41304953171666603</v>
      </c>
      <c r="W158" s="25">
        <f t="shared" si="375"/>
        <v>0.31217096661326527</v>
      </c>
      <c r="X158" s="36"/>
      <c r="Y158" s="36"/>
      <c r="AA158" s="124">
        <f t="shared" si="321"/>
        <v>115</v>
      </c>
      <c r="AB158" s="128">
        <f t="shared" si="376"/>
        <v>131529.67229819021</v>
      </c>
      <c r="AC158" s="124">
        <f t="shared" si="322"/>
        <v>115</v>
      </c>
      <c r="AD158" s="130">
        <f t="shared" si="435"/>
        <v>4.7500000000000001E-2</v>
      </c>
      <c r="AE158" s="127">
        <f t="shared" si="436"/>
        <v>1471</v>
      </c>
      <c r="AF158" s="128">
        <f t="shared" si="437"/>
        <v>146958.6</v>
      </c>
      <c r="AG158" s="128">
        <f t="shared" si="348"/>
        <v>147100</v>
      </c>
      <c r="AH158" s="128">
        <f t="shared" si="357"/>
        <v>147100</v>
      </c>
      <c r="AI158" s="130">
        <f t="shared" si="377"/>
        <v>4.7500000000000001E-2</v>
      </c>
      <c r="AJ158" s="128">
        <f t="shared" si="378"/>
        <v>147682.27083333331</v>
      </c>
      <c r="AK158" s="128" t="str">
        <f t="shared" si="379"/>
        <v>nie</v>
      </c>
      <c r="AL158" s="128">
        <f t="shared" si="380"/>
        <v>735.5</v>
      </c>
      <c r="AM158" s="128">
        <f t="shared" si="361"/>
        <v>146975.88437499999</v>
      </c>
      <c r="AN158" s="128">
        <f t="shared" si="381"/>
        <v>471.63937499998434</v>
      </c>
      <c r="AO158" s="130">
        <f t="shared" si="382"/>
        <v>4.4999999999999998E-2</v>
      </c>
      <c r="AP158" s="128">
        <f t="shared" si="383"/>
        <v>3381.4328319410051</v>
      </c>
      <c r="AQ158" s="128">
        <f t="shared" si="362"/>
        <v>149885.67783194102</v>
      </c>
      <c r="AS158" s="124">
        <f t="shared" si="327"/>
        <v>115</v>
      </c>
      <c r="AT158" s="130">
        <f t="shared" si="328"/>
        <v>4.7500000000000001E-2</v>
      </c>
      <c r="AU158" s="127">
        <f t="shared" si="438"/>
        <v>1396</v>
      </c>
      <c r="AV158" s="128">
        <f t="shared" si="439"/>
        <v>139471</v>
      </c>
      <c r="AW158" s="128">
        <f t="shared" si="363"/>
        <v>139600</v>
      </c>
      <c r="AX158" s="128">
        <f t="shared" si="358"/>
        <v>139600</v>
      </c>
      <c r="AY158" s="130">
        <f t="shared" si="384"/>
        <v>4.9000000000000002E-2</v>
      </c>
      <c r="AZ158" s="128">
        <f t="shared" si="385"/>
        <v>140170.03333333335</v>
      </c>
      <c r="BA158" s="128" t="str">
        <f t="shared" si="386"/>
        <v>nie</v>
      </c>
      <c r="BB158" s="128">
        <f t="shared" si="387"/>
        <v>977.19999999999993</v>
      </c>
      <c r="BC158" s="128">
        <f t="shared" si="367"/>
        <v>139270.19500000001</v>
      </c>
      <c r="BD158" s="128">
        <f t="shared" si="388"/>
        <v>461.72700000001731</v>
      </c>
      <c r="BE158" s="130">
        <f t="shared" si="264"/>
        <v>4.4999999999999998E-2</v>
      </c>
      <c r="BF158" s="128">
        <f t="shared" si="389"/>
        <v>9120.0531549850166</v>
      </c>
      <c r="BG158" s="128">
        <f t="shared" si="368"/>
        <v>147928.52115498501</v>
      </c>
      <c r="BI158" s="124">
        <f t="shared" si="332"/>
        <v>115</v>
      </c>
      <c r="BJ158" s="130">
        <f t="shared" si="451"/>
        <v>4.5900000000000003E-2</v>
      </c>
      <c r="BK158" s="127">
        <f t="shared" si="440"/>
        <v>1452</v>
      </c>
      <c r="BL158" s="128">
        <f t="shared" si="441"/>
        <v>145054.80000000002</v>
      </c>
      <c r="BM158" s="128">
        <f t="shared" si="349"/>
        <v>145200</v>
      </c>
      <c r="BN158" s="128">
        <f t="shared" si="442"/>
        <v>145200</v>
      </c>
      <c r="BO158" s="130">
        <f t="shared" si="390"/>
        <v>5.1499999999999997E-2</v>
      </c>
      <c r="BP158" s="128">
        <f t="shared" si="391"/>
        <v>149562.05000000002</v>
      </c>
      <c r="BQ158" s="128" t="str">
        <f t="shared" si="392"/>
        <v>nie</v>
      </c>
      <c r="BR158" s="128">
        <f t="shared" si="393"/>
        <v>1452</v>
      </c>
      <c r="BS158" s="128">
        <f t="shared" si="364"/>
        <v>147557.14050000001</v>
      </c>
      <c r="BT158" s="128">
        <f t="shared" si="443"/>
        <v>0</v>
      </c>
      <c r="BU158" s="130">
        <f t="shared" si="394"/>
        <v>4.4999999999999998E-2</v>
      </c>
      <c r="BV158" s="128">
        <f t="shared" si="271"/>
        <v>177.4692997606503</v>
      </c>
      <c r="BW158" s="128">
        <f t="shared" si="365"/>
        <v>147734.60979976066</v>
      </c>
      <c r="BY158" s="130">
        <f t="shared" si="452"/>
        <v>2.9000000000000001E-2</v>
      </c>
      <c r="BZ158" s="127">
        <f t="shared" si="444"/>
        <v>1349</v>
      </c>
      <c r="CA158" s="128">
        <f t="shared" si="445"/>
        <v>134779.70000000001</v>
      </c>
      <c r="CB158" s="128">
        <f t="shared" si="366"/>
        <v>134900</v>
      </c>
      <c r="CC158" s="128">
        <f t="shared" si="359"/>
        <v>134900</v>
      </c>
      <c r="CD158" s="130">
        <f t="shared" si="395"/>
        <v>4.3999999999999997E-2</v>
      </c>
      <c r="CE158" s="128">
        <f t="shared" si="396"/>
        <v>138362.43333333335</v>
      </c>
      <c r="CF158" s="128" t="str">
        <f t="shared" si="397"/>
        <v>nie</v>
      </c>
      <c r="CG158" s="128">
        <f t="shared" si="398"/>
        <v>2698</v>
      </c>
      <c r="CH158" s="128">
        <f t="shared" si="369"/>
        <v>135519.19100000002</v>
      </c>
      <c r="CI158" s="128">
        <f t="shared" si="399"/>
        <v>0</v>
      </c>
      <c r="CJ158" s="130">
        <f t="shared" si="277"/>
        <v>4.4999999999999998E-2</v>
      </c>
      <c r="CK158" s="128">
        <f t="shared" si="400"/>
        <v>6185.9248030985518</v>
      </c>
      <c r="CL158" s="128">
        <f t="shared" si="401"/>
        <v>141705.11580309857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155421.0257200943</v>
      </c>
      <c r="CR158" s="130">
        <f t="shared" si="402"/>
        <v>4.9000000000000002E-2</v>
      </c>
      <c r="CS158" s="128">
        <f t="shared" si="403"/>
        <v>159863.47670526034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146059.41613126086</v>
      </c>
      <c r="CW158" s="128">
        <f t="shared" si="285"/>
        <v>0</v>
      </c>
      <c r="CX158" s="130">
        <f t="shared" si="407"/>
        <v>4.4999999999999998E-2</v>
      </c>
      <c r="CY158" s="128">
        <f t="shared" si="408"/>
        <v>0</v>
      </c>
      <c r="CZ158" s="128">
        <f t="shared" si="409"/>
        <v>146059.41613126086</v>
      </c>
      <c r="DA158" s="20"/>
      <c r="DB158" s="127">
        <f t="shared" si="350"/>
        <v>1277</v>
      </c>
      <c r="DC158" s="128">
        <f t="shared" si="351"/>
        <v>127700</v>
      </c>
      <c r="DD158" s="128">
        <f t="shared" si="344"/>
        <v>127700</v>
      </c>
      <c r="DE158" s="128">
        <f t="shared" si="449"/>
        <v>148530.91653889997</v>
      </c>
      <c r="DF158" s="130">
        <f t="shared" si="410"/>
        <v>4.9000000000000002E-2</v>
      </c>
      <c r="DG158" s="128">
        <f t="shared" si="411"/>
        <v>152776.42523663686</v>
      </c>
      <c r="DH158" s="128" t="str">
        <f t="shared" si="412"/>
        <v>nie</v>
      </c>
      <c r="DI158" s="128">
        <f t="shared" si="413"/>
        <v>2554</v>
      </c>
      <c r="DJ158" s="128">
        <f t="shared" si="355"/>
        <v>145943.16444167585</v>
      </c>
      <c r="DK158" s="128">
        <f t="shared" si="294"/>
        <v>0</v>
      </c>
      <c r="DL158" s="130">
        <f t="shared" si="414"/>
        <v>4.4999999999999998E-2</v>
      </c>
      <c r="DM158" s="128">
        <f t="shared" si="415"/>
        <v>59.299140394733406</v>
      </c>
      <c r="DN158" s="128">
        <f t="shared" si="416"/>
        <v>146002.46358207057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161828.05922152248</v>
      </c>
      <c r="DT158" s="130">
        <f t="shared" si="417"/>
        <v>5.4000000000000006E-2</v>
      </c>
      <c r="DU158" s="128">
        <f t="shared" si="418"/>
        <v>166925.64308700044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151779.77090047035</v>
      </c>
      <c r="DY158" s="128">
        <f t="shared" si="303"/>
        <v>0</v>
      </c>
      <c r="DZ158" s="130">
        <f t="shared" si="421"/>
        <v>4.4999999999999998E-2</v>
      </c>
      <c r="EA158" s="128">
        <f t="shared" si="422"/>
        <v>0</v>
      </c>
      <c r="EB158" s="128">
        <f t="shared" si="423"/>
        <v>151779.77090047035</v>
      </c>
    </row>
    <row r="159" spans="1:132">
      <c r="A159" s="224"/>
      <c r="B159" s="188">
        <f t="shared" si="424"/>
        <v>115</v>
      </c>
      <c r="C159" s="128">
        <f t="shared" si="425"/>
        <v>149885.67783194102</v>
      </c>
      <c r="D159" s="128">
        <f t="shared" si="426"/>
        <v>147928.52115498501</v>
      </c>
      <c r="E159" s="128">
        <f t="shared" si="427"/>
        <v>147734.60979976066</v>
      </c>
      <c r="F159" s="128">
        <f t="shared" si="428"/>
        <v>141705.11580309857</v>
      </c>
      <c r="G159" s="128">
        <f t="shared" si="429"/>
        <v>146059.41613126086</v>
      </c>
      <c r="H159" s="128">
        <f t="shared" si="430"/>
        <v>146002.46358207057</v>
      </c>
      <c r="I159" s="128">
        <f t="shared" si="431"/>
        <v>151779.77090047035</v>
      </c>
      <c r="J159" s="128">
        <f t="shared" si="432"/>
        <v>141734.16696692555</v>
      </c>
      <c r="K159" s="128">
        <f t="shared" si="433"/>
        <v>131529.67229819021</v>
      </c>
      <c r="M159" s="36"/>
      <c r="N159" s="32">
        <f t="shared" si="434"/>
        <v>115</v>
      </c>
      <c r="O159" s="25">
        <f t="shared" si="318"/>
        <v>0.49885677831941022</v>
      </c>
      <c r="P159" s="25">
        <f t="shared" si="319"/>
        <v>0.47928521154985004</v>
      </c>
      <c r="Q159" s="25">
        <f t="shared" si="320"/>
        <v>0.47734609799760652</v>
      </c>
      <c r="R159" s="25">
        <f t="shared" si="370"/>
        <v>0.41705115803098569</v>
      </c>
      <c r="S159" s="25">
        <f t="shared" si="371"/>
        <v>0.46059416131260855</v>
      </c>
      <c r="T159" s="25">
        <f t="shared" si="372"/>
        <v>0.46002463582070563</v>
      </c>
      <c r="U159" s="25">
        <f t="shared" si="373"/>
        <v>0.51779770900470345</v>
      </c>
      <c r="V159" s="25">
        <f t="shared" si="374"/>
        <v>0.41734166966925557</v>
      </c>
      <c r="W159" s="25">
        <f t="shared" si="375"/>
        <v>0.31529672298190214</v>
      </c>
      <c r="X159" s="36"/>
      <c r="Y159" s="36"/>
      <c r="AA159" s="124">
        <f t="shared" si="321"/>
        <v>116</v>
      </c>
      <c r="AB159" s="128">
        <f t="shared" si="376"/>
        <v>131842.24793505392</v>
      </c>
      <c r="AC159" s="124">
        <f t="shared" si="322"/>
        <v>116</v>
      </c>
      <c r="AD159" s="130">
        <f t="shared" si="435"/>
        <v>4.7500000000000001E-2</v>
      </c>
      <c r="AE159" s="127">
        <f t="shared" si="436"/>
        <v>1471</v>
      </c>
      <c r="AF159" s="128">
        <f t="shared" si="437"/>
        <v>146958.6</v>
      </c>
      <c r="AG159" s="128">
        <f t="shared" si="348"/>
        <v>147100</v>
      </c>
      <c r="AH159" s="128">
        <f t="shared" si="357"/>
        <v>147100</v>
      </c>
      <c r="AI159" s="130">
        <f t="shared" si="377"/>
        <v>4.7500000000000001E-2</v>
      </c>
      <c r="AJ159" s="128">
        <f t="shared" si="378"/>
        <v>147682.27083333331</v>
      </c>
      <c r="AK159" s="128" t="str">
        <f t="shared" si="379"/>
        <v>nie</v>
      </c>
      <c r="AL159" s="128">
        <f t="shared" si="380"/>
        <v>735.5</v>
      </c>
      <c r="AM159" s="128">
        <f t="shared" si="361"/>
        <v>146975.88437499999</v>
      </c>
      <c r="AN159" s="128">
        <f t="shared" si="381"/>
        <v>471.63937499998434</v>
      </c>
      <c r="AO159" s="130">
        <f t="shared" si="382"/>
        <v>4.4999999999999998E-2</v>
      </c>
      <c r="AP159" s="128">
        <f t="shared" si="383"/>
        <v>3863.3433091680104</v>
      </c>
      <c r="AQ159" s="128">
        <f t="shared" si="362"/>
        <v>150367.58830916803</v>
      </c>
      <c r="AS159" s="124">
        <f t="shared" si="327"/>
        <v>116</v>
      </c>
      <c r="AT159" s="130">
        <f t="shared" si="328"/>
        <v>4.7500000000000001E-2</v>
      </c>
      <c r="AU159" s="127">
        <f t="shared" si="438"/>
        <v>1396</v>
      </c>
      <c r="AV159" s="128">
        <f t="shared" si="439"/>
        <v>139471</v>
      </c>
      <c r="AW159" s="128">
        <f t="shared" si="363"/>
        <v>139600</v>
      </c>
      <c r="AX159" s="128">
        <f t="shared" si="358"/>
        <v>139600</v>
      </c>
      <c r="AY159" s="130">
        <f t="shared" si="384"/>
        <v>4.9000000000000002E-2</v>
      </c>
      <c r="AZ159" s="128">
        <f t="shared" si="385"/>
        <v>140170.03333333335</v>
      </c>
      <c r="BA159" s="128" t="str">
        <f t="shared" si="386"/>
        <v>nie</v>
      </c>
      <c r="BB159" s="128">
        <f t="shared" si="387"/>
        <v>977.19999999999993</v>
      </c>
      <c r="BC159" s="128">
        <f t="shared" si="367"/>
        <v>139270.19500000001</v>
      </c>
      <c r="BD159" s="128">
        <f t="shared" si="388"/>
        <v>461.72700000001731</v>
      </c>
      <c r="BE159" s="130">
        <f t="shared" si="264"/>
        <v>4.4999999999999998E-2</v>
      </c>
      <c r="BF159" s="128">
        <f t="shared" si="389"/>
        <v>9609.4823164433001</v>
      </c>
      <c r="BG159" s="128">
        <f t="shared" si="368"/>
        <v>148417.95031644328</v>
      </c>
      <c r="BI159" s="124">
        <f t="shared" si="332"/>
        <v>116</v>
      </c>
      <c r="BJ159" s="130">
        <f t="shared" si="451"/>
        <v>4.5900000000000003E-2</v>
      </c>
      <c r="BK159" s="127">
        <f t="shared" si="440"/>
        <v>1452</v>
      </c>
      <c r="BL159" s="128">
        <f t="shared" si="441"/>
        <v>145054.80000000002</v>
      </c>
      <c r="BM159" s="128">
        <f t="shared" si="349"/>
        <v>145200</v>
      </c>
      <c r="BN159" s="128">
        <f t="shared" si="442"/>
        <v>145200</v>
      </c>
      <c r="BO159" s="130">
        <f t="shared" si="390"/>
        <v>5.1499999999999997E-2</v>
      </c>
      <c r="BP159" s="128">
        <f t="shared" si="391"/>
        <v>150185.20000000001</v>
      </c>
      <c r="BQ159" s="128" t="str">
        <f t="shared" si="392"/>
        <v>nie</v>
      </c>
      <c r="BR159" s="128">
        <f t="shared" si="393"/>
        <v>1452</v>
      </c>
      <c r="BS159" s="128">
        <f t="shared" si="364"/>
        <v>148061.89200000002</v>
      </c>
      <c r="BT159" s="128">
        <f t="shared" si="443"/>
        <v>0</v>
      </c>
      <c r="BU159" s="130">
        <f t="shared" si="394"/>
        <v>4.4999999999999998E-2</v>
      </c>
      <c r="BV159" s="128">
        <f t="shared" si="271"/>
        <v>178.00836275867329</v>
      </c>
      <c r="BW159" s="128">
        <f t="shared" si="365"/>
        <v>148239.90036275869</v>
      </c>
      <c r="BY159" s="130">
        <f t="shared" si="452"/>
        <v>2.9000000000000001E-2</v>
      </c>
      <c r="BZ159" s="127">
        <f t="shared" si="444"/>
        <v>1349</v>
      </c>
      <c r="CA159" s="128">
        <f t="shared" si="445"/>
        <v>134779.70000000001</v>
      </c>
      <c r="CB159" s="128">
        <f t="shared" si="366"/>
        <v>134900</v>
      </c>
      <c r="CC159" s="128">
        <f t="shared" si="359"/>
        <v>134900</v>
      </c>
      <c r="CD159" s="130">
        <f t="shared" si="395"/>
        <v>4.3999999999999997E-2</v>
      </c>
      <c r="CE159" s="128">
        <f t="shared" si="396"/>
        <v>138857.06666666668</v>
      </c>
      <c r="CF159" s="128" t="str">
        <f t="shared" si="397"/>
        <v>nie</v>
      </c>
      <c r="CG159" s="128">
        <f t="shared" si="398"/>
        <v>2698</v>
      </c>
      <c r="CH159" s="128">
        <f t="shared" si="369"/>
        <v>135919.84400000001</v>
      </c>
      <c r="CI159" s="128">
        <f t="shared" si="399"/>
        <v>0</v>
      </c>
      <c r="CJ159" s="130">
        <f t="shared" si="277"/>
        <v>4.4999999999999998E-2</v>
      </c>
      <c r="CK159" s="128">
        <f t="shared" si="400"/>
        <v>6204.7145496879639</v>
      </c>
      <c r="CL159" s="128">
        <f t="shared" si="401"/>
        <v>142124.55854968796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155421.0257200943</v>
      </c>
      <c r="CR159" s="130">
        <f t="shared" si="402"/>
        <v>4.9000000000000002E-2</v>
      </c>
      <c r="CS159" s="128">
        <f t="shared" si="403"/>
        <v>160498.11256028403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146573.47117383007</v>
      </c>
      <c r="CW159" s="128">
        <f t="shared" si="285"/>
        <v>0</v>
      </c>
      <c r="CX159" s="130">
        <f t="shared" si="407"/>
        <v>4.4999999999999998E-2</v>
      </c>
      <c r="CY159" s="128">
        <f t="shared" si="408"/>
        <v>0</v>
      </c>
      <c r="CZ159" s="128">
        <f t="shared" si="409"/>
        <v>146573.47117383007</v>
      </c>
      <c r="DA159" s="20"/>
      <c r="DB159" s="127">
        <f t="shared" si="350"/>
        <v>1277</v>
      </c>
      <c r="DC159" s="128">
        <f t="shared" si="351"/>
        <v>127700</v>
      </c>
      <c r="DD159" s="128">
        <f t="shared" si="344"/>
        <v>127700</v>
      </c>
      <c r="DE159" s="128">
        <f t="shared" si="449"/>
        <v>148530.91653889997</v>
      </c>
      <c r="DF159" s="130">
        <f t="shared" si="410"/>
        <v>4.9000000000000002E-2</v>
      </c>
      <c r="DG159" s="128">
        <f t="shared" si="411"/>
        <v>153382.92647917068</v>
      </c>
      <c r="DH159" s="128" t="str">
        <f t="shared" si="412"/>
        <v>nie</v>
      </c>
      <c r="DI159" s="128">
        <f t="shared" si="413"/>
        <v>2554</v>
      </c>
      <c r="DJ159" s="128">
        <f t="shared" si="355"/>
        <v>146434.43044812826</v>
      </c>
      <c r="DK159" s="128">
        <f t="shared" si="294"/>
        <v>0</v>
      </c>
      <c r="DL159" s="130">
        <f t="shared" si="414"/>
        <v>4.4999999999999998E-2</v>
      </c>
      <c r="DM159" s="128">
        <f t="shared" si="415"/>
        <v>59.479261533682411</v>
      </c>
      <c r="DN159" s="128">
        <f t="shared" si="416"/>
        <v>146493.90970966194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161828.05922152248</v>
      </c>
      <c r="DT159" s="130">
        <f t="shared" si="417"/>
        <v>5.4000000000000006E-2</v>
      </c>
      <c r="DU159" s="128">
        <f t="shared" si="418"/>
        <v>167653.86935349728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152369.63417633279</v>
      </c>
      <c r="DY159" s="128">
        <f t="shared" si="303"/>
        <v>0</v>
      </c>
      <c r="DZ159" s="130">
        <f t="shared" si="421"/>
        <v>4.4999999999999998E-2</v>
      </c>
      <c r="EA159" s="128">
        <f t="shared" si="422"/>
        <v>0</v>
      </c>
      <c r="EB159" s="128">
        <f t="shared" si="423"/>
        <v>152369.63417633279</v>
      </c>
    </row>
    <row r="160" spans="1:132">
      <c r="A160" s="224"/>
      <c r="B160" s="188">
        <f t="shared" si="424"/>
        <v>116</v>
      </c>
      <c r="C160" s="128">
        <f t="shared" si="425"/>
        <v>150367.58830916803</v>
      </c>
      <c r="D160" s="128">
        <f t="shared" si="426"/>
        <v>148417.95031644328</v>
      </c>
      <c r="E160" s="128">
        <f t="shared" si="427"/>
        <v>148239.90036275869</v>
      </c>
      <c r="F160" s="128">
        <f t="shared" si="428"/>
        <v>142124.55854968796</v>
      </c>
      <c r="G160" s="128">
        <f t="shared" si="429"/>
        <v>146573.47117383007</v>
      </c>
      <c r="H160" s="128">
        <f t="shared" si="430"/>
        <v>146493.90970966194</v>
      </c>
      <c r="I160" s="128">
        <f t="shared" si="431"/>
        <v>152369.63417633279</v>
      </c>
      <c r="J160" s="128">
        <f t="shared" si="432"/>
        <v>142164.6844990876</v>
      </c>
      <c r="K160" s="128">
        <f t="shared" si="433"/>
        <v>131842.24793505392</v>
      </c>
      <c r="M160" s="36"/>
      <c r="N160" s="32">
        <f t="shared" si="434"/>
        <v>116</v>
      </c>
      <c r="O160" s="25">
        <f t="shared" si="318"/>
        <v>0.50367588309168032</v>
      </c>
      <c r="P160" s="25">
        <f t="shared" si="319"/>
        <v>0.48417950316443292</v>
      </c>
      <c r="Q160" s="25">
        <f t="shared" si="320"/>
        <v>0.48239900362758692</v>
      </c>
      <c r="R160" s="25">
        <f t="shared" si="370"/>
        <v>0.42124558549687974</v>
      </c>
      <c r="S160" s="25">
        <f t="shared" si="371"/>
        <v>0.46573471173830061</v>
      </c>
      <c r="T160" s="25">
        <f t="shared" si="372"/>
        <v>0.4649390970966194</v>
      </c>
      <c r="U160" s="25">
        <f t="shared" si="373"/>
        <v>0.52369634176332802</v>
      </c>
      <c r="V160" s="25">
        <f t="shared" si="374"/>
        <v>0.4216468449908759</v>
      </c>
      <c r="W160" s="25">
        <f t="shared" si="375"/>
        <v>0.31842247935053924</v>
      </c>
      <c r="X160" s="36"/>
      <c r="Y160" s="36"/>
      <c r="AA160" s="124">
        <f t="shared" si="321"/>
        <v>117</v>
      </c>
      <c r="AB160" s="128">
        <f t="shared" si="376"/>
        <v>132154.82357191757</v>
      </c>
      <c r="AC160" s="124">
        <f t="shared" si="322"/>
        <v>117</v>
      </c>
      <c r="AD160" s="130">
        <f t="shared" si="435"/>
        <v>4.7500000000000001E-2</v>
      </c>
      <c r="AE160" s="127">
        <f t="shared" si="436"/>
        <v>1471</v>
      </c>
      <c r="AF160" s="128">
        <f t="shared" si="437"/>
        <v>146958.6</v>
      </c>
      <c r="AG160" s="128">
        <f t="shared" si="348"/>
        <v>147100</v>
      </c>
      <c r="AH160" s="128">
        <f t="shared" si="357"/>
        <v>147100</v>
      </c>
      <c r="AI160" s="130">
        <f t="shared" si="377"/>
        <v>4.7500000000000001E-2</v>
      </c>
      <c r="AJ160" s="128">
        <f t="shared" si="378"/>
        <v>147682.27083333331</v>
      </c>
      <c r="AK160" s="128" t="str">
        <f t="shared" si="379"/>
        <v>nie</v>
      </c>
      <c r="AL160" s="128">
        <f t="shared" si="380"/>
        <v>735.5</v>
      </c>
      <c r="AM160" s="128">
        <f t="shared" si="361"/>
        <v>146975.88437499999</v>
      </c>
      <c r="AN160" s="128">
        <f t="shared" si="381"/>
        <v>471.63937499998434</v>
      </c>
      <c r="AO160" s="130">
        <f t="shared" si="382"/>
        <v>4.4999999999999998E-2</v>
      </c>
      <c r="AP160" s="128">
        <f t="shared" si="383"/>
        <v>4346.7175894695929</v>
      </c>
      <c r="AQ160" s="128">
        <f t="shared" si="362"/>
        <v>150850.96258946959</v>
      </c>
      <c r="AS160" s="124">
        <f t="shared" si="327"/>
        <v>117</v>
      </c>
      <c r="AT160" s="130">
        <f t="shared" si="328"/>
        <v>4.7500000000000001E-2</v>
      </c>
      <c r="AU160" s="127">
        <f t="shared" si="438"/>
        <v>1396</v>
      </c>
      <c r="AV160" s="128">
        <f t="shared" si="439"/>
        <v>139471</v>
      </c>
      <c r="AW160" s="128">
        <f t="shared" si="363"/>
        <v>139600</v>
      </c>
      <c r="AX160" s="128">
        <f t="shared" si="358"/>
        <v>139600</v>
      </c>
      <c r="AY160" s="130">
        <f t="shared" si="384"/>
        <v>4.9000000000000002E-2</v>
      </c>
      <c r="AZ160" s="128">
        <f t="shared" si="385"/>
        <v>140170.03333333335</v>
      </c>
      <c r="BA160" s="128" t="str">
        <f t="shared" si="386"/>
        <v>nie</v>
      </c>
      <c r="BB160" s="128">
        <f t="shared" si="387"/>
        <v>977.19999999999993</v>
      </c>
      <c r="BC160" s="128">
        <f t="shared" si="367"/>
        <v>139270.19500000001</v>
      </c>
      <c r="BD160" s="128">
        <f t="shared" si="388"/>
        <v>461.72700000001731</v>
      </c>
      <c r="BE160" s="130">
        <f t="shared" si="264"/>
        <v>4.4999999999999998E-2</v>
      </c>
      <c r="BF160" s="128">
        <f t="shared" si="389"/>
        <v>10100.398118979514</v>
      </c>
      <c r="BG160" s="128">
        <f t="shared" si="368"/>
        <v>148908.86611897949</v>
      </c>
      <c r="BI160" s="124">
        <f t="shared" si="332"/>
        <v>117</v>
      </c>
      <c r="BJ160" s="130">
        <f t="shared" si="451"/>
        <v>4.5900000000000003E-2</v>
      </c>
      <c r="BK160" s="127">
        <f t="shared" si="440"/>
        <v>1452</v>
      </c>
      <c r="BL160" s="128">
        <f t="shared" si="441"/>
        <v>145054.80000000002</v>
      </c>
      <c r="BM160" s="128">
        <f t="shared" si="349"/>
        <v>145200</v>
      </c>
      <c r="BN160" s="128">
        <f t="shared" si="442"/>
        <v>145200</v>
      </c>
      <c r="BO160" s="130">
        <f t="shared" si="390"/>
        <v>5.1499999999999997E-2</v>
      </c>
      <c r="BP160" s="128">
        <f t="shared" si="391"/>
        <v>150808.34999999998</v>
      </c>
      <c r="BQ160" s="128" t="str">
        <f t="shared" si="392"/>
        <v>nie</v>
      </c>
      <c r="BR160" s="128">
        <f t="shared" si="393"/>
        <v>1452</v>
      </c>
      <c r="BS160" s="128">
        <f t="shared" si="364"/>
        <v>148566.64349999998</v>
      </c>
      <c r="BT160" s="128">
        <f t="shared" si="443"/>
        <v>0</v>
      </c>
      <c r="BU160" s="130">
        <f t="shared" si="394"/>
        <v>4.4999999999999998E-2</v>
      </c>
      <c r="BV160" s="128">
        <f t="shared" si="271"/>
        <v>178.54906316055275</v>
      </c>
      <c r="BW160" s="128">
        <f t="shared" si="365"/>
        <v>148745.19256316053</v>
      </c>
      <c r="BY160" s="130">
        <f t="shared" si="452"/>
        <v>2.9000000000000001E-2</v>
      </c>
      <c r="BZ160" s="127">
        <f t="shared" si="444"/>
        <v>1349</v>
      </c>
      <c r="CA160" s="128">
        <f t="shared" si="445"/>
        <v>134779.70000000001</v>
      </c>
      <c r="CB160" s="128">
        <f t="shared" si="366"/>
        <v>134900</v>
      </c>
      <c r="CC160" s="128">
        <f t="shared" si="359"/>
        <v>134900</v>
      </c>
      <c r="CD160" s="130">
        <f t="shared" si="395"/>
        <v>4.3999999999999997E-2</v>
      </c>
      <c r="CE160" s="128">
        <f t="shared" si="396"/>
        <v>139351.69999999998</v>
      </c>
      <c r="CF160" s="128" t="str">
        <f t="shared" si="397"/>
        <v>nie</v>
      </c>
      <c r="CG160" s="128">
        <f t="shared" si="398"/>
        <v>2698</v>
      </c>
      <c r="CH160" s="128">
        <f t="shared" si="369"/>
        <v>136320.49699999997</v>
      </c>
      <c r="CI160" s="128">
        <f t="shared" si="399"/>
        <v>0</v>
      </c>
      <c r="CJ160" s="130">
        <f t="shared" si="277"/>
        <v>4.4999999999999998E-2</v>
      </c>
      <c r="CK160" s="128">
        <f t="shared" si="400"/>
        <v>6223.5613701326411</v>
      </c>
      <c r="CL160" s="128">
        <f t="shared" si="401"/>
        <v>142544.05837013261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155421.0257200943</v>
      </c>
      <c r="CR160" s="130">
        <f t="shared" si="402"/>
        <v>4.9000000000000002E-2</v>
      </c>
      <c r="CS160" s="128">
        <f t="shared" si="403"/>
        <v>161132.74841530778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147087.5262163993</v>
      </c>
      <c r="CW160" s="128">
        <f t="shared" si="285"/>
        <v>0</v>
      </c>
      <c r="CX160" s="130">
        <f t="shared" si="407"/>
        <v>4.4999999999999998E-2</v>
      </c>
      <c r="CY160" s="128">
        <f t="shared" si="408"/>
        <v>0</v>
      </c>
      <c r="CZ160" s="128">
        <f t="shared" si="409"/>
        <v>147087.5262163993</v>
      </c>
      <c r="DA160" s="20"/>
      <c r="DB160" s="127">
        <f t="shared" si="350"/>
        <v>1277</v>
      </c>
      <c r="DC160" s="128">
        <f t="shared" si="351"/>
        <v>127700</v>
      </c>
      <c r="DD160" s="128">
        <f t="shared" si="344"/>
        <v>127700</v>
      </c>
      <c r="DE160" s="128">
        <f t="shared" si="449"/>
        <v>148530.91653889997</v>
      </c>
      <c r="DF160" s="130">
        <f t="shared" si="410"/>
        <v>4.9000000000000002E-2</v>
      </c>
      <c r="DG160" s="128">
        <f t="shared" si="411"/>
        <v>153989.42772170456</v>
      </c>
      <c r="DH160" s="128" t="str">
        <f t="shared" si="412"/>
        <v>nie</v>
      </c>
      <c r="DI160" s="128">
        <f t="shared" si="413"/>
        <v>2554</v>
      </c>
      <c r="DJ160" s="128">
        <f t="shared" si="355"/>
        <v>146925.6964545807</v>
      </c>
      <c r="DK160" s="128">
        <f t="shared" si="294"/>
        <v>0</v>
      </c>
      <c r="DL160" s="130">
        <f t="shared" si="414"/>
        <v>4.4999999999999998E-2</v>
      </c>
      <c r="DM160" s="128">
        <f t="shared" si="415"/>
        <v>59.659929790590972</v>
      </c>
      <c r="DN160" s="128">
        <f t="shared" si="416"/>
        <v>146985.35638437129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161828.05922152248</v>
      </c>
      <c r="DT160" s="130">
        <f t="shared" si="417"/>
        <v>5.4000000000000006E-2</v>
      </c>
      <c r="DU160" s="128">
        <f t="shared" si="418"/>
        <v>168382.09561999413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152959.49745219524</v>
      </c>
      <c r="DY160" s="128">
        <f t="shared" si="303"/>
        <v>0</v>
      </c>
      <c r="DZ160" s="130">
        <f t="shared" si="421"/>
        <v>4.4999999999999998E-2</v>
      </c>
      <c r="EA160" s="128">
        <f t="shared" si="422"/>
        <v>0</v>
      </c>
      <c r="EB160" s="128">
        <f t="shared" si="423"/>
        <v>152959.49745219524</v>
      </c>
    </row>
    <row r="161" spans="1:132">
      <c r="A161" s="224"/>
      <c r="B161" s="188">
        <f t="shared" si="424"/>
        <v>117</v>
      </c>
      <c r="C161" s="128">
        <f t="shared" si="425"/>
        <v>150850.96258946959</v>
      </c>
      <c r="D161" s="128">
        <f t="shared" si="426"/>
        <v>148908.86611897949</v>
      </c>
      <c r="E161" s="128">
        <f t="shared" si="427"/>
        <v>148745.19256316053</v>
      </c>
      <c r="F161" s="128">
        <f t="shared" si="428"/>
        <v>142544.05837013261</v>
      </c>
      <c r="G161" s="128">
        <f t="shared" si="429"/>
        <v>147087.5262163993</v>
      </c>
      <c r="H161" s="128">
        <f t="shared" si="430"/>
        <v>146985.35638437129</v>
      </c>
      <c r="I161" s="128">
        <f t="shared" si="431"/>
        <v>152959.49745219524</v>
      </c>
      <c r="J161" s="128">
        <f t="shared" si="432"/>
        <v>142596.50972825359</v>
      </c>
      <c r="K161" s="128">
        <f t="shared" si="433"/>
        <v>132154.82357191757</v>
      </c>
      <c r="M161" s="36"/>
      <c r="N161" s="32">
        <f t="shared" si="434"/>
        <v>117</v>
      </c>
      <c r="O161" s="25">
        <f t="shared" si="318"/>
        <v>0.50850962589469595</v>
      </c>
      <c r="P161" s="25">
        <f t="shared" si="319"/>
        <v>0.48908866118979488</v>
      </c>
      <c r="Q161" s="25">
        <f t="shared" si="320"/>
        <v>0.48745192563160522</v>
      </c>
      <c r="R161" s="25">
        <f t="shared" si="370"/>
        <v>0.4254405837013262</v>
      </c>
      <c r="S161" s="25">
        <f t="shared" si="371"/>
        <v>0.47087526216399311</v>
      </c>
      <c r="T161" s="25">
        <f t="shared" si="372"/>
        <v>0.46985356384371291</v>
      </c>
      <c r="U161" s="25">
        <f t="shared" si="373"/>
        <v>0.52959497452195237</v>
      </c>
      <c r="V161" s="25">
        <f t="shared" si="374"/>
        <v>0.42596509728253595</v>
      </c>
      <c r="W161" s="25">
        <f t="shared" si="375"/>
        <v>0.32154823571917568</v>
      </c>
      <c r="X161" s="36"/>
      <c r="Y161" s="36"/>
      <c r="AA161" s="124">
        <f t="shared" si="321"/>
        <v>118</v>
      </c>
      <c r="AB161" s="128">
        <f t="shared" si="376"/>
        <v>132467.39920878128</v>
      </c>
      <c r="AC161" s="124">
        <f t="shared" si="322"/>
        <v>118</v>
      </c>
      <c r="AD161" s="130">
        <f t="shared" si="435"/>
        <v>4.7500000000000001E-2</v>
      </c>
      <c r="AE161" s="127">
        <f t="shared" si="436"/>
        <v>1471</v>
      </c>
      <c r="AF161" s="128">
        <f t="shared" si="437"/>
        <v>146958.6</v>
      </c>
      <c r="AG161" s="128">
        <f t="shared" si="348"/>
        <v>147100</v>
      </c>
      <c r="AH161" s="128">
        <f t="shared" si="357"/>
        <v>147100</v>
      </c>
      <c r="AI161" s="130">
        <f t="shared" si="377"/>
        <v>4.7500000000000001E-2</v>
      </c>
      <c r="AJ161" s="128">
        <f t="shared" si="378"/>
        <v>147682.27083333331</v>
      </c>
      <c r="AK161" s="128" t="str">
        <f t="shared" si="379"/>
        <v>nie</v>
      </c>
      <c r="AL161" s="128">
        <f t="shared" si="380"/>
        <v>735.5</v>
      </c>
      <c r="AM161" s="128">
        <f t="shared" si="361"/>
        <v>146975.88437499999</v>
      </c>
      <c r="AN161" s="128">
        <f t="shared" si="381"/>
        <v>471.63937499998434</v>
      </c>
      <c r="AO161" s="130">
        <f t="shared" si="382"/>
        <v>4.4999999999999998E-2</v>
      </c>
      <c r="AP161" s="128">
        <f t="shared" si="383"/>
        <v>4831.5601191475907</v>
      </c>
      <c r="AQ161" s="128">
        <f t="shared" si="362"/>
        <v>151335.80511914761</v>
      </c>
      <c r="AS161" s="124">
        <f t="shared" si="327"/>
        <v>118</v>
      </c>
      <c r="AT161" s="130">
        <f t="shared" si="328"/>
        <v>4.7500000000000001E-2</v>
      </c>
      <c r="AU161" s="127">
        <f t="shared" si="438"/>
        <v>1396</v>
      </c>
      <c r="AV161" s="128">
        <f t="shared" si="439"/>
        <v>139471</v>
      </c>
      <c r="AW161" s="128">
        <f t="shared" si="363"/>
        <v>139600</v>
      </c>
      <c r="AX161" s="128">
        <f t="shared" si="358"/>
        <v>139600</v>
      </c>
      <c r="AY161" s="130">
        <f t="shared" si="384"/>
        <v>4.9000000000000002E-2</v>
      </c>
      <c r="AZ161" s="128">
        <f t="shared" si="385"/>
        <v>140170.03333333335</v>
      </c>
      <c r="BA161" s="128" t="str">
        <f t="shared" si="386"/>
        <v>nie</v>
      </c>
      <c r="BB161" s="128">
        <f t="shared" si="387"/>
        <v>977.19999999999993</v>
      </c>
      <c r="BC161" s="128">
        <f t="shared" si="367"/>
        <v>139270.19500000001</v>
      </c>
      <c r="BD161" s="128">
        <f t="shared" si="388"/>
        <v>461.72700000001731</v>
      </c>
      <c r="BE161" s="130">
        <f t="shared" si="264"/>
        <v>4.4999999999999998E-2</v>
      </c>
      <c r="BF161" s="128">
        <f t="shared" si="389"/>
        <v>10592.805078265932</v>
      </c>
      <c r="BG161" s="128">
        <f t="shared" si="368"/>
        <v>149401.27307826592</v>
      </c>
      <c r="BI161" s="124">
        <f t="shared" si="332"/>
        <v>118</v>
      </c>
      <c r="BJ161" s="130">
        <f t="shared" si="451"/>
        <v>4.5900000000000003E-2</v>
      </c>
      <c r="BK161" s="127">
        <f t="shared" si="440"/>
        <v>1452</v>
      </c>
      <c r="BL161" s="128">
        <f t="shared" si="441"/>
        <v>145054.80000000002</v>
      </c>
      <c r="BM161" s="128">
        <f t="shared" si="349"/>
        <v>145200</v>
      </c>
      <c r="BN161" s="128">
        <f t="shared" si="442"/>
        <v>145200</v>
      </c>
      <c r="BO161" s="130">
        <f t="shared" si="390"/>
        <v>5.1499999999999997E-2</v>
      </c>
      <c r="BP161" s="128">
        <f t="shared" si="391"/>
        <v>151431.5</v>
      </c>
      <c r="BQ161" s="128" t="str">
        <f t="shared" si="392"/>
        <v>nie</v>
      </c>
      <c r="BR161" s="128">
        <f t="shared" si="393"/>
        <v>1452</v>
      </c>
      <c r="BS161" s="128">
        <f t="shared" si="364"/>
        <v>149071.39499999999</v>
      </c>
      <c r="BT161" s="128">
        <f t="shared" si="443"/>
        <v>0</v>
      </c>
      <c r="BU161" s="130">
        <f t="shared" si="394"/>
        <v>4.4999999999999998E-2</v>
      </c>
      <c r="BV161" s="128">
        <f t="shared" si="271"/>
        <v>179.09140593990293</v>
      </c>
      <c r="BW161" s="128">
        <f t="shared" si="365"/>
        <v>149250.48640593988</v>
      </c>
      <c r="BY161" s="130">
        <f t="shared" si="452"/>
        <v>2.9000000000000001E-2</v>
      </c>
      <c r="BZ161" s="127">
        <f t="shared" si="444"/>
        <v>1349</v>
      </c>
      <c r="CA161" s="128">
        <f t="shared" si="445"/>
        <v>134779.70000000001</v>
      </c>
      <c r="CB161" s="128">
        <f t="shared" si="366"/>
        <v>134900</v>
      </c>
      <c r="CC161" s="128">
        <f t="shared" si="359"/>
        <v>134900</v>
      </c>
      <c r="CD161" s="130">
        <f t="shared" si="395"/>
        <v>4.3999999999999997E-2</v>
      </c>
      <c r="CE161" s="128">
        <f t="shared" si="396"/>
        <v>139846.33333333331</v>
      </c>
      <c r="CF161" s="128" t="str">
        <f t="shared" si="397"/>
        <v>nie</v>
      </c>
      <c r="CG161" s="128">
        <f t="shared" si="398"/>
        <v>2698</v>
      </c>
      <c r="CH161" s="128">
        <f t="shared" si="369"/>
        <v>136721.15</v>
      </c>
      <c r="CI161" s="128">
        <f t="shared" si="399"/>
        <v>0</v>
      </c>
      <c r="CJ161" s="130">
        <f t="shared" si="277"/>
        <v>4.4999999999999998E-2</v>
      </c>
      <c r="CK161" s="128">
        <f t="shared" si="400"/>
        <v>6242.4654377944189</v>
      </c>
      <c r="CL161" s="128">
        <f t="shared" si="401"/>
        <v>142963.61543779442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155421.0257200943</v>
      </c>
      <c r="CR161" s="130">
        <f t="shared" si="402"/>
        <v>4.9000000000000002E-2</v>
      </c>
      <c r="CS161" s="128">
        <f t="shared" si="403"/>
        <v>161767.38427033147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147601.58125896851</v>
      </c>
      <c r="CW161" s="128">
        <f t="shared" si="285"/>
        <v>0</v>
      </c>
      <c r="CX161" s="130">
        <f t="shared" si="407"/>
        <v>4.4999999999999998E-2</v>
      </c>
      <c r="CY161" s="128">
        <f t="shared" si="408"/>
        <v>0</v>
      </c>
      <c r="CZ161" s="128">
        <f t="shared" si="409"/>
        <v>147601.58125896851</v>
      </c>
      <c r="DA161" s="20"/>
      <c r="DB161" s="127">
        <f t="shared" si="350"/>
        <v>1277</v>
      </c>
      <c r="DC161" s="128">
        <f t="shared" si="351"/>
        <v>127700</v>
      </c>
      <c r="DD161" s="128">
        <f t="shared" si="344"/>
        <v>127700</v>
      </c>
      <c r="DE161" s="128">
        <f t="shared" si="449"/>
        <v>148530.91653889997</v>
      </c>
      <c r="DF161" s="130">
        <f t="shared" si="410"/>
        <v>4.9000000000000002E-2</v>
      </c>
      <c r="DG161" s="128">
        <f t="shared" si="411"/>
        <v>154595.92896423838</v>
      </c>
      <c r="DH161" s="128" t="str">
        <f t="shared" si="412"/>
        <v>nie</v>
      </c>
      <c r="DI161" s="128">
        <f t="shared" si="413"/>
        <v>2554</v>
      </c>
      <c r="DJ161" s="128">
        <f t="shared" si="355"/>
        <v>147416.96246103308</v>
      </c>
      <c r="DK161" s="128">
        <f t="shared" si="294"/>
        <v>0</v>
      </c>
      <c r="DL161" s="130">
        <f t="shared" si="414"/>
        <v>4.4999999999999998E-2</v>
      </c>
      <c r="DM161" s="128">
        <f t="shared" si="415"/>
        <v>59.841146827329894</v>
      </c>
      <c r="DN161" s="128">
        <f t="shared" si="416"/>
        <v>147476.80360786041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161828.05922152248</v>
      </c>
      <c r="DT161" s="130">
        <f t="shared" si="417"/>
        <v>5.4000000000000006E-2</v>
      </c>
      <c r="DU161" s="128">
        <f t="shared" si="418"/>
        <v>169110.32188649097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153549.36072805768</v>
      </c>
      <c r="DY161" s="128">
        <f t="shared" si="303"/>
        <v>0</v>
      </c>
      <c r="DZ161" s="130">
        <f t="shared" si="421"/>
        <v>4.4999999999999998E-2</v>
      </c>
      <c r="EA161" s="128">
        <f t="shared" si="422"/>
        <v>0</v>
      </c>
      <c r="EB161" s="128">
        <f t="shared" si="423"/>
        <v>153549.36072805768</v>
      </c>
    </row>
    <row r="162" spans="1:132">
      <c r="A162" s="224"/>
      <c r="B162" s="188">
        <f t="shared" si="424"/>
        <v>118</v>
      </c>
      <c r="C162" s="128">
        <f t="shared" si="425"/>
        <v>151335.80511914761</v>
      </c>
      <c r="D162" s="128">
        <f t="shared" si="426"/>
        <v>149401.27307826592</v>
      </c>
      <c r="E162" s="128">
        <f t="shared" si="427"/>
        <v>149250.48640593988</v>
      </c>
      <c r="F162" s="128">
        <f t="shared" si="428"/>
        <v>142963.61543779442</v>
      </c>
      <c r="G162" s="128">
        <f t="shared" si="429"/>
        <v>147601.58125896851</v>
      </c>
      <c r="H162" s="128">
        <f t="shared" si="430"/>
        <v>147476.80360786041</v>
      </c>
      <c r="I162" s="128">
        <f t="shared" si="431"/>
        <v>153549.36072805768</v>
      </c>
      <c r="J162" s="128">
        <f t="shared" si="432"/>
        <v>143029.64662655315</v>
      </c>
      <c r="K162" s="128">
        <f t="shared" si="433"/>
        <v>132467.39920878128</v>
      </c>
      <c r="M162" s="36"/>
      <c r="N162" s="32">
        <f t="shared" si="434"/>
        <v>118</v>
      </c>
      <c r="O162" s="25">
        <f t="shared" si="318"/>
        <v>0.51335805119147615</v>
      </c>
      <c r="P162" s="25">
        <f t="shared" si="319"/>
        <v>0.49401273078265917</v>
      </c>
      <c r="Q162" s="25">
        <f t="shared" si="320"/>
        <v>0.49250486405939875</v>
      </c>
      <c r="R162" s="25">
        <f t="shared" si="370"/>
        <v>0.42963615437794411</v>
      </c>
      <c r="S162" s="25">
        <f t="shared" si="371"/>
        <v>0.47601581258968517</v>
      </c>
      <c r="T162" s="25">
        <f t="shared" si="372"/>
        <v>0.47476803607860396</v>
      </c>
      <c r="U162" s="25">
        <f t="shared" si="373"/>
        <v>0.53549360728057693</v>
      </c>
      <c r="V162" s="25">
        <f t="shared" si="374"/>
        <v>0.43029646626553153</v>
      </c>
      <c r="W162" s="25">
        <f t="shared" si="375"/>
        <v>0.32467399208781278</v>
      </c>
      <c r="X162" s="36"/>
      <c r="Y162" s="36"/>
      <c r="AA162" s="124">
        <f t="shared" si="321"/>
        <v>119</v>
      </c>
      <c r="AB162" s="128">
        <f t="shared" si="376"/>
        <v>132779.97484564496</v>
      </c>
      <c r="AC162" s="124">
        <f t="shared" si="322"/>
        <v>119</v>
      </c>
      <c r="AD162" s="130">
        <f t="shared" si="435"/>
        <v>4.7500000000000001E-2</v>
      </c>
      <c r="AE162" s="127">
        <f t="shared" si="436"/>
        <v>1471</v>
      </c>
      <c r="AF162" s="128">
        <f t="shared" si="437"/>
        <v>146958.6</v>
      </c>
      <c r="AG162" s="128">
        <f t="shared" si="348"/>
        <v>147100</v>
      </c>
      <c r="AH162" s="128">
        <f t="shared" si="357"/>
        <v>147100</v>
      </c>
      <c r="AI162" s="130">
        <f t="shared" si="377"/>
        <v>4.7500000000000001E-2</v>
      </c>
      <c r="AJ162" s="128">
        <f t="shared" si="378"/>
        <v>147682.27083333331</v>
      </c>
      <c r="AK162" s="128" t="str">
        <f t="shared" si="379"/>
        <v>nie</v>
      </c>
      <c r="AL162" s="128">
        <f t="shared" si="380"/>
        <v>735.5</v>
      </c>
      <c r="AM162" s="128">
        <f t="shared" si="361"/>
        <v>146975.88437499999</v>
      </c>
      <c r="AN162" s="128">
        <f t="shared" si="381"/>
        <v>471.63937499998434</v>
      </c>
      <c r="AO162" s="130">
        <f t="shared" si="382"/>
        <v>4.4999999999999998E-2</v>
      </c>
      <c r="AP162" s="128">
        <f t="shared" si="383"/>
        <v>5317.8753580094863</v>
      </c>
      <c r="AQ162" s="128">
        <f t="shared" si="362"/>
        <v>151822.1203580095</v>
      </c>
      <c r="AS162" s="124">
        <f t="shared" si="327"/>
        <v>119</v>
      </c>
      <c r="AT162" s="130">
        <f t="shared" si="328"/>
        <v>4.7500000000000001E-2</v>
      </c>
      <c r="AU162" s="127">
        <f t="shared" si="438"/>
        <v>1396</v>
      </c>
      <c r="AV162" s="128">
        <f t="shared" si="439"/>
        <v>139471</v>
      </c>
      <c r="AW162" s="128">
        <f t="shared" si="363"/>
        <v>139600</v>
      </c>
      <c r="AX162" s="128">
        <f t="shared" si="358"/>
        <v>139600</v>
      </c>
      <c r="AY162" s="130">
        <f t="shared" si="384"/>
        <v>4.9000000000000002E-2</v>
      </c>
      <c r="AZ162" s="128">
        <f t="shared" si="385"/>
        <v>140170.03333333335</v>
      </c>
      <c r="BA162" s="128" t="str">
        <f t="shared" si="386"/>
        <v>nie</v>
      </c>
      <c r="BB162" s="128">
        <f t="shared" si="387"/>
        <v>977.19999999999993</v>
      </c>
      <c r="BC162" s="128">
        <f t="shared" si="367"/>
        <v>139270.19500000001</v>
      </c>
      <c r="BD162" s="128">
        <f t="shared" si="388"/>
        <v>461.72700000001731</v>
      </c>
      <c r="BE162" s="130">
        <f t="shared" si="264"/>
        <v>4.4999999999999998E-2</v>
      </c>
      <c r="BF162" s="128">
        <f t="shared" si="389"/>
        <v>11086.707723691183</v>
      </c>
      <c r="BG162" s="128">
        <f t="shared" si="368"/>
        <v>149895.17572369118</v>
      </c>
      <c r="BI162" s="124">
        <f t="shared" si="332"/>
        <v>119</v>
      </c>
      <c r="BJ162" s="130">
        <f t="shared" si="451"/>
        <v>4.5900000000000003E-2</v>
      </c>
      <c r="BK162" s="127">
        <f t="shared" si="440"/>
        <v>1452</v>
      </c>
      <c r="BL162" s="128">
        <f t="shared" si="441"/>
        <v>145054.80000000002</v>
      </c>
      <c r="BM162" s="128">
        <f t="shared" si="349"/>
        <v>145200</v>
      </c>
      <c r="BN162" s="128">
        <f t="shared" si="442"/>
        <v>145200</v>
      </c>
      <c r="BO162" s="130">
        <f t="shared" si="390"/>
        <v>5.1499999999999997E-2</v>
      </c>
      <c r="BP162" s="128">
        <f t="shared" si="391"/>
        <v>152054.65</v>
      </c>
      <c r="BQ162" s="128" t="str">
        <f t="shared" si="392"/>
        <v>nie</v>
      </c>
      <c r="BR162" s="128">
        <f t="shared" si="393"/>
        <v>1452</v>
      </c>
      <c r="BS162" s="128">
        <f t="shared" si="364"/>
        <v>149576.1465</v>
      </c>
      <c r="BT162" s="128">
        <f t="shared" si="443"/>
        <v>0</v>
      </c>
      <c r="BU162" s="130">
        <f t="shared" si="394"/>
        <v>4.4999999999999998E-2</v>
      </c>
      <c r="BV162" s="128">
        <f t="shared" si="271"/>
        <v>179.63539608544539</v>
      </c>
      <c r="BW162" s="128">
        <f t="shared" si="365"/>
        <v>149755.78189608545</v>
      </c>
      <c r="BY162" s="130">
        <f t="shared" si="452"/>
        <v>2.9000000000000001E-2</v>
      </c>
      <c r="BZ162" s="127">
        <f t="shared" si="444"/>
        <v>1349</v>
      </c>
      <c r="CA162" s="128">
        <f t="shared" si="445"/>
        <v>134779.70000000001</v>
      </c>
      <c r="CB162" s="128">
        <f t="shared" si="366"/>
        <v>134900</v>
      </c>
      <c r="CC162" s="128">
        <f t="shared" si="359"/>
        <v>134900</v>
      </c>
      <c r="CD162" s="130">
        <f t="shared" si="395"/>
        <v>4.3999999999999997E-2</v>
      </c>
      <c r="CE162" s="128">
        <f t="shared" si="396"/>
        <v>140340.96666666667</v>
      </c>
      <c r="CF162" s="128" t="str">
        <f t="shared" si="397"/>
        <v>nie</v>
      </c>
      <c r="CG162" s="128">
        <f t="shared" si="398"/>
        <v>2698</v>
      </c>
      <c r="CH162" s="128">
        <f t="shared" si="369"/>
        <v>137121.80300000001</v>
      </c>
      <c r="CI162" s="128">
        <f t="shared" si="399"/>
        <v>0</v>
      </c>
      <c r="CJ162" s="130">
        <f t="shared" si="277"/>
        <v>4.4999999999999998E-2</v>
      </c>
      <c r="CK162" s="128">
        <f t="shared" si="400"/>
        <v>6261.4269265617195</v>
      </c>
      <c r="CL162" s="128">
        <f t="shared" si="401"/>
        <v>143383.22992656173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155421.0257200943</v>
      </c>
      <c r="CR162" s="130">
        <f t="shared" si="402"/>
        <v>4.9000000000000002E-2</v>
      </c>
      <c r="CS162" s="128">
        <f t="shared" si="403"/>
        <v>162402.02012535522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148115.63630153774</v>
      </c>
      <c r="CW162" s="128">
        <f t="shared" si="285"/>
        <v>0</v>
      </c>
      <c r="CX162" s="130">
        <f t="shared" si="407"/>
        <v>4.4999999999999998E-2</v>
      </c>
      <c r="CY162" s="128">
        <f t="shared" si="408"/>
        <v>0</v>
      </c>
      <c r="CZ162" s="128">
        <f t="shared" si="409"/>
        <v>148115.63630153774</v>
      </c>
      <c r="DA162" s="20"/>
      <c r="DB162" s="127">
        <f t="shared" si="350"/>
        <v>1277</v>
      </c>
      <c r="DC162" s="128">
        <f t="shared" si="351"/>
        <v>127700</v>
      </c>
      <c r="DD162" s="128">
        <f t="shared" si="344"/>
        <v>127700</v>
      </c>
      <c r="DE162" s="128">
        <f t="shared" si="449"/>
        <v>148530.91653889997</v>
      </c>
      <c r="DF162" s="130">
        <f t="shared" si="410"/>
        <v>4.9000000000000002E-2</v>
      </c>
      <c r="DG162" s="128">
        <f t="shared" si="411"/>
        <v>155202.43020677223</v>
      </c>
      <c r="DH162" s="128" t="str">
        <f t="shared" si="412"/>
        <v>nie</v>
      </c>
      <c r="DI162" s="128">
        <f t="shared" si="413"/>
        <v>2554</v>
      </c>
      <c r="DJ162" s="128">
        <f t="shared" si="355"/>
        <v>147908.22846748552</v>
      </c>
      <c r="DK162" s="128">
        <f t="shared" si="294"/>
        <v>0</v>
      </c>
      <c r="DL162" s="130">
        <f t="shared" si="414"/>
        <v>4.4999999999999998E-2</v>
      </c>
      <c r="DM162" s="128">
        <f t="shared" si="415"/>
        <v>60.02291431081791</v>
      </c>
      <c r="DN162" s="128">
        <f t="shared" si="416"/>
        <v>147968.25138179635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161828.05922152248</v>
      </c>
      <c r="DT162" s="130">
        <f t="shared" si="417"/>
        <v>5.4000000000000006E-2</v>
      </c>
      <c r="DU162" s="128">
        <f t="shared" si="418"/>
        <v>169838.54815298785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154139.22400392016</v>
      </c>
      <c r="DY162" s="128">
        <f t="shared" si="303"/>
        <v>0</v>
      </c>
      <c r="DZ162" s="130">
        <f t="shared" si="421"/>
        <v>4.4999999999999998E-2</v>
      </c>
      <c r="EA162" s="128">
        <f t="shared" si="422"/>
        <v>0</v>
      </c>
      <c r="EB162" s="128">
        <f t="shared" si="423"/>
        <v>154139.22400392016</v>
      </c>
    </row>
    <row r="163" spans="1:132" ht="14.25" customHeight="1">
      <c r="A163" s="224"/>
      <c r="B163" s="188">
        <f t="shared" si="424"/>
        <v>119</v>
      </c>
      <c r="C163" s="128">
        <f t="shared" si="425"/>
        <v>151822.1203580095</v>
      </c>
      <c r="D163" s="128">
        <f t="shared" si="426"/>
        <v>149895.17572369118</v>
      </c>
      <c r="E163" s="128">
        <f t="shared" si="427"/>
        <v>149755.78189608545</v>
      </c>
      <c r="F163" s="128">
        <f t="shared" si="428"/>
        <v>143383.22992656173</v>
      </c>
      <c r="G163" s="128">
        <f t="shared" si="429"/>
        <v>148115.63630153774</v>
      </c>
      <c r="H163" s="128">
        <f t="shared" si="430"/>
        <v>147968.25138179635</v>
      </c>
      <c r="I163" s="128">
        <f t="shared" si="431"/>
        <v>154139.22400392016</v>
      </c>
      <c r="J163" s="128">
        <f t="shared" si="432"/>
        <v>143464.09917818132</v>
      </c>
      <c r="K163" s="128">
        <f t="shared" si="433"/>
        <v>132779.97484564496</v>
      </c>
      <c r="M163" s="36"/>
      <c r="N163" s="32">
        <f t="shared" si="434"/>
        <v>119</v>
      </c>
      <c r="O163" s="25">
        <f t="shared" si="318"/>
        <v>0.51822120358009505</v>
      </c>
      <c r="P163" s="25">
        <f t="shared" si="319"/>
        <v>0.49895175723691176</v>
      </c>
      <c r="Q163" s="25">
        <f t="shared" si="320"/>
        <v>0.49755781896085449</v>
      </c>
      <c r="R163" s="25">
        <f t="shared" si="370"/>
        <v>0.43383229926561739</v>
      </c>
      <c r="S163" s="25">
        <f t="shared" si="371"/>
        <v>0.48115636301537745</v>
      </c>
      <c r="T163" s="25">
        <f t="shared" si="372"/>
        <v>0.47968251381796345</v>
      </c>
      <c r="U163" s="25">
        <f t="shared" si="373"/>
        <v>0.5413922400392015</v>
      </c>
      <c r="V163" s="25">
        <f t="shared" si="374"/>
        <v>0.43464099178181326</v>
      </c>
      <c r="W163" s="25">
        <f t="shared" si="375"/>
        <v>0.32779974845644966</v>
      </c>
      <c r="X163" s="36"/>
      <c r="Y163" s="36"/>
      <c r="AA163" s="124">
        <f t="shared" si="321"/>
        <v>120</v>
      </c>
      <c r="AB163" s="128">
        <f t="shared" si="376"/>
        <v>133092.55048250864</v>
      </c>
      <c r="AC163" s="124">
        <f t="shared" si="322"/>
        <v>120</v>
      </c>
      <c r="AD163" s="130">
        <f t="shared" si="435"/>
        <v>4.7500000000000001E-2</v>
      </c>
      <c r="AE163" s="127">
        <f t="shared" si="436"/>
        <v>1471</v>
      </c>
      <c r="AF163" s="128">
        <f t="shared" si="437"/>
        <v>146958.6</v>
      </c>
      <c r="AG163" s="128">
        <f t="shared" si="348"/>
        <v>147100</v>
      </c>
      <c r="AH163" s="128">
        <f t="shared" si="357"/>
        <v>147100</v>
      </c>
      <c r="AI163" s="130">
        <f t="shared" si="377"/>
        <v>4.7500000000000001E-2</v>
      </c>
      <c r="AJ163" s="128">
        <f t="shared" si="378"/>
        <v>147682.27083333331</v>
      </c>
      <c r="AK163" s="128" t="str">
        <f t="shared" si="379"/>
        <v>tak</v>
      </c>
      <c r="AL163" s="128">
        <f t="shared" si="380"/>
        <v>0</v>
      </c>
      <c r="AM163" s="128">
        <f t="shared" si="361"/>
        <v>147571.63937499997</v>
      </c>
      <c r="AN163" s="128">
        <f t="shared" si="381"/>
        <v>619.43937499997594</v>
      </c>
      <c r="AO163" s="130">
        <f t="shared" si="382"/>
        <v>4.4999999999999998E-2</v>
      </c>
      <c r="AP163" s="128">
        <f t="shared" si="383"/>
        <v>5953.4677794094168</v>
      </c>
      <c r="AQ163" s="128">
        <f t="shared" si="362"/>
        <v>152905.66777940941</v>
      </c>
      <c r="AS163" s="124">
        <f t="shared" si="327"/>
        <v>120</v>
      </c>
      <c r="AT163" s="130">
        <f t="shared" si="328"/>
        <v>4.7500000000000001E-2</v>
      </c>
      <c r="AU163" s="127">
        <f t="shared" si="438"/>
        <v>1396</v>
      </c>
      <c r="AV163" s="128">
        <f t="shared" si="439"/>
        <v>139471</v>
      </c>
      <c r="AW163" s="128">
        <f t="shared" si="363"/>
        <v>139600</v>
      </c>
      <c r="AX163" s="128">
        <f t="shared" si="358"/>
        <v>139600</v>
      </c>
      <c r="AY163" s="130">
        <f t="shared" si="384"/>
        <v>4.9000000000000002E-2</v>
      </c>
      <c r="AZ163" s="128">
        <f t="shared" si="385"/>
        <v>140170.03333333335</v>
      </c>
      <c r="BA163" s="128" t="str">
        <f t="shared" si="386"/>
        <v>tak</v>
      </c>
      <c r="BB163" s="128">
        <f t="shared" si="387"/>
        <v>0</v>
      </c>
      <c r="BC163" s="128">
        <f t="shared" si="367"/>
        <v>140061.72700000001</v>
      </c>
      <c r="BD163" s="128">
        <f t="shared" si="388"/>
        <v>602.02700000000937</v>
      </c>
      <c r="BE163" s="130">
        <f t="shared" si="264"/>
        <v>4.4999999999999998E-2</v>
      </c>
      <c r="BF163" s="128">
        <f t="shared" si="389"/>
        <v>11722.410598401904</v>
      </c>
      <c r="BG163" s="128">
        <f t="shared" si="368"/>
        <v>151182.11059840192</v>
      </c>
      <c r="BI163" s="124">
        <f t="shared" si="332"/>
        <v>120</v>
      </c>
      <c r="BJ163" s="130">
        <f t="shared" si="451"/>
        <v>4.5900000000000003E-2</v>
      </c>
      <c r="BK163" s="127">
        <f t="shared" si="440"/>
        <v>1452</v>
      </c>
      <c r="BL163" s="128">
        <f t="shared" si="441"/>
        <v>145054.80000000002</v>
      </c>
      <c r="BM163" s="128">
        <f t="shared" si="349"/>
        <v>145200</v>
      </c>
      <c r="BN163" s="128">
        <f t="shared" si="442"/>
        <v>145200</v>
      </c>
      <c r="BO163" s="130">
        <f t="shared" si="390"/>
        <v>5.1499999999999997E-2</v>
      </c>
      <c r="BP163" s="128">
        <f t="shared" si="391"/>
        <v>152677.80000000002</v>
      </c>
      <c r="BQ163" s="128" t="str">
        <f t="shared" si="392"/>
        <v>nie</v>
      </c>
      <c r="BR163" s="128">
        <f t="shared" si="393"/>
        <v>1452</v>
      </c>
      <c r="BS163" s="128">
        <f t="shared" si="364"/>
        <v>150080.89800000002</v>
      </c>
      <c r="BT163" s="128">
        <f t="shared" si="443"/>
        <v>0</v>
      </c>
      <c r="BU163" s="130">
        <f t="shared" si="394"/>
        <v>4.4999999999999998E-2</v>
      </c>
      <c r="BV163" s="128">
        <f t="shared" si="271"/>
        <v>180.18103860105495</v>
      </c>
      <c r="BW163" s="128">
        <f t="shared" si="365"/>
        <v>150261.07903860108</v>
      </c>
      <c r="BY163" s="130">
        <f t="shared" si="452"/>
        <v>2.9000000000000001E-2</v>
      </c>
      <c r="BZ163" s="127">
        <f t="shared" si="444"/>
        <v>1349</v>
      </c>
      <c r="CA163" s="128">
        <f t="shared" si="445"/>
        <v>134779.70000000001</v>
      </c>
      <c r="CB163" s="128">
        <f t="shared" si="366"/>
        <v>134900</v>
      </c>
      <c r="CC163" s="128">
        <f t="shared" si="359"/>
        <v>134900</v>
      </c>
      <c r="CD163" s="130">
        <f t="shared" si="395"/>
        <v>4.3999999999999997E-2</v>
      </c>
      <c r="CE163" s="128">
        <f t="shared" si="396"/>
        <v>140835.6</v>
      </c>
      <c r="CF163" s="128" t="str">
        <f t="shared" si="397"/>
        <v>nie</v>
      </c>
      <c r="CG163" s="128">
        <f t="shared" si="398"/>
        <v>2698</v>
      </c>
      <c r="CH163" s="128">
        <f t="shared" si="369"/>
        <v>137522.45600000001</v>
      </c>
      <c r="CI163" s="128">
        <f t="shared" si="399"/>
        <v>4807.8360000000048</v>
      </c>
      <c r="CJ163" s="130">
        <f t="shared" si="277"/>
        <v>4.4999999999999998E-2</v>
      </c>
      <c r="CK163" s="128">
        <f t="shared" si="400"/>
        <v>11088.282010851155</v>
      </c>
      <c r="CL163" s="128">
        <f t="shared" si="401"/>
        <v>143802.90201085116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155421.0257200943</v>
      </c>
      <c r="CR163" s="130">
        <f t="shared" si="402"/>
        <v>4.9000000000000002E-2</v>
      </c>
      <c r="CS163" s="128">
        <f t="shared" si="403"/>
        <v>163036.65598037891</v>
      </c>
      <c r="CT163" s="128" t="str">
        <f t="shared" si="404"/>
        <v>tak</v>
      </c>
      <c r="CU163" s="128">
        <f t="shared" si="405"/>
        <v>0</v>
      </c>
      <c r="CV163" s="128">
        <f t="shared" si="406"/>
        <v>151059.69134410692</v>
      </c>
      <c r="CW163" s="128">
        <f t="shared" ref="CW163:CW186" si="453">IF(AND(CT163="tak",CO164&lt;&gt;""),
 CV163-CO164,
0)</f>
        <v>10.89134410690167</v>
      </c>
      <c r="CX163" s="130">
        <f t="shared" si="407"/>
        <v>4.4999999999999998E-2</v>
      </c>
      <c r="CY163" s="128">
        <f t="shared" si="408"/>
        <v>10.89134410690167</v>
      </c>
      <c r="CZ163" s="128">
        <f t="shared" si="409"/>
        <v>151059.69134410692</v>
      </c>
      <c r="DA163" s="20"/>
      <c r="DB163" s="127">
        <f t="shared" si="350"/>
        <v>1277</v>
      </c>
      <c r="DC163" s="128">
        <f t="shared" si="351"/>
        <v>127700</v>
      </c>
      <c r="DD163" s="128">
        <f t="shared" si="344"/>
        <v>127700</v>
      </c>
      <c r="DE163" s="128">
        <f t="shared" si="449"/>
        <v>148530.91653889997</v>
      </c>
      <c r="DF163" s="130">
        <f t="shared" si="410"/>
        <v>4.9000000000000002E-2</v>
      </c>
      <c r="DG163" s="128">
        <f t="shared" si="411"/>
        <v>155808.93144930605</v>
      </c>
      <c r="DH163" s="128" t="str">
        <f t="shared" si="412"/>
        <v>nie</v>
      </c>
      <c r="DI163" s="128">
        <f t="shared" si="413"/>
        <v>2554</v>
      </c>
      <c r="DJ163" s="128">
        <f t="shared" si="355"/>
        <v>148399.4944739379</v>
      </c>
      <c r="DK163" s="128">
        <f t="shared" ref="DK163:DK186" si="454">IF(AND(DH163="tak",DC164&lt;&gt;""),
 DJ163-DC164,
0)</f>
        <v>0</v>
      </c>
      <c r="DL163" s="130">
        <f t="shared" si="414"/>
        <v>4.4999999999999998E-2</v>
      </c>
      <c r="DM163" s="128">
        <f t="shared" si="415"/>
        <v>60.20523391303702</v>
      </c>
      <c r="DN163" s="128">
        <f t="shared" si="416"/>
        <v>148459.69970785093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161828.05922152248</v>
      </c>
      <c r="DT163" s="130">
        <f t="shared" si="417"/>
        <v>5.4000000000000006E-2</v>
      </c>
      <c r="DU163" s="128">
        <f t="shared" si="418"/>
        <v>170566.77441948469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154729.0872797826</v>
      </c>
      <c r="DY163" s="128">
        <f t="shared" ref="DY163:DY186" si="455">IF(AND(DV163="tak",DQ164&lt;&gt;""),
 DX163-DQ164,
0)</f>
        <v>0</v>
      </c>
      <c r="DZ163" s="130">
        <f t="shared" si="421"/>
        <v>4.4999999999999998E-2</v>
      </c>
      <c r="EA163" s="128">
        <f t="shared" si="422"/>
        <v>0</v>
      </c>
      <c r="EB163" s="128">
        <f t="shared" si="423"/>
        <v>154729.0872797826</v>
      </c>
    </row>
    <row r="164" spans="1:132">
      <c r="A164" s="224"/>
      <c r="B164" s="188">
        <f t="shared" si="424"/>
        <v>120</v>
      </c>
      <c r="C164" s="128">
        <f t="shared" si="425"/>
        <v>152905.66777940941</v>
      </c>
      <c r="D164" s="128">
        <f t="shared" si="426"/>
        <v>151182.11059840192</v>
      </c>
      <c r="E164" s="128">
        <f t="shared" si="427"/>
        <v>150261.07903860108</v>
      </c>
      <c r="F164" s="128">
        <f t="shared" si="428"/>
        <v>143802.90201085116</v>
      </c>
      <c r="G164" s="128">
        <f t="shared" si="429"/>
        <v>151059.69134410692</v>
      </c>
      <c r="H164" s="128">
        <f t="shared" si="430"/>
        <v>148459.69970785093</v>
      </c>
      <c r="I164" s="128">
        <f t="shared" si="431"/>
        <v>154729.0872797826</v>
      </c>
      <c r="J164" s="128">
        <f t="shared" si="432"/>
        <v>143899.87137943506</v>
      </c>
      <c r="K164" s="128">
        <f t="shared" si="433"/>
        <v>133092.55048250864</v>
      </c>
      <c r="M164" s="36"/>
      <c r="N164" s="32">
        <f t="shared" si="434"/>
        <v>120</v>
      </c>
      <c r="O164" s="25">
        <f t="shared" si="318"/>
        <v>0.52905667779409415</v>
      </c>
      <c r="P164" s="25">
        <f t="shared" si="319"/>
        <v>0.5118211059840192</v>
      </c>
      <c r="Q164" s="25">
        <f t="shared" si="320"/>
        <v>0.50261079038601086</v>
      </c>
      <c r="R164" s="25">
        <f t="shared" si="370"/>
        <v>0.43802902010851152</v>
      </c>
      <c r="S164" s="25">
        <f t="shared" si="371"/>
        <v>0.51059691344106928</v>
      </c>
      <c r="T164" s="25">
        <f t="shared" si="372"/>
        <v>0.48459699707850934</v>
      </c>
      <c r="U164" s="25">
        <f t="shared" si="373"/>
        <v>0.54729087279782607</v>
      </c>
      <c r="V164" s="25">
        <f t="shared" si="374"/>
        <v>0.43899871379435051</v>
      </c>
      <c r="W164" s="25">
        <f t="shared" si="375"/>
        <v>0.33092550482508631</v>
      </c>
      <c r="X164" s="36"/>
      <c r="Y164" s="36"/>
      <c r="AA164" s="124">
        <f t="shared" si="321"/>
        <v>121</v>
      </c>
      <c r="AB164" s="128">
        <f t="shared" si="376"/>
        <v>133414.19081284138</v>
      </c>
      <c r="AC164" s="124">
        <f t="shared" si="322"/>
        <v>121</v>
      </c>
      <c r="AD164" s="130">
        <f t="shared" si="435"/>
        <v>4.7500000000000001E-2</v>
      </c>
      <c r="AE164" s="127">
        <f t="shared" si="436"/>
        <v>1536</v>
      </c>
      <c r="AF164" s="128">
        <f t="shared" si="437"/>
        <v>153452.30000000002</v>
      </c>
      <c r="AG164" s="128">
        <f t="shared" si="348"/>
        <v>153600</v>
      </c>
      <c r="AH164" s="128">
        <f t="shared" si="357"/>
        <v>153600</v>
      </c>
      <c r="AI164" s="130">
        <f t="shared" si="377"/>
        <v>4.7500000000000001E-2</v>
      </c>
      <c r="AJ164" s="128">
        <f t="shared" si="378"/>
        <v>154208</v>
      </c>
      <c r="AK164" s="128" t="str">
        <f t="shared" si="379"/>
        <v>nie</v>
      </c>
      <c r="AL164" s="128">
        <f t="shared" si="380"/>
        <v>608</v>
      </c>
      <c r="AM164" s="128">
        <f t="shared" si="361"/>
        <v>153600</v>
      </c>
      <c r="AN164" s="128">
        <f t="shared" si="381"/>
        <v>492.48</v>
      </c>
      <c r="AO164" s="130">
        <f t="shared" si="382"/>
        <v>4.4999999999999998E-2</v>
      </c>
      <c r="AP164" s="128">
        <f t="shared" si="383"/>
        <v>546.11018778937296</v>
      </c>
      <c r="AQ164" s="128">
        <f t="shared" si="362"/>
        <v>159571.55143778937</v>
      </c>
      <c r="AS164" s="124">
        <f t="shared" si="327"/>
        <v>121</v>
      </c>
      <c r="AT164" s="130">
        <f t="shared" si="328"/>
        <v>4.7500000000000001E-2</v>
      </c>
      <c r="AU164" s="127">
        <f t="shared" si="438"/>
        <v>1519</v>
      </c>
      <c r="AV164" s="128">
        <f t="shared" si="439"/>
        <v>151759.80000000002</v>
      </c>
      <c r="AW164" s="128">
        <f t="shared" si="363"/>
        <v>151900</v>
      </c>
      <c r="AX164" s="128">
        <f t="shared" si="358"/>
        <v>151900</v>
      </c>
      <c r="AY164" s="130">
        <f t="shared" si="384"/>
        <v>4.9000000000000002E-2</v>
      </c>
      <c r="AZ164" s="128">
        <f t="shared" si="385"/>
        <v>152520.25833333336</v>
      </c>
      <c r="BA164" s="128" t="str">
        <f t="shared" si="386"/>
        <v>nie</v>
      </c>
      <c r="BB164" s="128">
        <f t="shared" si="387"/>
        <v>620.2583333333605</v>
      </c>
      <c r="BC164" s="128">
        <f t="shared" si="367"/>
        <v>151900</v>
      </c>
      <c r="BD164" s="128">
        <f t="shared" si="388"/>
        <v>502.40925000002204</v>
      </c>
      <c r="BE164" s="130">
        <f t="shared" si="264"/>
        <v>4.4999999999999998E-2</v>
      </c>
      <c r="BF164" s="128">
        <f t="shared" si="389"/>
        <v>524.88792059457205</v>
      </c>
      <c r="BG164" s="128">
        <f t="shared" si="368"/>
        <v>163658.01742059455</v>
      </c>
      <c r="BI164" s="124">
        <f t="shared" si="332"/>
        <v>121</v>
      </c>
      <c r="BJ164" s="130">
        <f t="shared" si="451"/>
        <v>4.5900000000000003E-2</v>
      </c>
      <c r="BK164" s="127">
        <f t="shared" si="440"/>
        <v>1452</v>
      </c>
      <c r="BL164" s="128">
        <f t="shared" si="441"/>
        <v>145054.80000000002</v>
      </c>
      <c r="BM164" s="128">
        <f t="shared" si="349"/>
        <v>145200</v>
      </c>
      <c r="BN164" s="128">
        <f t="shared" si="442"/>
        <v>152677.80000000002</v>
      </c>
      <c r="BO164" s="130">
        <f t="shared" si="390"/>
        <v>5.1499999999999997E-2</v>
      </c>
      <c r="BP164" s="128">
        <f t="shared" si="391"/>
        <v>153333.04222500001</v>
      </c>
      <c r="BQ164" s="128" t="str">
        <f t="shared" si="392"/>
        <v>nie</v>
      </c>
      <c r="BR164" s="128">
        <f t="shared" si="393"/>
        <v>1452</v>
      </c>
      <c r="BS164" s="128">
        <f t="shared" si="364"/>
        <v>150611.64420225</v>
      </c>
      <c r="BT164" s="128">
        <f>IF(AND(BQ164="tak",BL165&lt;&gt;""),
 BS164-BL165,
0)</f>
        <v>0</v>
      </c>
      <c r="BU164" s="130">
        <f t="shared" si="394"/>
        <v>4.4999999999999998E-2</v>
      </c>
      <c r="BV164" s="128">
        <f t="shared" si="271"/>
        <v>180.72833850580565</v>
      </c>
      <c r="BW164" s="128">
        <f t="shared" si="365"/>
        <v>150792.37254075581</v>
      </c>
      <c r="BY164" s="130">
        <f t="shared" si="452"/>
        <v>2.9000000000000001E-2</v>
      </c>
      <c r="BZ164" s="127">
        <f t="shared" si="444"/>
        <v>1349</v>
      </c>
      <c r="CA164" s="128">
        <f t="shared" si="445"/>
        <v>134779.70000000001</v>
      </c>
      <c r="CB164" s="128">
        <f t="shared" si="366"/>
        <v>134900</v>
      </c>
      <c r="CC164" s="128">
        <f t="shared" si="359"/>
        <v>134900</v>
      </c>
      <c r="CD164" s="130">
        <f t="shared" si="395"/>
        <v>4.3999999999999997E-2</v>
      </c>
      <c r="CE164" s="128">
        <f t="shared" si="396"/>
        <v>135394.63333333333</v>
      </c>
      <c r="CF164" s="128" t="str">
        <f t="shared" si="397"/>
        <v>nie</v>
      </c>
      <c r="CG164" s="128">
        <f t="shared" si="398"/>
        <v>2698</v>
      </c>
      <c r="CH164" s="128">
        <f t="shared" si="369"/>
        <v>133115.27299999999</v>
      </c>
      <c r="CI164" s="128">
        <f t="shared" si="399"/>
        <v>0</v>
      </c>
      <c r="CJ164" s="130">
        <f t="shared" si="277"/>
        <v>4.4999999999999998E-2</v>
      </c>
      <c r="CK164" s="128">
        <f t="shared" si="400"/>
        <v>11121.962667459116</v>
      </c>
      <c r="CL164" s="128">
        <f t="shared" si="401"/>
        <v>144237.23566745911</v>
      </c>
      <c r="CN164" s="127">
        <f t="shared" si="446"/>
        <v>1512</v>
      </c>
      <c r="CO164" s="128">
        <f t="shared" si="447"/>
        <v>151048.80000000002</v>
      </c>
      <c r="CP164" s="128">
        <f t="shared" si="342"/>
        <v>151200</v>
      </c>
      <c r="CQ164" s="128">
        <f t="shared" si="448"/>
        <v>151200</v>
      </c>
      <c r="CR164" s="130">
        <f t="shared" si="402"/>
        <v>0.06</v>
      </c>
      <c r="CS164" s="128">
        <f t="shared" si="403"/>
        <v>151955.99999999997</v>
      </c>
      <c r="CT164" s="128" t="str">
        <f t="shared" si="404"/>
        <v>nie</v>
      </c>
      <c r="CU164" s="128">
        <f t="shared" si="405"/>
        <v>755.9999999999709</v>
      </c>
      <c r="CV164" s="128">
        <f t="shared" si="406"/>
        <v>151200</v>
      </c>
      <c r="CW164" s="128">
        <f t="shared" si="453"/>
        <v>0</v>
      </c>
      <c r="CX164" s="130">
        <f t="shared" si="407"/>
        <v>4.4999999999999998E-2</v>
      </c>
      <c r="CY164" s="128">
        <f t="shared" si="408"/>
        <v>10.924426564626383</v>
      </c>
      <c r="CZ164" s="128">
        <f t="shared" si="409"/>
        <v>151210.92442656463</v>
      </c>
      <c r="DA164" s="20"/>
      <c r="DB164" s="127">
        <f t="shared" si="350"/>
        <v>1277</v>
      </c>
      <c r="DC164" s="128">
        <f t="shared" si="351"/>
        <v>127700</v>
      </c>
      <c r="DD164" s="128">
        <f t="shared" si="344"/>
        <v>127700</v>
      </c>
      <c r="DE164" s="128">
        <f t="shared" si="449"/>
        <v>155808.93144930605</v>
      </c>
      <c r="DF164" s="130">
        <f t="shared" si="410"/>
        <v>4.9000000000000002E-2</v>
      </c>
      <c r="DG164" s="128">
        <f t="shared" si="411"/>
        <v>156445.15125272406</v>
      </c>
      <c r="DH164" s="128" t="str">
        <f t="shared" si="412"/>
        <v>nie</v>
      </c>
      <c r="DI164" s="128">
        <f t="shared" si="413"/>
        <v>2554</v>
      </c>
      <c r="DJ164" s="128">
        <f t="shared" si="355"/>
        <v>148914.83251470648</v>
      </c>
      <c r="DK164" s="128">
        <f t="shared" si="454"/>
        <v>0</v>
      </c>
      <c r="DL164" s="130">
        <f t="shared" si="414"/>
        <v>4.4999999999999998E-2</v>
      </c>
      <c r="DM164" s="128">
        <f t="shared" si="415"/>
        <v>60.388107311047868</v>
      </c>
      <c r="DN164" s="128">
        <f t="shared" si="416"/>
        <v>148975.22062201751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170566.77441948469</v>
      </c>
      <c r="DT164" s="130">
        <f t="shared" si="417"/>
        <v>5.4000000000000006E-2</v>
      </c>
      <c r="DU164" s="128">
        <f t="shared" si="418"/>
        <v>171334.32490437236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155350.80317254161</v>
      </c>
      <c r="DY164" s="128">
        <f t="shared" si="455"/>
        <v>0</v>
      </c>
      <c r="DZ164" s="130">
        <f t="shared" si="421"/>
        <v>4.4999999999999998E-2</v>
      </c>
      <c r="EA164" s="128">
        <f t="shared" si="422"/>
        <v>0</v>
      </c>
      <c r="EB164" s="128">
        <f t="shared" si="423"/>
        <v>155350.80317254161</v>
      </c>
    </row>
    <row r="165" spans="1:132">
      <c r="A165" s="224">
        <f>ROUNDUP(B176/12,0)</f>
        <v>11</v>
      </c>
      <c r="B165" s="188">
        <f t="shared" si="424"/>
        <v>121</v>
      </c>
      <c r="C165" s="128">
        <f t="shared" si="425"/>
        <v>159571.55143778937</v>
      </c>
      <c r="D165" s="128">
        <f t="shared" si="426"/>
        <v>163658.01742059455</v>
      </c>
      <c r="E165" s="128">
        <f t="shared" si="427"/>
        <v>150792.37254075581</v>
      </c>
      <c r="F165" s="128">
        <f t="shared" si="428"/>
        <v>144237.23566745911</v>
      </c>
      <c r="G165" s="128">
        <f t="shared" si="429"/>
        <v>151210.92442656463</v>
      </c>
      <c r="H165" s="128">
        <f t="shared" si="430"/>
        <v>148975.22062201751</v>
      </c>
      <c r="I165" s="128">
        <f t="shared" si="431"/>
        <v>155350.80317254161</v>
      </c>
      <c r="J165" s="128">
        <f t="shared" si="432"/>
        <v>144336.96723875011</v>
      </c>
      <c r="K165" s="128">
        <f t="shared" si="433"/>
        <v>133414.19081284138</v>
      </c>
      <c r="M165" s="36"/>
      <c r="N165" s="32">
        <f t="shared" si="434"/>
        <v>121</v>
      </c>
      <c r="O165" s="25">
        <f t="shared" si="318"/>
        <v>0.59571551437789361</v>
      </c>
      <c r="P165" s="25">
        <f t="shared" si="319"/>
        <v>0.63658017420594559</v>
      </c>
      <c r="Q165" s="25">
        <f t="shared" si="320"/>
        <v>0.50792372540755815</v>
      </c>
      <c r="R165" s="25">
        <f t="shared" si="370"/>
        <v>0.44237235667459118</v>
      </c>
      <c r="S165" s="25">
        <f t="shared" si="371"/>
        <v>0.5121092442656463</v>
      </c>
      <c r="T165" s="25">
        <f t="shared" si="372"/>
        <v>0.48975220622017512</v>
      </c>
      <c r="U165" s="25">
        <f t="shared" si="373"/>
        <v>0.55350803172541618</v>
      </c>
      <c r="V165" s="25">
        <f t="shared" si="374"/>
        <v>0.44336967238750113</v>
      </c>
      <c r="W165" s="25">
        <f t="shared" si="375"/>
        <v>0.33414190812841382</v>
      </c>
      <c r="X165" s="36"/>
      <c r="Y165" s="36"/>
      <c r="AA165" s="124">
        <f t="shared" si="321"/>
        <v>122</v>
      </c>
      <c r="AB165" s="128">
        <f t="shared" si="376"/>
        <v>133735.83114317409</v>
      </c>
      <c r="AC165" s="124">
        <f t="shared" si="322"/>
        <v>122</v>
      </c>
      <c r="AD165" s="130">
        <f t="shared" si="435"/>
        <v>4.7500000000000001E-2</v>
      </c>
      <c r="AE165" s="127">
        <f t="shared" si="436"/>
        <v>1536</v>
      </c>
      <c r="AF165" s="128">
        <f t="shared" si="437"/>
        <v>153452.30000000002</v>
      </c>
      <c r="AG165" s="128">
        <f t="shared" si="348"/>
        <v>153600</v>
      </c>
      <c r="AH165" s="128">
        <f t="shared" si="357"/>
        <v>153600</v>
      </c>
      <c r="AI165" s="130">
        <f t="shared" si="377"/>
        <v>4.7500000000000001E-2</v>
      </c>
      <c r="AJ165" s="128">
        <f t="shared" si="378"/>
        <v>154208</v>
      </c>
      <c r="AK165" s="128" t="str">
        <f t="shared" si="379"/>
        <v>nie</v>
      </c>
      <c r="AL165" s="128">
        <f t="shared" si="380"/>
        <v>768</v>
      </c>
      <c r="AM165" s="128">
        <f t="shared" si="361"/>
        <v>153470.39999999999</v>
      </c>
      <c r="AN165" s="128">
        <f t="shared" si="381"/>
        <v>492.48</v>
      </c>
      <c r="AO165" s="130">
        <f t="shared" si="382"/>
        <v>4.4999999999999998E-2</v>
      </c>
      <c r="AP165" s="128">
        <f t="shared" si="383"/>
        <v>1040.2489974847831</v>
      </c>
      <c r="AQ165" s="128">
        <f t="shared" si="362"/>
        <v>154018.16899748478</v>
      </c>
      <c r="AS165" s="124">
        <f t="shared" si="327"/>
        <v>122</v>
      </c>
      <c r="AT165" s="130">
        <f t="shared" si="328"/>
        <v>4.7500000000000001E-2</v>
      </c>
      <c r="AU165" s="127">
        <f t="shared" si="438"/>
        <v>1519</v>
      </c>
      <c r="AV165" s="128">
        <f t="shared" si="439"/>
        <v>151759.80000000002</v>
      </c>
      <c r="AW165" s="128">
        <f t="shared" si="363"/>
        <v>151900</v>
      </c>
      <c r="AX165" s="128">
        <f t="shared" si="358"/>
        <v>151900</v>
      </c>
      <c r="AY165" s="130">
        <f t="shared" si="384"/>
        <v>4.9000000000000002E-2</v>
      </c>
      <c r="AZ165" s="128">
        <f t="shared" si="385"/>
        <v>152520.25833333336</v>
      </c>
      <c r="BA165" s="128" t="str">
        <f t="shared" si="386"/>
        <v>nie</v>
      </c>
      <c r="BB165" s="128">
        <f t="shared" si="387"/>
        <v>1063.3</v>
      </c>
      <c r="BC165" s="128">
        <f t="shared" si="367"/>
        <v>151541.13625000004</v>
      </c>
      <c r="BD165" s="128">
        <f t="shared" si="388"/>
        <v>502.40925000002204</v>
      </c>
      <c r="BE165" s="130">
        <f t="shared" si="264"/>
        <v>4.4999999999999998E-2</v>
      </c>
      <c r="BF165" s="128">
        <f t="shared" si="389"/>
        <v>1028.8915176534001</v>
      </c>
      <c r="BG165" s="128">
        <f t="shared" si="368"/>
        <v>152067.61851765341</v>
      </c>
      <c r="BI165" s="124">
        <f t="shared" si="332"/>
        <v>122</v>
      </c>
      <c r="BJ165" s="130">
        <f t="shared" si="451"/>
        <v>4.5900000000000003E-2</v>
      </c>
      <c r="BK165" s="127">
        <f t="shared" si="440"/>
        <v>1452</v>
      </c>
      <c r="BL165" s="128">
        <f t="shared" si="441"/>
        <v>145054.80000000002</v>
      </c>
      <c r="BM165" s="128">
        <f t="shared" si="349"/>
        <v>145200</v>
      </c>
      <c r="BN165" s="128">
        <f t="shared" si="442"/>
        <v>152677.80000000002</v>
      </c>
      <c r="BO165" s="130">
        <f t="shared" si="390"/>
        <v>5.1499999999999997E-2</v>
      </c>
      <c r="BP165" s="128">
        <f t="shared" si="391"/>
        <v>153988.28445000004</v>
      </c>
      <c r="BQ165" s="128" t="str">
        <f t="shared" si="392"/>
        <v>nie</v>
      </c>
      <c r="BR165" s="128">
        <f t="shared" si="393"/>
        <v>1452</v>
      </c>
      <c r="BS165" s="128">
        <f t="shared" si="364"/>
        <v>151142.39040450004</v>
      </c>
      <c r="BT165" s="128">
        <f t="shared" si="443"/>
        <v>0</v>
      </c>
      <c r="BU165" s="130">
        <f t="shared" si="394"/>
        <v>4.4999999999999998E-2</v>
      </c>
      <c r="BV165" s="128">
        <f t="shared" si="271"/>
        <v>181.27730083401704</v>
      </c>
      <c r="BW165" s="128">
        <f t="shared" si="365"/>
        <v>151323.66770533405</v>
      </c>
      <c r="BY165" s="130">
        <f t="shared" si="452"/>
        <v>2.9000000000000001E-2</v>
      </c>
      <c r="BZ165" s="127">
        <f t="shared" si="444"/>
        <v>1349</v>
      </c>
      <c r="CA165" s="128">
        <f t="shared" si="445"/>
        <v>134779.70000000001</v>
      </c>
      <c r="CB165" s="128">
        <f t="shared" si="366"/>
        <v>134900</v>
      </c>
      <c r="CC165" s="128">
        <f t="shared" si="359"/>
        <v>134900</v>
      </c>
      <c r="CD165" s="130">
        <f t="shared" si="395"/>
        <v>4.3999999999999997E-2</v>
      </c>
      <c r="CE165" s="128">
        <f t="shared" si="396"/>
        <v>135889.26666666669</v>
      </c>
      <c r="CF165" s="128" t="str">
        <f t="shared" si="397"/>
        <v>nie</v>
      </c>
      <c r="CG165" s="128">
        <f t="shared" si="398"/>
        <v>2698</v>
      </c>
      <c r="CH165" s="128">
        <f t="shared" si="369"/>
        <v>133515.92600000001</v>
      </c>
      <c r="CI165" s="128">
        <f t="shared" si="399"/>
        <v>0</v>
      </c>
      <c r="CJ165" s="130">
        <f t="shared" si="277"/>
        <v>4.4999999999999998E-2</v>
      </c>
      <c r="CK165" s="128">
        <f t="shared" si="400"/>
        <v>11155.745629061525</v>
      </c>
      <c r="CL165" s="128">
        <f t="shared" si="401"/>
        <v>144671.67162906154</v>
      </c>
      <c r="CN165" s="127">
        <f t="shared" si="446"/>
        <v>1512</v>
      </c>
      <c r="CO165" s="128">
        <f t="shared" si="447"/>
        <v>151048.80000000002</v>
      </c>
      <c r="CP165" s="128">
        <f t="shared" si="342"/>
        <v>151200</v>
      </c>
      <c r="CQ165" s="128">
        <f t="shared" si="448"/>
        <v>151200</v>
      </c>
      <c r="CR165" s="130">
        <f t="shared" si="402"/>
        <v>0.06</v>
      </c>
      <c r="CS165" s="128">
        <f t="shared" si="403"/>
        <v>152712</v>
      </c>
      <c r="CT165" s="128" t="str">
        <f t="shared" si="404"/>
        <v>nie</v>
      </c>
      <c r="CU165" s="128">
        <f t="shared" si="405"/>
        <v>1512</v>
      </c>
      <c r="CV165" s="128">
        <f t="shared" si="406"/>
        <v>151200</v>
      </c>
      <c r="CW165" s="128">
        <f t="shared" si="453"/>
        <v>0</v>
      </c>
      <c r="CX165" s="130">
        <f t="shared" si="407"/>
        <v>4.4999999999999998E-2</v>
      </c>
      <c r="CY165" s="128">
        <f t="shared" si="408"/>
        <v>10.957609510316436</v>
      </c>
      <c r="CZ165" s="128">
        <f t="shared" si="409"/>
        <v>151210.95760951031</v>
      </c>
      <c r="DA165" s="20"/>
      <c r="DB165" s="127">
        <f t="shared" si="350"/>
        <v>1277</v>
      </c>
      <c r="DC165" s="128">
        <f t="shared" si="351"/>
        <v>127700</v>
      </c>
      <c r="DD165" s="128">
        <f t="shared" si="344"/>
        <v>127700</v>
      </c>
      <c r="DE165" s="128">
        <f t="shared" si="449"/>
        <v>155808.93144930605</v>
      </c>
      <c r="DF165" s="130">
        <f t="shared" si="410"/>
        <v>4.9000000000000002E-2</v>
      </c>
      <c r="DG165" s="128">
        <f t="shared" si="411"/>
        <v>157081.37105614206</v>
      </c>
      <c r="DH165" s="128" t="str">
        <f t="shared" si="412"/>
        <v>nie</v>
      </c>
      <c r="DI165" s="128">
        <f t="shared" si="413"/>
        <v>2554</v>
      </c>
      <c r="DJ165" s="128">
        <f t="shared" si="355"/>
        <v>149430.17055547508</v>
      </c>
      <c r="DK165" s="128">
        <f t="shared" si="454"/>
        <v>0</v>
      </c>
      <c r="DL165" s="130">
        <f t="shared" si="414"/>
        <v>4.4999999999999998E-2</v>
      </c>
      <c r="DM165" s="128">
        <f t="shared" si="415"/>
        <v>60.571536187005179</v>
      </c>
      <c r="DN165" s="128">
        <f t="shared" si="416"/>
        <v>149490.74209166208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170566.77441948469</v>
      </c>
      <c r="DT165" s="130">
        <f t="shared" si="417"/>
        <v>5.4000000000000006E-2</v>
      </c>
      <c r="DU165" s="128">
        <f t="shared" si="418"/>
        <v>172101.87538926004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155972.51906530064</v>
      </c>
      <c r="DY165" s="128">
        <f t="shared" si="455"/>
        <v>0</v>
      </c>
      <c r="DZ165" s="130">
        <f t="shared" si="421"/>
        <v>4.4999999999999998E-2</v>
      </c>
      <c r="EA165" s="128">
        <f t="shared" si="422"/>
        <v>0</v>
      </c>
      <c r="EB165" s="128">
        <f t="shared" si="423"/>
        <v>155972.51906530064</v>
      </c>
    </row>
    <row r="166" spans="1:132">
      <c r="A166" s="224"/>
      <c r="B166" s="188">
        <f t="shared" si="424"/>
        <v>122</v>
      </c>
      <c r="C166" s="128">
        <f t="shared" si="425"/>
        <v>154018.16899748478</v>
      </c>
      <c r="D166" s="128">
        <f t="shared" si="426"/>
        <v>152067.61851765341</v>
      </c>
      <c r="E166" s="128">
        <f t="shared" si="427"/>
        <v>151323.66770533405</v>
      </c>
      <c r="F166" s="128">
        <f t="shared" si="428"/>
        <v>144671.67162906154</v>
      </c>
      <c r="G166" s="128">
        <f t="shared" si="429"/>
        <v>151210.95760951031</v>
      </c>
      <c r="H166" s="128">
        <f t="shared" si="430"/>
        <v>149490.74209166208</v>
      </c>
      <c r="I166" s="128">
        <f t="shared" si="431"/>
        <v>155972.51906530064</v>
      </c>
      <c r="J166" s="128">
        <f t="shared" si="432"/>
        <v>144775.39077673783</v>
      </c>
      <c r="K166" s="128">
        <f t="shared" si="433"/>
        <v>133735.83114317409</v>
      </c>
      <c r="M166" s="36"/>
      <c r="N166" s="32">
        <f t="shared" si="434"/>
        <v>122</v>
      </c>
      <c r="O166" s="25">
        <f t="shared" si="318"/>
        <v>0.54018168997484772</v>
      </c>
      <c r="P166" s="25">
        <f t="shared" si="319"/>
        <v>0.52067618517653402</v>
      </c>
      <c r="Q166" s="25">
        <f t="shared" si="320"/>
        <v>0.51323667705334053</v>
      </c>
      <c r="R166" s="25">
        <f t="shared" si="370"/>
        <v>0.44671671629061538</v>
      </c>
      <c r="S166" s="25">
        <f t="shared" si="371"/>
        <v>0.5121095760951031</v>
      </c>
      <c r="T166" s="25">
        <f t="shared" si="372"/>
        <v>0.49490742091662066</v>
      </c>
      <c r="U166" s="25">
        <f t="shared" si="373"/>
        <v>0.55972519065300652</v>
      </c>
      <c r="V166" s="25">
        <f t="shared" si="374"/>
        <v>0.44775390776737822</v>
      </c>
      <c r="W166" s="25">
        <f t="shared" si="375"/>
        <v>0.33735831143174089</v>
      </c>
      <c r="X166" s="36"/>
      <c r="Y166" s="36"/>
      <c r="AA166" s="124">
        <f t="shared" si="321"/>
        <v>123</v>
      </c>
      <c r="AB166" s="128">
        <f t="shared" si="376"/>
        <v>134057.47147350683</v>
      </c>
      <c r="AC166" s="124">
        <f t="shared" si="322"/>
        <v>123</v>
      </c>
      <c r="AD166" s="130">
        <f t="shared" si="435"/>
        <v>4.7500000000000001E-2</v>
      </c>
      <c r="AE166" s="127">
        <f t="shared" si="436"/>
        <v>1536</v>
      </c>
      <c r="AF166" s="128">
        <f t="shared" si="437"/>
        <v>153452.30000000002</v>
      </c>
      <c r="AG166" s="128">
        <f t="shared" si="348"/>
        <v>153600</v>
      </c>
      <c r="AH166" s="128">
        <f t="shared" si="357"/>
        <v>153600</v>
      </c>
      <c r="AI166" s="130">
        <f t="shared" si="377"/>
        <v>4.7500000000000001E-2</v>
      </c>
      <c r="AJ166" s="128">
        <f t="shared" si="378"/>
        <v>154208</v>
      </c>
      <c r="AK166" s="128" t="str">
        <f t="shared" si="379"/>
        <v>nie</v>
      </c>
      <c r="AL166" s="128">
        <f t="shared" si="380"/>
        <v>768</v>
      </c>
      <c r="AM166" s="128">
        <f t="shared" si="361"/>
        <v>153470.39999999999</v>
      </c>
      <c r="AN166" s="128">
        <f t="shared" si="381"/>
        <v>492.48</v>
      </c>
      <c r="AO166" s="130">
        <f t="shared" si="382"/>
        <v>4.4999999999999998E-2</v>
      </c>
      <c r="AP166" s="128">
        <f t="shared" si="383"/>
        <v>1535.8887538146432</v>
      </c>
      <c r="AQ166" s="128">
        <f t="shared" si="362"/>
        <v>154513.80875381464</v>
      </c>
      <c r="AS166" s="124">
        <f t="shared" si="327"/>
        <v>123</v>
      </c>
      <c r="AT166" s="130">
        <f t="shared" si="328"/>
        <v>4.7500000000000001E-2</v>
      </c>
      <c r="AU166" s="127">
        <f t="shared" si="438"/>
        <v>1519</v>
      </c>
      <c r="AV166" s="128">
        <f t="shared" si="439"/>
        <v>151759.80000000002</v>
      </c>
      <c r="AW166" s="128">
        <f t="shared" si="363"/>
        <v>151900</v>
      </c>
      <c r="AX166" s="128">
        <f t="shared" si="358"/>
        <v>151900</v>
      </c>
      <c r="AY166" s="130">
        <f t="shared" si="384"/>
        <v>4.9000000000000002E-2</v>
      </c>
      <c r="AZ166" s="128">
        <f t="shared" si="385"/>
        <v>152520.25833333336</v>
      </c>
      <c r="BA166" s="128" t="str">
        <f t="shared" si="386"/>
        <v>nie</v>
      </c>
      <c r="BB166" s="128">
        <f t="shared" si="387"/>
        <v>1063.3</v>
      </c>
      <c r="BC166" s="128">
        <f t="shared" si="367"/>
        <v>151541.13625000004</v>
      </c>
      <c r="BD166" s="128">
        <f t="shared" si="388"/>
        <v>502.40925000002204</v>
      </c>
      <c r="BE166" s="130">
        <f t="shared" si="264"/>
        <v>4.4999999999999998E-2</v>
      </c>
      <c r="BF166" s="128">
        <f t="shared" si="389"/>
        <v>1534.4260256382943</v>
      </c>
      <c r="BG166" s="128">
        <f t="shared" si="368"/>
        <v>152573.15302563831</v>
      </c>
      <c r="BI166" s="124">
        <f t="shared" si="332"/>
        <v>123</v>
      </c>
      <c r="BJ166" s="130">
        <f t="shared" si="451"/>
        <v>4.5900000000000003E-2</v>
      </c>
      <c r="BK166" s="127">
        <f t="shared" si="440"/>
        <v>1452</v>
      </c>
      <c r="BL166" s="128">
        <f t="shared" si="441"/>
        <v>145054.80000000002</v>
      </c>
      <c r="BM166" s="128">
        <f t="shared" si="349"/>
        <v>145200</v>
      </c>
      <c r="BN166" s="128">
        <f t="shared" si="442"/>
        <v>152677.80000000002</v>
      </c>
      <c r="BO166" s="130">
        <f t="shared" si="390"/>
        <v>5.1499999999999997E-2</v>
      </c>
      <c r="BP166" s="128">
        <f t="shared" si="391"/>
        <v>154643.526675</v>
      </c>
      <c r="BQ166" s="128" t="str">
        <f t="shared" si="392"/>
        <v>nie</v>
      </c>
      <c r="BR166" s="128">
        <f t="shared" si="393"/>
        <v>1452</v>
      </c>
      <c r="BS166" s="128">
        <f t="shared" si="364"/>
        <v>151673.13660674999</v>
      </c>
      <c r="BT166" s="128">
        <f t="shared" ref="BT166:BT186" si="456">IF(AND(BQ166="tak",BL167&lt;&gt;""),
 BS166-BL167,
0)</f>
        <v>0</v>
      </c>
      <c r="BU166" s="130">
        <f t="shared" si="394"/>
        <v>4.4999999999999998E-2</v>
      </c>
      <c r="BV166" s="128">
        <f t="shared" si="271"/>
        <v>181.82793063530036</v>
      </c>
      <c r="BW166" s="128">
        <f t="shared" si="365"/>
        <v>151854.9645373853</v>
      </c>
      <c r="BY166" s="130">
        <f t="shared" si="452"/>
        <v>2.9000000000000001E-2</v>
      </c>
      <c r="BZ166" s="127">
        <f t="shared" si="444"/>
        <v>1349</v>
      </c>
      <c r="CA166" s="128">
        <f t="shared" si="445"/>
        <v>134779.70000000001</v>
      </c>
      <c r="CB166" s="128">
        <f t="shared" si="366"/>
        <v>134900</v>
      </c>
      <c r="CC166" s="128">
        <f t="shared" si="359"/>
        <v>134900</v>
      </c>
      <c r="CD166" s="130">
        <f t="shared" si="395"/>
        <v>4.3999999999999997E-2</v>
      </c>
      <c r="CE166" s="128">
        <f t="shared" si="396"/>
        <v>136383.9</v>
      </c>
      <c r="CF166" s="128" t="str">
        <f t="shared" si="397"/>
        <v>nie</v>
      </c>
      <c r="CG166" s="128">
        <f t="shared" si="398"/>
        <v>2698</v>
      </c>
      <c r="CH166" s="128">
        <f t="shared" si="369"/>
        <v>133916.579</v>
      </c>
      <c r="CI166" s="128">
        <f t="shared" si="399"/>
        <v>0</v>
      </c>
      <c r="CJ166" s="130">
        <f t="shared" si="277"/>
        <v>4.4999999999999998E-2</v>
      </c>
      <c r="CK166" s="128">
        <f t="shared" si="400"/>
        <v>11189.6312064098</v>
      </c>
      <c r="CL166" s="128">
        <f t="shared" si="401"/>
        <v>145106.2102064098</v>
      </c>
      <c r="CN166" s="127">
        <f t="shared" si="446"/>
        <v>1512</v>
      </c>
      <c r="CO166" s="128">
        <f t="shared" si="447"/>
        <v>151048.80000000002</v>
      </c>
      <c r="CP166" s="128">
        <f t="shared" si="342"/>
        <v>151200</v>
      </c>
      <c r="CQ166" s="128">
        <f t="shared" si="448"/>
        <v>151200</v>
      </c>
      <c r="CR166" s="130">
        <f t="shared" si="402"/>
        <v>0.06</v>
      </c>
      <c r="CS166" s="128">
        <f t="shared" si="403"/>
        <v>153467.99999999997</v>
      </c>
      <c r="CT166" s="128" t="str">
        <f t="shared" si="404"/>
        <v>nie</v>
      </c>
      <c r="CU166" s="128">
        <f t="shared" si="405"/>
        <v>2267.9999999999709</v>
      </c>
      <c r="CV166" s="128">
        <f t="shared" si="406"/>
        <v>151200</v>
      </c>
      <c r="CW166" s="128">
        <f t="shared" si="453"/>
        <v>0</v>
      </c>
      <c r="CX166" s="130">
        <f t="shared" si="407"/>
        <v>4.4999999999999998E-2</v>
      </c>
      <c r="CY166" s="128">
        <f t="shared" si="408"/>
        <v>10.990893249204023</v>
      </c>
      <c r="CZ166" s="128">
        <f t="shared" si="409"/>
        <v>151210.9908932492</v>
      </c>
      <c r="DA166" s="20"/>
      <c r="DB166" s="127">
        <f t="shared" si="350"/>
        <v>1277</v>
      </c>
      <c r="DC166" s="128">
        <f t="shared" si="351"/>
        <v>127700</v>
      </c>
      <c r="DD166" s="128">
        <f t="shared" si="344"/>
        <v>127700</v>
      </c>
      <c r="DE166" s="128">
        <f t="shared" si="449"/>
        <v>155808.93144930605</v>
      </c>
      <c r="DF166" s="130">
        <f t="shared" si="410"/>
        <v>4.9000000000000002E-2</v>
      </c>
      <c r="DG166" s="128">
        <f t="shared" si="411"/>
        <v>157717.59085956006</v>
      </c>
      <c r="DH166" s="128" t="str">
        <f t="shared" si="412"/>
        <v>nie</v>
      </c>
      <c r="DI166" s="128">
        <f t="shared" si="413"/>
        <v>2554</v>
      </c>
      <c r="DJ166" s="128">
        <f t="shared" si="355"/>
        <v>149945.50859624366</v>
      </c>
      <c r="DK166" s="128">
        <f t="shared" si="454"/>
        <v>0</v>
      </c>
      <c r="DL166" s="130">
        <f t="shared" si="414"/>
        <v>4.4999999999999998E-2</v>
      </c>
      <c r="DM166" s="128">
        <f t="shared" si="415"/>
        <v>60.755522228173206</v>
      </c>
      <c r="DN166" s="128">
        <f t="shared" si="416"/>
        <v>150006.26411847182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170566.77441948469</v>
      </c>
      <c r="DT166" s="130">
        <f t="shared" si="417"/>
        <v>5.4000000000000006E-2</v>
      </c>
      <c r="DU166" s="128">
        <f t="shared" si="418"/>
        <v>172869.42587414774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156594.23495805968</v>
      </c>
      <c r="DY166" s="128">
        <f t="shared" si="455"/>
        <v>0</v>
      </c>
      <c r="DZ166" s="130">
        <f t="shared" si="421"/>
        <v>4.4999999999999998E-2</v>
      </c>
      <c r="EA166" s="128">
        <f t="shared" si="422"/>
        <v>0</v>
      </c>
      <c r="EB166" s="128">
        <f t="shared" si="423"/>
        <v>156594.23495805968</v>
      </c>
    </row>
    <row r="167" spans="1:132">
      <c r="A167" s="224"/>
      <c r="B167" s="188">
        <f t="shared" si="424"/>
        <v>123</v>
      </c>
      <c r="C167" s="128">
        <f t="shared" si="425"/>
        <v>154513.80875381464</v>
      </c>
      <c r="D167" s="128">
        <f t="shared" si="426"/>
        <v>152573.15302563831</v>
      </c>
      <c r="E167" s="128">
        <f t="shared" si="427"/>
        <v>151854.9645373853</v>
      </c>
      <c r="F167" s="128">
        <f t="shared" si="428"/>
        <v>145106.2102064098</v>
      </c>
      <c r="G167" s="128">
        <f t="shared" si="429"/>
        <v>151210.9908932492</v>
      </c>
      <c r="H167" s="128">
        <f t="shared" si="430"/>
        <v>150006.26411847182</v>
      </c>
      <c r="I167" s="128">
        <f t="shared" si="431"/>
        <v>156594.23495805968</v>
      </c>
      <c r="J167" s="128">
        <f t="shared" si="432"/>
        <v>145215.14602622218</v>
      </c>
      <c r="K167" s="128">
        <f t="shared" si="433"/>
        <v>134057.47147350683</v>
      </c>
      <c r="M167" s="36"/>
      <c r="N167" s="32">
        <f t="shared" si="434"/>
        <v>123</v>
      </c>
      <c r="O167" s="25">
        <f t="shared" si="318"/>
        <v>0.54513808753814641</v>
      </c>
      <c r="P167" s="25">
        <f t="shared" si="319"/>
        <v>0.52573153025638319</v>
      </c>
      <c r="Q167" s="25">
        <f t="shared" si="320"/>
        <v>0.51854964537385295</v>
      </c>
      <c r="R167" s="25">
        <f t="shared" si="370"/>
        <v>0.45106210206409791</v>
      </c>
      <c r="S167" s="25">
        <f t="shared" si="371"/>
        <v>0.51210990893249186</v>
      </c>
      <c r="T167" s="25">
        <f t="shared" si="372"/>
        <v>0.50006264118471822</v>
      </c>
      <c r="U167" s="25">
        <f t="shared" si="373"/>
        <v>0.56594234958059686</v>
      </c>
      <c r="V167" s="25">
        <f t="shared" si="374"/>
        <v>0.45215146026222186</v>
      </c>
      <c r="W167" s="25">
        <f t="shared" si="375"/>
        <v>0.34057471473506817</v>
      </c>
      <c r="X167" s="36"/>
      <c r="Y167" s="36"/>
      <c r="AA167" s="124">
        <f t="shared" si="321"/>
        <v>124</v>
      </c>
      <c r="AB167" s="128">
        <f t="shared" si="376"/>
        <v>134379.11180383957</v>
      </c>
      <c r="AC167" s="124">
        <f t="shared" si="322"/>
        <v>124</v>
      </c>
      <c r="AD167" s="130">
        <f t="shared" si="435"/>
        <v>4.7500000000000001E-2</v>
      </c>
      <c r="AE167" s="127">
        <f t="shared" si="436"/>
        <v>1536</v>
      </c>
      <c r="AF167" s="128">
        <f t="shared" si="437"/>
        <v>153452.30000000002</v>
      </c>
      <c r="AG167" s="128">
        <f t="shared" si="348"/>
        <v>153600</v>
      </c>
      <c r="AH167" s="128">
        <f t="shared" si="357"/>
        <v>153600</v>
      </c>
      <c r="AI167" s="130">
        <f t="shared" si="377"/>
        <v>4.7500000000000001E-2</v>
      </c>
      <c r="AJ167" s="128">
        <f t="shared" si="378"/>
        <v>154208</v>
      </c>
      <c r="AK167" s="128" t="str">
        <f t="shared" si="379"/>
        <v>nie</v>
      </c>
      <c r="AL167" s="128">
        <f t="shared" si="380"/>
        <v>768</v>
      </c>
      <c r="AM167" s="128">
        <f t="shared" si="361"/>
        <v>153470.39999999999</v>
      </c>
      <c r="AN167" s="128">
        <f t="shared" si="381"/>
        <v>492.48</v>
      </c>
      <c r="AO167" s="130">
        <f t="shared" si="382"/>
        <v>4.4999999999999998E-2</v>
      </c>
      <c r="AP167" s="128">
        <f t="shared" si="383"/>
        <v>2033.0340159043553</v>
      </c>
      <c r="AQ167" s="128">
        <f t="shared" si="362"/>
        <v>155010.95401590434</v>
      </c>
      <c r="AS167" s="124">
        <f t="shared" si="327"/>
        <v>124</v>
      </c>
      <c r="AT167" s="130">
        <f t="shared" si="328"/>
        <v>4.7500000000000001E-2</v>
      </c>
      <c r="AU167" s="127">
        <f t="shared" si="438"/>
        <v>1519</v>
      </c>
      <c r="AV167" s="128">
        <f t="shared" si="439"/>
        <v>151759.80000000002</v>
      </c>
      <c r="AW167" s="128">
        <f t="shared" si="363"/>
        <v>151900</v>
      </c>
      <c r="AX167" s="128">
        <f t="shared" si="358"/>
        <v>151900</v>
      </c>
      <c r="AY167" s="130">
        <f t="shared" si="384"/>
        <v>4.9000000000000002E-2</v>
      </c>
      <c r="AZ167" s="128">
        <f t="shared" si="385"/>
        <v>152520.25833333336</v>
      </c>
      <c r="BA167" s="128" t="str">
        <f t="shared" si="386"/>
        <v>nie</v>
      </c>
      <c r="BB167" s="128">
        <f t="shared" si="387"/>
        <v>1063.3</v>
      </c>
      <c r="BC167" s="128">
        <f t="shared" si="367"/>
        <v>151541.13625000004</v>
      </c>
      <c r="BD167" s="128">
        <f t="shared" si="388"/>
        <v>502.40925000002204</v>
      </c>
      <c r="BE167" s="130">
        <f t="shared" si="264"/>
        <v>4.4999999999999998E-2</v>
      </c>
      <c r="BF167" s="128">
        <f t="shared" si="389"/>
        <v>2041.4960946911926</v>
      </c>
      <c r="BG167" s="128">
        <f t="shared" si="368"/>
        <v>153080.2230946912</v>
      </c>
      <c r="BI167" s="124">
        <f t="shared" si="332"/>
        <v>124</v>
      </c>
      <c r="BJ167" s="130">
        <f t="shared" si="451"/>
        <v>4.5900000000000003E-2</v>
      </c>
      <c r="BK167" s="127">
        <f t="shared" si="440"/>
        <v>1452</v>
      </c>
      <c r="BL167" s="128">
        <f t="shared" si="441"/>
        <v>145054.80000000002</v>
      </c>
      <c r="BM167" s="128">
        <f t="shared" si="349"/>
        <v>145200</v>
      </c>
      <c r="BN167" s="128">
        <f t="shared" si="442"/>
        <v>152677.80000000002</v>
      </c>
      <c r="BO167" s="130">
        <f t="shared" si="390"/>
        <v>5.1499999999999997E-2</v>
      </c>
      <c r="BP167" s="128">
        <f t="shared" si="391"/>
        <v>155298.76890000002</v>
      </c>
      <c r="BQ167" s="128" t="str">
        <f t="shared" si="392"/>
        <v>nie</v>
      </c>
      <c r="BR167" s="128">
        <f t="shared" si="393"/>
        <v>1452</v>
      </c>
      <c r="BS167" s="128">
        <f t="shared" si="364"/>
        <v>152203.88280900003</v>
      </c>
      <c r="BT167" s="128">
        <f t="shared" si="456"/>
        <v>0</v>
      </c>
      <c r="BU167" s="130">
        <f t="shared" si="394"/>
        <v>4.4999999999999998E-2</v>
      </c>
      <c r="BV167" s="128">
        <f t="shared" si="271"/>
        <v>182.38023297460509</v>
      </c>
      <c r="BW167" s="128">
        <f t="shared" si="365"/>
        <v>152386.26304197463</v>
      </c>
      <c r="BY167" s="130">
        <f t="shared" si="452"/>
        <v>2.9000000000000001E-2</v>
      </c>
      <c r="BZ167" s="127">
        <f t="shared" si="444"/>
        <v>1349</v>
      </c>
      <c r="CA167" s="128">
        <f t="shared" si="445"/>
        <v>134779.70000000001</v>
      </c>
      <c r="CB167" s="128">
        <f t="shared" si="366"/>
        <v>134900</v>
      </c>
      <c r="CC167" s="128">
        <f t="shared" si="359"/>
        <v>134900</v>
      </c>
      <c r="CD167" s="130">
        <f t="shared" si="395"/>
        <v>4.3999999999999997E-2</v>
      </c>
      <c r="CE167" s="128">
        <f t="shared" si="396"/>
        <v>136878.53333333333</v>
      </c>
      <c r="CF167" s="128" t="str">
        <f t="shared" si="397"/>
        <v>nie</v>
      </c>
      <c r="CG167" s="128">
        <f t="shared" si="398"/>
        <v>2698</v>
      </c>
      <c r="CH167" s="128">
        <f t="shared" si="369"/>
        <v>134317.23199999999</v>
      </c>
      <c r="CI167" s="128">
        <f t="shared" si="399"/>
        <v>0</v>
      </c>
      <c r="CJ167" s="130">
        <f t="shared" si="277"/>
        <v>4.4999999999999998E-2</v>
      </c>
      <c r="CK167" s="128">
        <f t="shared" si="400"/>
        <v>11223.61971119927</v>
      </c>
      <c r="CL167" s="128">
        <f t="shared" si="401"/>
        <v>145540.85171119927</v>
      </c>
      <c r="CN167" s="127">
        <f t="shared" si="446"/>
        <v>1512</v>
      </c>
      <c r="CO167" s="128">
        <f t="shared" si="447"/>
        <v>151048.80000000002</v>
      </c>
      <c r="CP167" s="128">
        <f t="shared" si="342"/>
        <v>151200</v>
      </c>
      <c r="CQ167" s="128">
        <f t="shared" si="448"/>
        <v>151200</v>
      </c>
      <c r="CR167" s="130">
        <f t="shared" si="402"/>
        <v>0.06</v>
      </c>
      <c r="CS167" s="128">
        <f t="shared" si="403"/>
        <v>154224</v>
      </c>
      <c r="CT167" s="128" t="str">
        <f t="shared" si="404"/>
        <v>nie</v>
      </c>
      <c r="CU167" s="128">
        <f t="shared" si="405"/>
        <v>3024</v>
      </c>
      <c r="CV167" s="128">
        <f t="shared" si="406"/>
        <v>151200</v>
      </c>
      <c r="CW167" s="128">
        <f t="shared" si="453"/>
        <v>0</v>
      </c>
      <c r="CX167" s="130">
        <f t="shared" si="407"/>
        <v>4.4999999999999998E-2</v>
      </c>
      <c r="CY167" s="128">
        <f t="shared" si="408"/>
        <v>11.024278087448479</v>
      </c>
      <c r="CZ167" s="128">
        <f t="shared" si="409"/>
        <v>151211.02427808745</v>
      </c>
      <c r="DA167" s="20"/>
      <c r="DB167" s="127">
        <f t="shared" si="350"/>
        <v>1277</v>
      </c>
      <c r="DC167" s="128">
        <f t="shared" si="351"/>
        <v>127700</v>
      </c>
      <c r="DD167" s="128">
        <f t="shared" si="344"/>
        <v>127700</v>
      </c>
      <c r="DE167" s="128">
        <f t="shared" si="449"/>
        <v>155808.93144930605</v>
      </c>
      <c r="DF167" s="130">
        <f t="shared" si="410"/>
        <v>4.9000000000000002E-2</v>
      </c>
      <c r="DG167" s="128">
        <f t="shared" si="411"/>
        <v>158353.81066297804</v>
      </c>
      <c r="DH167" s="128" t="str">
        <f t="shared" si="412"/>
        <v>nie</v>
      </c>
      <c r="DI167" s="128">
        <f t="shared" si="413"/>
        <v>2554</v>
      </c>
      <c r="DJ167" s="128">
        <f t="shared" si="355"/>
        <v>150460.8466370122</v>
      </c>
      <c r="DK167" s="128">
        <f t="shared" si="454"/>
        <v>0</v>
      </c>
      <c r="DL167" s="130">
        <f t="shared" si="414"/>
        <v>4.4999999999999998E-2</v>
      </c>
      <c r="DM167" s="128">
        <f t="shared" si="415"/>
        <v>60.940067126941287</v>
      </c>
      <c r="DN167" s="128">
        <f t="shared" si="416"/>
        <v>150521.78670413914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170566.77441948469</v>
      </c>
      <c r="DT167" s="130">
        <f t="shared" si="417"/>
        <v>5.4000000000000006E-2</v>
      </c>
      <c r="DU167" s="128">
        <f t="shared" si="418"/>
        <v>173636.97635903541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157215.95085081868</v>
      </c>
      <c r="DY167" s="128">
        <f t="shared" si="455"/>
        <v>0</v>
      </c>
      <c r="DZ167" s="130">
        <f t="shared" si="421"/>
        <v>4.4999999999999998E-2</v>
      </c>
      <c r="EA167" s="128">
        <f t="shared" si="422"/>
        <v>0</v>
      </c>
      <c r="EB167" s="128">
        <f t="shared" si="423"/>
        <v>157215.95085081868</v>
      </c>
    </row>
    <row r="168" spans="1:132">
      <c r="A168" s="224"/>
      <c r="B168" s="188">
        <f t="shared" si="424"/>
        <v>124</v>
      </c>
      <c r="C168" s="128">
        <f t="shared" si="425"/>
        <v>155010.95401590434</v>
      </c>
      <c r="D168" s="128">
        <f t="shared" si="426"/>
        <v>153080.2230946912</v>
      </c>
      <c r="E168" s="128">
        <f t="shared" si="427"/>
        <v>152386.26304197463</v>
      </c>
      <c r="F168" s="128">
        <f t="shared" si="428"/>
        <v>145540.85171119927</v>
      </c>
      <c r="G168" s="128">
        <f t="shared" si="429"/>
        <v>151211.02427808745</v>
      </c>
      <c r="H168" s="128">
        <f t="shared" si="430"/>
        <v>150521.78670413914</v>
      </c>
      <c r="I168" s="128">
        <f t="shared" si="431"/>
        <v>157215.95085081868</v>
      </c>
      <c r="J168" s="128">
        <f t="shared" si="432"/>
        <v>145656.23703227684</v>
      </c>
      <c r="K168" s="128">
        <f t="shared" si="433"/>
        <v>134379.11180383957</v>
      </c>
      <c r="M168" s="36"/>
      <c r="N168" s="32">
        <f t="shared" si="434"/>
        <v>124</v>
      </c>
      <c r="O168" s="25">
        <f t="shared" si="318"/>
        <v>0.55010954015904345</v>
      </c>
      <c r="P168" s="25">
        <f t="shared" si="319"/>
        <v>0.53080223094691203</v>
      </c>
      <c r="Q168" s="25">
        <f t="shared" si="320"/>
        <v>0.52386263041974623</v>
      </c>
      <c r="R168" s="25">
        <f t="shared" si="370"/>
        <v>0.45540851711199259</v>
      </c>
      <c r="S168" s="25">
        <f t="shared" si="371"/>
        <v>0.51211024278087458</v>
      </c>
      <c r="T168" s="25">
        <f t="shared" si="372"/>
        <v>0.50521786704139138</v>
      </c>
      <c r="U168" s="25">
        <f t="shared" si="373"/>
        <v>0.57215950850818675</v>
      </c>
      <c r="V168" s="25">
        <f t="shared" si="374"/>
        <v>0.45656237032276836</v>
      </c>
      <c r="W168" s="25">
        <f t="shared" si="375"/>
        <v>0.34379111803839568</v>
      </c>
      <c r="X168" s="36"/>
      <c r="Y168" s="36"/>
      <c r="AA168" s="124">
        <f t="shared" si="321"/>
        <v>125</v>
      </c>
      <c r="AB168" s="128">
        <f t="shared" si="376"/>
        <v>134700.7521341723</v>
      </c>
      <c r="AC168" s="124">
        <f t="shared" si="322"/>
        <v>125</v>
      </c>
      <c r="AD168" s="130">
        <f t="shared" si="435"/>
        <v>4.7500000000000001E-2</v>
      </c>
      <c r="AE168" s="127">
        <f t="shared" si="436"/>
        <v>1536</v>
      </c>
      <c r="AF168" s="128">
        <f t="shared" si="437"/>
        <v>153452.30000000002</v>
      </c>
      <c r="AG168" s="128">
        <f t="shared" si="348"/>
        <v>153600</v>
      </c>
      <c r="AH168" s="128">
        <f t="shared" si="357"/>
        <v>153600</v>
      </c>
      <c r="AI168" s="130">
        <f t="shared" si="377"/>
        <v>4.7500000000000001E-2</v>
      </c>
      <c r="AJ168" s="128">
        <f t="shared" si="378"/>
        <v>154208</v>
      </c>
      <c r="AK168" s="128" t="str">
        <f t="shared" si="379"/>
        <v>nie</v>
      </c>
      <c r="AL168" s="128">
        <f t="shared" si="380"/>
        <v>768</v>
      </c>
      <c r="AM168" s="128">
        <f t="shared" si="361"/>
        <v>153470.39999999999</v>
      </c>
      <c r="AN168" s="128">
        <f t="shared" si="381"/>
        <v>492.48</v>
      </c>
      <c r="AO168" s="130">
        <f t="shared" si="382"/>
        <v>4.4999999999999998E-2</v>
      </c>
      <c r="AP168" s="128">
        <f t="shared" si="383"/>
        <v>2531.6893567276647</v>
      </c>
      <c r="AQ168" s="128">
        <f t="shared" si="362"/>
        <v>155509.60935672765</v>
      </c>
      <c r="AS168" s="124">
        <f t="shared" si="327"/>
        <v>125</v>
      </c>
      <c r="AT168" s="130">
        <f t="shared" si="328"/>
        <v>4.7500000000000001E-2</v>
      </c>
      <c r="AU168" s="127">
        <f t="shared" si="438"/>
        <v>1519</v>
      </c>
      <c r="AV168" s="128">
        <f t="shared" si="439"/>
        <v>151759.80000000002</v>
      </c>
      <c r="AW168" s="128">
        <f t="shared" si="363"/>
        <v>151900</v>
      </c>
      <c r="AX168" s="128">
        <f t="shared" si="358"/>
        <v>151900</v>
      </c>
      <c r="AY168" s="130">
        <f t="shared" si="384"/>
        <v>4.9000000000000002E-2</v>
      </c>
      <c r="AZ168" s="128">
        <f t="shared" si="385"/>
        <v>152520.25833333336</v>
      </c>
      <c r="BA168" s="128" t="str">
        <f t="shared" si="386"/>
        <v>nie</v>
      </c>
      <c r="BB168" s="128">
        <f t="shared" si="387"/>
        <v>1063.3</v>
      </c>
      <c r="BC168" s="128">
        <f t="shared" si="367"/>
        <v>151541.13625000004</v>
      </c>
      <c r="BD168" s="128">
        <f t="shared" si="388"/>
        <v>502.40925000002204</v>
      </c>
      <c r="BE168" s="130">
        <f t="shared" si="264"/>
        <v>4.4999999999999998E-2</v>
      </c>
      <c r="BF168" s="128">
        <f t="shared" si="389"/>
        <v>2550.1063890788391</v>
      </c>
      <c r="BG168" s="128">
        <f t="shared" si="368"/>
        <v>153588.83338907885</v>
      </c>
      <c r="BI168" s="124">
        <f t="shared" si="332"/>
        <v>125</v>
      </c>
      <c r="BJ168" s="130">
        <f t="shared" si="451"/>
        <v>4.5900000000000003E-2</v>
      </c>
      <c r="BK168" s="127">
        <f t="shared" si="440"/>
        <v>1452</v>
      </c>
      <c r="BL168" s="128">
        <f t="shared" si="441"/>
        <v>145054.80000000002</v>
      </c>
      <c r="BM168" s="128">
        <f t="shared" si="349"/>
        <v>145200</v>
      </c>
      <c r="BN168" s="128">
        <f t="shared" si="442"/>
        <v>152677.80000000002</v>
      </c>
      <c r="BO168" s="130">
        <f t="shared" si="390"/>
        <v>5.1499999999999997E-2</v>
      </c>
      <c r="BP168" s="128">
        <f t="shared" si="391"/>
        <v>155954.01112500002</v>
      </c>
      <c r="BQ168" s="128" t="str">
        <f t="shared" si="392"/>
        <v>nie</v>
      </c>
      <c r="BR168" s="128">
        <f t="shared" si="393"/>
        <v>1452</v>
      </c>
      <c r="BS168" s="128">
        <f t="shared" si="364"/>
        <v>152734.62901125001</v>
      </c>
      <c r="BT168" s="128">
        <f t="shared" si="456"/>
        <v>0</v>
      </c>
      <c r="BU168" s="130">
        <f t="shared" si="394"/>
        <v>4.4999999999999998E-2</v>
      </c>
      <c r="BV168" s="128">
        <f t="shared" si="271"/>
        <v>182.93421293226547</v>
      </c>
      <c r="BW168" s="128">
        <f t="shared" si="365"/>
        <v>152917.56322418229</v>
      </c>
      <c r="BY168" s="130">
        <f t="shared" si="452"/>
        <v>2.9000000000000001E-2</v>
      </c>
      <c r="BZ168" s="127">
        <f t="shared" si="444"/>
        <v>1349</v>
      </c>
      <c r="CA168" s="128">
        <f t="shared" si="445"/>
        <v>134779.70000000001</v>
      </c>
      <c r="CB168" s="128">
        <f t="shared" si="366"/>
        <v>134900</v>
      </c>
      <c r="CC168" s="128">
        <f t="shared" si="359"/>
        <v>134900</v>
      </c>
      <c r="CD168" s="130">
        <f t="shared" si="395"/>
        <v>4.3999999999999997E-2</v>
      </c>
      <c r="CE168" s="128">
        <f t="shared" si="396"/>
        <v>137373.16666666666</v>
      </c>
      <c r="CF168" s="128" t="str">
        <f t="shared" si="397"/>
        <v>nie</v>
      </c>
      <c r="CG168" s="128">
        <f t="shared" si="398"/>
        <v>2698</v>
      </c>
      <c r="CH168" s="128">
        <f t="shared" si="369"/>
        <v>134717.88499999998</v>
      </c>
      <c r="CI168" s="128">
        <f t="shared" si="399"/>
        <v>0</v>
      </c>
      <c r="CJ168" s="130">
        <f t="shared" si="277"/>
        <v>4.4999999999999998E-2</v>
      </c>
      <c r="CK168" s="128">
        <f t="shared" si="400"/>
        <v>11257.711456072038</v>
      </c>
      <c r="CL168" s="128">
        <f t="shared" si="401"/>
        <v>145975.59645607203</v>
      </c>
      <c r="CN168" s="127">
        <f t="shared" si="446"/>
        <v>1512</v>
      </c>
      <c r="CO168" s="128">
        <f t="shared" si="447"/>
        <v>151048.80000000002</v>
      </c>
      <c r="CP168" s="128">
        <f t="shared" si="342"/>
        <v>151200</v>
      </c>
      <c r="CQ168" s="128">
        <f t="shared" si="448"/>
        <v>151200</v>
      </c>
      <c r="CR168" s="130">
        <f t="shared" si="402"/>
        <v>0.06</v>
      </c>
      <c r="CS168" s="128">
        <f t="shared" si="403"/>
        <v>154980</v>
      </c>
      <c r="CT168" s="128" t="str">
        <f t="shared" si="404"/>
        <v>nie</v>
      </c>
      <c r="CU168" s="128">
        <f t="shared" si="405"/>
        <v>3780</v>
      </c>
      <c r="CV168" s="128">
        <f t="shared" si="406"/>
        <v>151200</v>
      </c>
      <c r="CW168" s="128">
        <f t="shared" si="453"/>
        <v>0</v>
      </c>
      <c r="CX168" s="130">
        <f t="shared" si="407"/>
        <v>4.4999999999999998E-2</v>
      </c>
      <c r="CY168" s="128">
        <f t="shared" si="408"/>
        <v>11.057764332139104</v>
      </c>
      <c r="CZ168" s="128">
        <f t="shared" si="409"/>
        <v>151211.05776433213</v>
      </c>
      <c r="DA168" s="20"/>
      <c r="DB168" s="127">
        <f t="shared" si="350"/>
        <v>1277</v>
      </c>
      <c r="DC168" s="128">
        <f t="shared" si="351"/>
        <v>127700</v>
      </c>
      <c r="DD168" s="128">
        <f t="shared" si="344"/>
        <v>127700</v>
      </c>
      <c r="DE168" s="128">
        <f t="shared" si="449"/>
        <v>155808.93144930605</v>
      </c>
      <c r="DF168" s="130">
        <f t="shared" si="410"/>
        <v>4.9000000000000002E-2</v>
      </c>
      <c r="DG168" s="128">
        <f t="shared" si="411"/>
        <v>158990.03046639607</v>
      </c>
      <c r="DH168" s="128" t="str">
        <f t="shared" si="412"/>
        <v>nie</v>
      </c>
      <c r="DI168" s="128">
        <f t="shared" si="413"/>
        <v>2554</v>
      </c>
      <c r="DJ168" s="128">
        <f t="shared" si="355"/>
        <v>150976.18467778081</v>
      </c>
      <c r="DK168" s="128">
        <f t="shared" si="454"/>
        <v>0</v>
      </c>
      <c r="DL168" s="130">
        <f t="shared" si="414"/>
        <v>4.4999999999999998E-2</v>
      </c>
      <c r="DM168" s="128">
        <f t="shared" si="415"/>
        <v>61.125172580839376</v>
      </c>
      <c r="DN168" s="128">
        <f t="shared" si="416"/>
        <v>151037.30985036163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170566.77441948469</v>
      </c>
      <c r="DT168" s="130">
        <f t="shared" si="417"/>
        <v>5.4000000000000006E-2</v>
      </c>
      <c r="DU168" s="128">
        <f t="shared" si="418"/>
        <v>174404.52684392309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157837.66674357769</v>
      </c>
      <c r="DY168" s="128">
        <f t="shared" si="455"/>
        <v>0</v>
      </c>
      <c r="DZ168" s="130">
        <f t="shared" si="421"/>
        <v>4.4999999999999998E-2</v>
      </c>
      <c r="EA168" s="128">
        <f t="shared" si="422"/>
        <v>0</v>
      </c>
      <c r="EB168" s="128">
        <f t="shared" si="423"/>
        <v>157837.66674357769</v>
      </c>
    </row>
    <row r="169" spans="1:132">
      <c r="A169" s="224"/>
      <c r="B169" s="188">
        <f t="shared" si="424"/>
        <v>125</v>
      </c>
      <c r="C169" s="128">
        <f t="shared" si="425"/>
        <v>155509.60935672765</v>
      </c>
      <c r="D169" s="128">
        <f t="shared" si="426"/>
        <v>153588.83338907885</v>
      </c>
      <c r="E169" s="128">
        <f t="shared" si="427"/>
        <v>152917.56322418229</v>
      </c>
      <c r="F169" s="128">
        <f t="shared" si="428"/>
        <v>145975.59645607203</v>
      </c>
      <c r="G169" s="128">
        <f t="shared" si="429"/>
        <v>151211.05776433213</v>
      </c>
      <c r="H169" s="128">
        <f t="shared" si="430"/>
        <v>151037.30985036163</v>
      </c>
      <c r="I169" s="128">
        <f t="shared" si="431"/>
        <v>157837.66674357769</v>
      </c>
      <c r="J169" s="128">
        <f t="shared" si="432"/>
        <v>146098.66785226238</v>
      </c>
      <c r="K169" s="128">
        <f t="shared" si="433"/>
        <v>134700.7521341723</v>
      </c>
      <c r="M169" s="36"/>
      <c r="N169" s="32">
        <f t="shared" si="434"/>
        <v>125</v>
      </c>
      <c r="O169" s="25">
        <f t="shared" si="318"/>
        <v>0.55509609356727663</v>
      </c>
      <c r="P169" s="25">
        <f t="shared" si="319"/>
        <v>0.53588833389078849</v>
      </c>
      <c r="Q169" s="25">
        <f t="shared" si="320"/>
        <v>0.52917563224182285</v>
      </c>
      <c r="R169" s="25">
        <f t="shared" si="370"/>
        <v>0.45975596456072032</v>
      </c>
      <c r="S169" s="25">
        <f t="shared" si="371"/>
        <v>0.51211057764332124</v>
      </c>
      <c r="T169" s="25">
        <f t="shared" si="372"/>
        <v>0.51037309850361634</v>
      </c>
      <c r="U169" s="25">
        <f t="shared" si="373"/>
        <v>0.57837666743577687</v>
      </c>
      <c r="V169" s="25">
        <f t="shared" si="374"/>
        <v>0.46098667852262376</v>
      </c>
      <c r="W169" s="25">
        <f t="shared" si="375"/>
        <v>0.34700752134172297</v>
      </c>
      <c r="X169" s="36"/>
      <c r="Y169" s="36"/>
      <c r="AA169" s="124">
        <f t="shared" si="321"/>
        <v>126</v>
      </c>
      <c r="AB169" s="128">
        <f t="shared" si="376"/>
        <v>135022.39246450501</v>
      </c>
      <c r="AC169" s="124">
        <f t="shared" si="322"/>
        <v>126</v>
      </c>
      <c r="AD169" s="130">
        <f t="shared" si="435"/>
        <v>4.7500000000000001E-2</v>
      </c>
      <c r="AE169" s="127">
        <f t="shared" si="436"/>
        <v>1536</v>
      </c>
      <c r="AF169" s="128">
        <f t="shared" si="437"/>
        <v>153452.30000000002</v>
      </c>
      <c r="AG169" s="128">
        <f t="shared" si="348"/>
        <v>153600</v>
      </c>
      <c r="AH169" s="128">
        <f t="shared" si="357"/>
        <v>153600</v>
      </c>
      <c r="AI169" s="130">
        <f t="shared" si="377"/>
        <v>4.7500000000000001E-2</v>
      </c>
      <c r="AJ169" s="128">
        <f t="shared" si="378"/>
        <v>154208</v>
      </c>
      <c r="AK169" s="128" t="str">
        <f t="shared" si="379"/>
        <v>nie</v>
      </c>
      <c r="AL169" s="128">
        <f t="shared" si="380"/>
        <v>768</v>
      </c>
      <c r="AM169" s="128">
        <f t="shared" si="361"/>
        <v>153470.39999999999</v>
      </c>
      <c r="AN169" s="128">
        <f t="shared" si="381"/>
        <v>492.48</v>
      </c>
      <c r="AO169" s="130">
        <f t="shared" si="382"/>
        <v>4.4999999999999998E-2</v>
      </c>
      <c r="AP169" s="128">
        <f t="shared" si="383"/>
        <v>3031.8593631487252</v>
      </c>
      <c r="AQ169" s="128">
        <f t="shared" si="362"/>
        <v>156009.77936314873</v>
      </c>
      <c r="AS169" s="124">
        <f t="shared" si="327"/>
        <v>126</v>
      </c>
      <c r="AT169" s="130">
        <f t="shared" si="328"/>
        <v>4.7500000000000001E-2</v>
      </c>
      <c r="AU169" s="127">
        <f t="shared" si="438"/>
        <v>1519</v>
      </c>
      <c r="AV169" s="128">
        <f t="shared" si="439"/>
        <v>151759.80000000002</v>
      </c>
      <c r="AW169" s="128">
        <f t="shared" si="363"/>
        <v>151900</v>
      </c>
      <c r="AX169" s="128">
        <f t="shared" si="358"/>
        <v>151900</v>
      </c>
      <c r="AY169" s="130">
        <f t="shared" si="384"/>
        <v>4.9000000000000002E-2</v>
      </c>
      <c r="AZ169" s="128">
        <f t="shared" si="385"/>
        <v>152520.25833333336</v>
      </c>
      <c r="BA169" s="128" t="str">
        <f t="shared" si="386"/>
        <v>nie</v>
      </c>
      <c r="BB169" s="128">
        <f t="shared" si="387"/>
        <v>1063.3</v>
      </c>
      <c r="BC169" s="128">
        <f t="shared" si="367"/>
        <v>151541.13625000004</v>
      </c>
      <c r="BD169" s="128">
        <f t="shared" si="388"/>
        <v>502.40925000002204</v>
      </c>
      <c r="BE169" s="130">
        <f t="shared" si="264"/>
        <v>4.4999999999999998E-2</v>
      </c>
      <c r="BF169" s="128">
        <f t="shared" si="389"/>
        <v>3060.2615872356882</v>
      </c>
      <c r="BG169" s="128">
        <f t="shared" si="368"/>
        <v>154098.98858723571</v>
      </c>
      <c r="BI169" s="124">
        <f t="shared" si="332"/>
        <v>126</v>
      </c>
      <c r="BJ169" s="130">
        <f t="shared" si="451"/>
        <v>4.5900000000000003E-2</v>
      </c>
      <c r="BK169" s="127">
        <f t="shared" si="440"/>
        <v>1452</v>
      </c>
      <c r="BL169" s="128">
        <f t="shared" si="441"/>
        <v>145054.80000000002</v>
      </c>
      <c r="BM169" s="128">
        <f t="shared" si="349"/>
        <v>145200</v>
      </c>
      <c r="BN169" s="128">
        <f t="shared" si="442"/>
        <v>152677.80000000002</v>
      </c>
      <c r="BO169" s="130">
        <f t="shared" si="390"/>
        <v>5.1499999999999997E-2</v>
      </c>
      <c r="BP169" s="128">
        <f t="shared" si="391"/>
        <v>156609.25335000001</v>
      </c>
      <c r="BQ169" s="128" t="str">
        <f t="shared" si="392"/>
        <v>nie</v>
      </c>
      <c r="BR169" s="128">
        <f t="shared" si="393"/>
        <v>1452</v>
      </c>
      <c r="BS169" s="128">
        <f t="shared" si="364"/>
        <v>153265.37521350002</v>
      </c>
      <c r="BT169" s="128">
        <f t="shared" si="456"/>
        <v>0</v>
      </c>
      <c r="BU169" s="130">
        <f t="shared" si="394"/>
        <v>4.4999999999999998E-2</v>
      </c>
      <c r="BV169" s="128">
        <f t="shared" si="271"/>
        <v>183.48987560404723</v>
      </c>
      <c r="BW169" s="128">
        <f t="shared" si="365"/>
        <v>153448.86508910407</v>
      </c>
      <c r="BY169" s="130">
        <f t="shared" si="452"/>
        <v>2.9000000000000001E-2</v>
      </c>
      <c r="BZ169" s="127">
        <f t="shared" si="444"/>
        <v>1349</v>
      </c>
      <c r="CA169" s="128">
        <f t="shared" si="445"/>
        <v>134779.70000000001</v>
      </c>
      <c r="CB169" s="128">
        <f t="shared" si="366"/>
        <v>134900</v>
      </c>
      <c r="CC169" s="128">
        <f t="shared" si="359"/>
        <v>134900</v>
      </c>
      <c r="CD169" s="130">
        <f t="shared" si="395"/>
        <v>4.3999999999999997E-2</v>
      </c>
      <c r="CE169" s="128">
        <f t="shared" si="396"/>
        <v>137867.79999999999</v>
      </c>
      <c r="CF169" s="128" t="str">
        <f t="shared" si="397"/>
        <v>nie</v>
      </c>
      <c r="CG169" s="128">
        <f t="shared" si="398"/>
        <v>2698</v>
      </c>
      <c r="CH169" s="128">
        <f t="shared" si="369"/>
        <v>135118.538</v>
      </c>
      <c r="CI169" s="128">
        <f t="shared" si="399"/>
        <v>0</v>
      </c>
      <c r="CJ169" s="130">
        <f t="shared" si="277"/>
        <v>4.4999999999999998E-2</v>
      </c>
      <c r="CK169" s="128">
        <f t="shared" si="400"/>
        <v>11291.906754619857</v>
      </c>
      <c r="CL169" s="128">
        <f t="shared" si="401"/>
        <v>146410.44475461985</v>
      </c>
      <c r="CN169" s="127">
        <f t="shared" si="446"/>
        <v>1512</v>
      </c>
      <c r="CO169" s="128">
        <f t="shared" si="447"/>
        <v>151048.80000000002</v>
      </c>
      <c r="CP169" s="128">
        <f t="shared" si="342"/>
        <v>151200</v>
      </c>
      <c r="CQ169" s="128">
        <f t="shared" si="448"/>
        <v>151200</v>
      </c>
      <c r="CR169" s="130">
        <f t="shared" si="402"/>
        <v>0.06</v>
      </c>
      <c r="CS169" s="128">
        <f t="shared" si="403"/>
        <v>155736</v>
      </c>
      <c r="CT169" s="128" t="str">
        <f t="shared" si="404"/>
        <v>nie</v>
      </c>
      <c r="CU169" s="128">
        <f t="shared" si="405"/>
        <v>4536</v>
      </c>
      <c r="CV169" s="128">
        <f t="shared" si="406"/>
        <v>151200</v>
      </c>
      <c r="CW169" s="128">
        <f t="shared" si="453"/>
        <v>0</v>
      </c>
      <c r="CX169" s="130">
        <f t="shared" si="407"/>
        <v>4.4999999999999998E-2</v>
      </c>
      <c r="CY169" s="128">
        <f t="shared" si="408"/>
        <v>11.091352291297977</v>
      </c>
      <c r="CZ169" s="128">
        <f t="shared" si="409"/>
        <v>151211.09135229129</v>
      </c>
      <c r="DA169" s="20"/>
      <c r="DB169" s="127">
        <f t="shared" si="350"/>
        <v>1277</v>
      </c>
      <c r="DC169" s="128">
        <f t="shared" si="351"/>
        <v>127700</v>
      </c>
      <c r="DD169" s="128">
        <f t="shared" si="344"/>
        <v>127700</v>
      </c>
      <c r="DE169" s="128">
        <f t="shared" si="449"/>
        <v>155808.93144930605</v>
      </c>
      <c r="DF169" s="130">
        <f t="shared" si="410"/>
        <v>4.9000000000000002E-2</v>
      </c>
      <c r="DG169" s="128">
        <f t="shared" si="411"/>
        <v>159626.25026981405</v>
      </c>
      <c r="DH169" s="128" t="str">
        <f t="shared" si="412"/>
        <v>nie</v>
      </c>
      <c r="DI169" s="128">
        <f t="shared" si="413"/>
        <v>2554</v>
      </c>
      <c r="DJ169" s="128">
        <f t="shared" si="355"/>
        <v>151491.52271854939</v>
      </c>
      <c r="DK169" s="128">
        <f t="shared" si="454"/>
        <v>0</v>
      </c>
      <c r="DL169" s="130">
        <f t="shared" si="414"/>
        <v>4.4999999999999998E-2</v>
      </c>
      <c r="DM169" s="128">
        <f t="shared" si="415"/>
        <v>61.310840292553678</v>
      </c>
      <c r="DN169" s="128">
        <f t="shared" si="416"/>
        <v>151552.83355884193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170566.77441948469</v>
      </c>
      <c r="DT169" s="130">
        <f t="shared" si="417"/>
        <v>5.4000000000000006E-2</v>
      </c>
      <c r="DU169" s="128">
        <f t="shared" si="418"/>
        <v>175172.07732881076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158459.38263633673</v>
      </c>
      <c r="DY169" s="128">
        <f t="shared" si="455"/>
        <v>0</v>
      </c>
      <c r="DZ169" s="130">
        <f t="shared" si="421"/>
        <v>4.4999999999999998E-2</v>
      </c>
      <c r="EA169" s="128">
        <f t="shared" si="422"/>
        <v>0</v>
      </c>
      <c r="EB169" s="128">
        <f t="shared" si="423"/>
        <v>158459.38263633673</v>
      </c>
    </row>
    <row r="170" spans="1:132">
      <c r="A170" s="224"/>
      <c r="B170" s="188">
        <f t="shared" si="424"/>
        <v>126</v>
      </c>
      <c r="C170" s="128">
        <f t="shared" si="425"/>
        <v>156009.77936314873</v>
      </c>
      <c r="D170" s="128">
        <f t="shared" si="426"/>
        <v>154098.98858723571</v>
      </c>
      <c r="E170" s="128">
        <f t="shared" si="427"/>
        <v>153448.86508910407</v>
      </c>
      <c r="F170" s="128">
        <f t="shared" si="428"/>
        <v>146410.44475461985</v>
      </c>
      <c r="G170" s="128">
        <f t="shared" si="429"/>
        <v>151211.09135229129</v>
      </c>
      <c r="H170" s="128">
        <f t="shared" si="430"/>
        <v>151552.83355884193</v>
      </c>
      <c r="I170" s="128">
        <f t="shared" si="431"/>
        <v>158459.38263633673</v>
      </c>
      <c r="J170" s="128">
        <f t="shared" si="432"/>
        <v>146542.44255586364</v>
      </c>
      <c r="K170" s="128">
        <f t="shared" si="433"/>
        <v>135022.39246450501</v>
      </c>
      <c r="M170" s="36"/>
      <c r="N170" s="32">
        <f t="shared" si="434"/>
        <v>126</v>
      </c>
      <c r="O170" s="25">
        <f t="shared" si="318"/>
        <v>0.56009779363148726</v>
      </c>
      <c r="P170" s="25">
        <f t="shared" si="319"/>
        <v>0.54098988587235719</v>
      </c>
      <c r="Q170" s="25">
        <f t="shared" si="320"/>
        <v>0.5344886508910407</v>
      </c>
      <c r="R170" s="25">
        <f t="shared" si="370"/>
        <v>0.4641044475461984</v>
      </c>
      <c r="S170" s="25">
        <f t="shared" si="371"/>
        <v>0.51211091352291294</v>
      </c>
      <c r="T170" s="25">
        <f t="shared" si="372"/>
        <v>0.51552833558841926</v>
      </c>
      <c r="U170" s="25">
        <f t="shared" si="373"/>
        <v>0.58459382636336721</v>
      </c>
      <c r="V170" s="25">
        <f t="shared" si="374"/>
        <v>0.46542442555863639</v>
      </c>
      <c r="W170" s="25">
        <f t="shared" si="375"/>
        <v>0.35022392464505003</v>
      </c>
      <c r="X170" s="36"/>
      <c r="Y170" s="36"/>
      <c r="AA170" s="124">
        <f t="shared" si="321"/>
        <v>127</v>
      </c>
      <c r="AB170" s="128">
        <f t="shared" si="376"/>
        <v>135344.03279483775</v>
      </c>
      <c r="AC170" s="124">
        <f t="shared" si="322"/>
        <v>127</v>
      </c>
      <c r="AD170" s="130">
        <f t="shared" si="435"/>
        <v>4.7500000000000001E-2</v>
      </c>
      <c r="AE170" s="127">
        <f t="shared" si="436"/>
        <v>1536</v>
      </c>
      <c r="AF170" s="128">
        <f t="shared" si="437"/>
        <v>153452.30000000002</v>
      </c>
      <c r="AG170" s="128">
        <f t="shared" si="348"/>
        <v>153600</v>
      </c>
      <c r="AH170" s="128">
        <f t="shared" si="357"/>
        <v>153600</v>
      </c>
      <c r="AI170" s="130">
        <f t="shared" si="377"/>
        <v>4.7500000000000001E-2</v>
      </c>
      <c r="AJ170" s="128">
        <f t="shared" si="378"/>
        <v>154208</v>
      </c>
      <c r="AK170" s="128" t="str">
        <f t="shared" si="379"/>
        <v>nie</v>
      </c>
      <c r="AL170" s="128">
        <f t="shared" si="380"/>
        <v>768</v>
      </c>
      <c r="AM170" s="128">
        <f t="shared" si="361"/>
        <v>153470.39999999999</v>
      </c>
      <c r="AN170" s="128">
        <f t="shared" si="381"/>
        <v>492.48</v>
      </c>
      <c r="AO170" s="130">
        <f t="shared" si="382"/>
        <v>4.4999999999999998E-2</v>
      </c>
      <c r="AP170" s="128">
        <f t="shared" si="383"/>
        <v>3533.5486359642896</v>
      </c>
      <c r="AQ170" s="128">
        <f t="shared" si="362"/>
        <v>156511.46863596429</v>
      </c>
      <c r="AS170" s="124">
        <f t="shared" si="327"/>
        <v>127</v>
      </c>
      <c r="AT170" s="130">
        <f t="shared" si="328"/>
        <v>4.7500000000000001E-2</v>
      </c>
      <c r="AU170" s="127">
        <f t="shared" si="438"/>
        <v>1519</v>
      </c>
      <c r="AV170" s="128">
        <f t="shared" si="439"/>
        <v>151759.80000000002</v>
      </c>
      <c r="AW170" s="128">
        <f t="shared" si="363"/>
        <v>151900</v>
      </c>
      <c r="AX170" s="128">
        <f t="shared" si="358"/>
        <v>151900</v>
      </c>
      <c r="AY170" s="130">
        <f t="shared" si="384"/>
        <v>4.9000000000000002E-2</v>
      </c>
      <c r="AZ170" s="128">
        <f t="shared" si="385"/>
        <v>152520.25833333336</v>
      </c>
      <c r="BA170" s="128" t="str">
        <f t="shared" si="386"/>
        <v>nie</v>
      </c>
      <c r="BB170" s="128">
        <f t="shared" si="387"/>
        <v>1063.3</v>
      </c>
      <c r="BC170" s="128">
        <f t="shared" si="367"/>
        <v>151541.13625000004</v>
      </c>
      <c r="BD170" s="128">
        <f t="shared" si="388"/>
        <v>502.40925000002204</v>
      </c>
      <c r="BE170" s="130">
        <f t="shared" si="264"/>
        <v>4.4999999999999998E-2</v>
      </c>
      <c r="BF170" s="128">
        <f t="shared" si="389"/>
        <v>3571.9663818069389</v>
      </c>
      <c r="BG170" s="128">
        <f t="shared" si="368"/>
        <v>154610.69338180695</v>
      </c>
      <c r="BI170" s="124">
        <f t="shared" si="332"/>
        <v>127</v>
      </c>
      <c r="BJ170" s="130">
        <f t="shared" si="451"/>
        <v>4.5900000000000003E-2</v>
      </c>
      <c r="BK170" s="127">
        <f t="shared" si="440"/>
        <v>1452</v>
      </c>
      <c r="BL170" s="128">
        <f t="shared" si="441"/>
        <v>145054.80000000002</v>
      </c>
      <c r="BM170" s="128">
        <f t="shared" si="349"/>
        <v>145200</v>
      </c>
      <c r="BN170" s="128">
        <f t="shared" si="442"/>
        <v>152677.80000000002</v>
      </c>
      <c r="BO170" s="130">
        <f t="shared" si="390"/>
        <v>5.1499999999999997E-2</v>
      </c>
      <c r="BP170" s="128">
        <f t="shared" si="391"/>
        <v>157264.49557500004</v>
      </c>
      <c r="BQ170" s="128" t="str">
        <f t="shared" si="392"/>
        <v>nie</v>
      </c>
      <c r="BR170" s="128">
        <f t="shared" si="393"/>
        <v>1452</v>
      </c>
      <c r="BS170" s="128">
        <f t="shared" si="364"/>
        <v>153796.12141575004</v>
      </c>
      <c r="BT170" s="128">
        <f t="shared" si="456"/>
        <v>0</v>
      </c>
      <c r="BU170" s="130">
        <f t="shared" si="394"/>
        <v>4.4999999999999998E-2</v>
      </c>
      <c r="BV170" s="128">
        <f t="shared" si="271"/>
        <v>184.04722610119452</v>
      </c>
      <c r="BW170" s="128">
        <f t="shared" si="365"/>
        <v>153980.16864185123</v>
      </c>
      <c r="BY170" s="130">
        <f t="shared" si="452"/>
        <v>2.9000000000000001E-2</v>
      </c>
      <c r="BZ170" s="127">
        <f t="shared" si="444"/>
        <v>1349</v>
      </c>
      <c r="CA170" s="128">
        <f t="shared" si="445"/>
        <v>134779.70000000001</v>
      </c>
      <c r="CB170" s="128">
        <f t="shared" si="366"/>
        <v>134900</v>
      </c>
      <c r="CC170" s="128">
        <f t="shared" si="359"/>
        <v>134900</v>
      </c>
      <c r="CD170" s="130">
        <f t="shared" si="395"/>
        <v>4.3999999999999997E-2</v>
      </c>
      <c r="CE170" s="128">
        <f t="shared" si="396"/>
        <v>138362.43333333335</v>
      </c>
      <c r="CF170" s="128" t="str">
        <f t="shared" si="397"/>
        <v>nie</v>
      </c>
      <c r="CG170" s="128">
        <f t="shared" si="398"/>
        <v>2698</v>
      </c>
      <c r="CH170" s="128">
        <f t="shared" si="369"/>
        <v>135519.19100000002</v>
      </c>
      <c r="CI170" s="128">
        <f t="shared" si="399"/>
        <v>0</v>
      </c>
      <c r="CJ170" s="130">
        <f t="shared" si="277"/>
        <v>4.4999999999999998E-2</v>
      </c>
      <c r="CK170" s="128">
        <f t="shared" si="400"/>
        <v>11326.205921387014</v>
      </c>
      <c r="CL170" s="128">
        <f t="shared" si="401"/>
        <v>146845.39692138703</v>
      </c>
      <c r="CN170" s="127">
        <f t="shared" si="446"/>
        <v>1512</v>
      </c>
      <c r="CO170" s="128">
        <f t="shared" si="447"/>
        <v>151048.80000000002</v>
      </c>
      <c r="CP170" s="128">
        <f t="shared" si="342"/>
        <v>151200</v>
      </c>
      <c r="CQ170" s="128">
        <f t="shared" si="448"/>
        <v>151200</v>
      </c>
      <c r="CR170" s="130">
        <f t="shared" si="402"/>
        <v>0.06</v>
      </c>
      <c r="CS170" s="128">
        <f t="shared" si="403"/>
        <v>156492</v>
      </c>
      <c r="CT170" s="128" t="str">
        <f t="shared" si="404"/>
        <v>nie</v>
      </c>
      <c r="CU170" s="128">
        <f t="shared" si="405"/>
        <v>4536</v>
      </c>
      <c r="CV170" s="128">
        <f t="shared" si="406"/>
        <v>151812.35999999999</v>
      </c>
      <c r="CW170" s="128">
        <f t="shared" si="453"/>
        <v>0</v>
      </c>
      <c r="CX170" s="130">
        <f t="shared" si="407"/>
        <v>4.4999999999999998E-2</v>
      </c>
      <c r="CY170" s="128">
        <f t="shared" si="408"/>
        <v>11.125042273882794</v>
      </c>
      <c r="CZ170" s="128">
        <f t="shared" si="409"/>
        <v>151823.48504227388</v>
      </c>
      <c r="DA170" s="20"/>
      <c r="DB170" s="127">
        <f t="shared" si="350"/>
        <v>1277</v>
      </c>
      <c r="DC170" s="128">
        <f t="shared" si="351"/>
        <v>127700</v>
      </c>
      <c r="DD170" s="128">
        <f t="shared" si="344"/>
        <v>127700</v>
      </c>
      <c r="DE170" s="128">
        <f t="shared" si="449"/>
        <v>155808.93144930605</v>
      </c>
      <c r="DF170" s="130">
        <f t="shared" si="410"/>
        <v>4.9000000000000002E-2</v>
      </c>
      <c r="DG170" s="128">
        <f t="shared" si="411"/>
        <v>160262.47007323205</v>
      </c>
      <c r="DH170" s="128" t="str">
        <f t="shared" si="412"/>
        <v>nie</v>
      </c>
      <c r="DI170" s="128">
        <f t="shared" si="413"/>
        <v>2554</v>
      </c>
      <c r="DJ170" s="128">
        <f t="shared" si="355"/>
        <v>152006.86075931796</v>
      </c>
      <c r="DK170" s="128">
        <f t="shared" si="454"/>
        <v>0</v>
      </c>
      <c r="DL170" s="130">
        <f t="shared" si="414"/>
        <v>4.4999999999999998E-2</v>
      </c>
      <c r="DM170" s="128">
        <f t="shared" si="415"/>
        <v>61.497071969942311</v>
      </c>
      <c r="DN170" s="128">
        <f t="shared" si="416"/>
        <v>152068.3578312879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170566.77441948469</v>
      </c>
      <c r="DT170" s="130">
        <f t="shared" si="417"/>
        <v>5.4000000000000006E-2</v>
      </c>
      <c r="DU170" s="128">
        <f t="shared" si="418"/>
        <v>175939.62781369846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159081.09852909576</v>
      </c>
      <c r="DY170" s="128">
        <f t="shared" si="455"/>
        <v>0</v>
      </c>
      <c r="DZ170" s="130">
        <f t="shared" si="421"/>
        <v>4.4999999999999998E-2</v>
      </c>
      <c r="EA170" s="128">
        <f t="shared" si="422"/>
        <v>0</v>
      </c>
      <c r="EB170" s="128">
        <f t="shared" si="423"/>
        <v>159081.09852909576</v>
      </c>
    </row>
    <row r="171" spans="1:132">
      <c r="A171" s="224"/>
      <c r="B171" s="188">
        <f t="shared" si="424"/>
        <v>127</v>
      </c>
      <c r="C171" s="128">
        <f t="shared" si="425"/>
        <v>156511.46863596429</v>
      </c>
      <c r="D171" s="128">
        <f t="shared" si="426"/>
        <v>154610.69338180695</v>
      </c>
      <c r="E171" s="128">
        <f t="shared" si="427"/>
        <v>153980.16864185123</v>
      </c>
      <c r="F171" s="128">
        <f t="shared" si="428"/>
        <v>146845.39692138703</v>
      </c>
      <c r="G171" s="128">
        <f t="shared" si="429"/>
        <v>151823.48504227388</v>
      </c>
      <c r="H171" s="128">
        <f t="shared" si="430"/>
        <v>152068.3578312879</v>
      </c>
      <c r="I171" s="128">
        <f t="shared" si="431"/>
        <v>159081.09852909576</v>
      </c>
      <c r="J171" s="128">
        <f t="shared" si="432"/>
        <v>146987.56522512709</v>
      </c>
      <c r="K171" s="128">
        <f t="shared" si="433"/>
        <v>135344.03279483775</v>
      </c>
      <c r="M171" s="36"/>
      <c r="N171" s="32">
        <f t="shared" si="434"/>
        <v>127</v>
      </c>
      <c r="O171" s="25">
        <f t="shared" si="318"/>
        <v>0.56511468635964301</v>
      </c>
      <c r="P171" s="25">
        <f t="shared" si="319"/>
        <v>0.54610693381806952</v>
      </c>
      <c r="Q171" s="25">
        <f t="shared" si="320"/>
        <v>0.53980168641851223</v>
      </c>
      <c r="R171" s="25">
        <f t="shared" si="370"/>
        <v>0.46845396921387028</v>
      </c>
      <c r="S171" s="25">
        <f t="shared" si="371"/>
        <v>0.51823485042273876</v>
      </c>
      <c r="T171" s="25">
        <f t="shared" si="372"/>
        <v>0.52068357831287893</v>
      </c>
      <c r="U171" s="25">
        <f t="shared" si="373"/>
        <v>0.59081098529095755</v>
      </c>
      <c r="V171" s="25">
        <f t="shared" si="374"/>
        <v>0.46987565225127104</v>
      </c>
      <c r="W171" s="25">
        <f t="shared" si="375"/>
        <v>0.35344032794837754</v>
      </c>
      <c r="X171" s="36"/>
      <c r="Y171" s="36"/>
      <c r="AA171" s="124">
        <f t="shared" si="321"/>
        <v>128</v>
      </c>
      <c r="AB171" s="128">
        <f t="shared" si="376"/>
        <v>135665.67312517049</v>
      </c>
      <c r="AC171" s="124">
        <f t="shared" si="322"/>
        <v>128</v>
      </c>
      <c r="AD171" s="130">
        <f t="shared" si="435"/>
        <v>4.7500000000000001E-2</v>
      </c>
      <c r="AE171" s="127">
        <f t="shared" si="436"/>
        <v>1536</v>
      </c>
      <c r="AF171" s="128">
        <f t="shared" si="437"/>
        <v>153452.30000000002</v>
      </c>
      <c r="AG171" s="128">
        <f t="shared" si="348"/>
        <v>153600</v>
      </c>
      <c r="AH171" s="128">
        <f t="shared" si="357"/>
        <v>153600</v>
      </c>
      <c r="AI171" s="130">
        <f t="shared" si="377"/>
        <v>4.7500000000000001E-2</v>
      </c>
      <c r="AJ171" s="128">
        <f t="shared" si="378"/>
        <v>154208</v>
      </c>
      <c r="AK171" s="128" t="str">
        <f t="shared" si="379"/>
        <v>nie</v>
      </c>
      <c r="AL171" s="128">
        <f t="shared" si="380"/>
        <v>768</v>
      </c>
      <c r="AM171" s="128">
        <f t="shared" si="361"/>
        <v>153470.39999999999</v>
      </c>
      <c r="AN171" s="128">
        <f t="shared" si="381"/>
        <v>492.48</v>
      </c>
      <c r="AO171" s="130">
        <f t="shared" si="382"/>
        <v>4.4999999999999998E-2</v>
      </c>
      <c r="AP171" s="128">
        <f t="shared" si="383"/>
        <v>4036.7617899460311</v>
      </c>
      <c r="AQ171" s="128">
        <f t="shared" si="362"/>
        <v>157014.68178994601</v>
      </c>
      <c r="AS171" s="124">
        <f t="shared" si="327"/>
        <v>128</v>
      </c>
      <c r="AT171" s="130">
        <f t="shared" si="328"/>
        <v>4.7500000000000001E-2</v>
      </c>
      <c r="AU171" s="127">
        <f t="shared" si="438"/>
        <v>1519</v>
      </c>
      <c r="AV171" s="128">
        <f t="shared" si="439"/>
        <v>151759.80000000002</v>
      </c>
      <c r="AW171" s="128">
        <f t="shared" si="363"/>
        <v>151900</v>
      </c>
      <c r="AX171" s="128">
        <f t="shared" si="358"/>
        <v>151900</v>
      </c>
      <c r="AY171" s="130">
        <f t="shared" si="384"/>
        <v>4.9000000000000002E-2</v>
      </c>
      <c r="AZ171" s="128">
        <f t="shared" si="385"/>
        <v>152520.25833333336</v>
      </c>
      <c r="BA171" s="128" t="str">
        <f t="shared" si="386"/>
        <v>nie</v>
      </c>
      <c r="BB171" s="128">
        <f t="shared" si="387"/>
        <v>1063.3</v>
      </c>
      <c r="BC171" s="128">
        <f t="shared" si="367"/>
        <v>151541.13625000004</v>
      </c>
      <c r="BD171" s="128">
        <f t="shared" si="388"/>
        <v>502.40925000002204</v>
      </c>
      <c r="BE171" s="130">
        <f t="shared" si="264"/>
        <v>4.4999999999999998E-2</v>
      </c>
      <c r="BF171" s="128">
        <f t="shared" si="389"/>
        <v>4085.2254796916995</v>
      </c>
      <c r="BG171" s="128">
        <f t="shared" si="368"/>
        <v>155123.95247969171</v>
      </c>
      <c r="BI171" s="124">
        <f t="shared" si="332"/>
        <v>128</v>
      </c>
      <c r="BJ171" s="130">
        <f t="shared" si="451"/>
        <v>4.5900000000000003E-2</v>
      </c>
      <c r="BK171" s="127">
        <f t="shared" si="440"/>
        <v>1452</v>
      </c>
      <c r="BL171" s="128">
        <f t="shared" si="441"/>
        <v>145054.80000000002</v>
      </c>
      <c r="BM171" s="128">
        <f t="shared" si="349"/>
        <v>145200</v>
      </c>
      <c r="BN171" s="128">
        <f t="shared" si="442"/>
        <v>152677.80000000002</v>
      </c>
      <c r="BO171" s="130">
        <f t="shared" si="390"/>
        <v>5.1499999999999997E-2</v>
      </c>
      <c r="BP171" s="128">
        <f t="shared" si="391"/>
        <v>157919.7378</v>
      </c>
      <c r="BQ171" s="128" t="str">
        <f t="shared" si="392"/>
        <v>nie</v>
      </c>
      <c r="BR171" s="128">
        <f t="shared" si="393"/>
        <v>1452</v>
      </c>
      <c r="BS171" s="128">
        <f t="shared" si="364"/>
        <v>154326.86761799999</v>
      </c>
      <c r="BT171" s="128">
        <f t="shared" si="456"/>
        <v>0</v>
      </c>
      <c r="BU171" s="130">
        <f t="shared" si="394"/>
        <v>4.4999999999999998E-2</v>
      </c>
      <c r="BV171" s="128">
        <f t="shared" si="271"/>
        <v>184.6062695504769</v>
      </c>
      <c r="BW171" s="128">
        <f t="shared" si="365"/>
        <v>154511.47388755047</v>
      </c>
      <c r="BY171" s="130">
        <f t="shared" si="452"/>
        <v>2.9000000000000001E-2</v>
      </c>
      <c r="BZ171" s="127">
        <f t="shared" si="444"/>
        <v>1349</v>
      </c>
      <c r="CA171" s="128">
        <f t="shared" si="445"/>
        <v>134779.70000000001</v>
      </c>
      <c r="CB171" s="128">
        <f t="shared" si="366"/>
        <v>134900</v>
      </c>
      <c r="CC171" s="128">
        <f t="shared" si="359"/>
        <v>134900</v>
      </c>
      <c r="CD171" s="130">
        <f t="shared" si="395"/>
        <v>4.3999999999999997E-2</v>
      </c>
      <c r="CE171" s="128">
        <f t="shared" si="396"/>
        <v>138857.06666666668</v>
      </c>
      <c r="CF171" s="128" t="str">
        <f t="shared" si="397"/>
        <v>nie</v>
      </c>
      <c r="CG171" s="128">
        <f t="shared" si="398"/>
        <v>2698</v>
      </c>
      <c r="CH171" s="128">
        <f t="shared" si="369"/>
        <v>135919.84400000001</v>
      </c>
      <c r="CI171" s="128">
        <f t="shared" si="399"/>
        <v>0</v>
      </c>
      <c r="CJ171" s="130">
        <f t="shared" si="277"/>
        <v>4.4999999999999998E-2</v>
      </c>
      <c r="CK171" s="128">
        <f t="shared" si="400"/>
        <v>11360.609271873227</v>
      </c>
      <c r="CL171" s="128">
        <f t="shared" si="401"/>
        <v>147280.45327187324</v>
      </c>
      <c r="CN171" s="127">
        <f t="shared" si="446"/>
        <v>1512</v>
      </c>
      <c r="CO171" s="128">
        <f t="shared" si="447"/>
        <v>151048.80000000002</v>
      </c>
      <c r="CP171" s="128">
        <f t="shared" si="342"/>
        <v>151200</v>
      </c>
      <c r="CQ171" s="128">
        <f t="shared" si="448"/>
        <v>151200</v>
      </c>
      <c r="CR171" s="130">
        <f t="shared" si="402"/>
        <v>0.06</v>
      </c>
      <c r="CS171" s="128">
        <f t="shared" si="403"/>
        <v>157248</v>
      </c>
      <c r="CT171" s="128" t="str">
        <f t="shared" si="404"/>
        <v>nie</v>
      </c>
      <c r="CU171" s="128">
        <f t="shared" si="405"/>
        <v>4536</v>
      </c>
      <c r="CV171" s="128">
        <f t="shared" si="406"/>
        <v>152424.72</v>
      </c>
      <c r="CW171" s="128">
        <f t="shared" si="453"/>
        <v>0</v>
      </c>
      <c r="CX171" s="130">
        <f t="shared" si="407"/>
        <v>4.4999999999999998E-2</v>
      </c>
      <c r="CY171" s="128">
        <f t="shared" si="408"/>
        <v>11.158834589789713</v>
      </c>
      <c r="CZ171" s="128">
        <f t="shared" si="409"/>
        <v>152435.87883458979</v>
      </c>
      <c r="DA171" s="20"/>
      <c r="DB171" s="127">
        <f t="shared" si="350"/>
        <v>1277</v>
      </c>
      <c r="DC171" s="128">
        <f t="shared" si="351"/>
        <v>127700</v>
      </c>
      <c r="DD171" s="128">
        <f t="shared" si="344"/>
        <v>127700</v>
      </c>
      <c r="DE171" s="128">
        <f t="shared" si="449"/>
        <v>155808.93144930605</v>
      </c>
      <c r="DF171" s="130">
        <f t="shared" si="410"/>
        <v>4.9000000000000002E-2</v>
      </c>
      <c r="DG171" s="128">
        <f t="shared" si="411"/>
        <v>160898.68987665005</v>
      </c>
      <c r="DH171" s="128" t="str">
        <f t="shared" si="412"/>
        <v>nie</v>
      </c>
      <c r="DI171" s="128">
        <f t="shared" si="413"/>
        <v>2554</v>
      </c>
      <c r="DJ171" s="128">
        <f t="shared" si="355"/>
        <v>152522.19880008654</v>
      </c>
      <c r="DK171" s="128">
        <f t="shared" si="454"/>
        <v>0</v>
      </c>
      <c r="DL171" s="130">
        <f t="shared" si="414"/>
        <v>4.4999999999999998E-2</v>
      </c>
      <c r="DM171" s="128">
        <f t="shared" si="415"/>
        <v>61.68386932605101</v>
      </c>
      <c r="DN171" s="128">
        <f t="shared" si="416"/>
        <v>152583.88266941259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170566.77441948469</v>
      </c>
      <c r="DT171" s="130">
        <f t="shared" si="417"/>
        <v>5.4000000000000006E-2</v>
      </c>
      <c r="DU171" s="128">
        <f t="shared" si="418"/>
        <v>176707.17829858614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159702.81442185477</v>
      </c>
      <c r="DY171" s="128">
        <f t="shared" si="455"/>
        <v>0</v>
      </c>
      <c r="DZ171" s="130">
        <f t="shared" si="421"/>
        <v>4.4999999999999998E-2</v>
      </c>
      <c r="EA171" s="128">
        <f t="shared" si="422"/>
        <v>0</v>
      </c>
      <c r="EB171" s="128">
        <f t="shared" si="423"/>
        <v>159702.81442185477</v>
      </c>
    </row>
    <row r="172" spans="1:132">
      <c r="A172" s="224"/>
      <c r="B172" s="188">
        <f t="shared" si="424"/>
        <v>128</v>
      </c>
      <c r="C172" s="128">
        <f t="shared" si="425"/>
        <v>157014.68178994601</v>
      </c>
      <c r="D172" s="128">
        <f t="shared" si="426"/>
        <v>155123.95247969171</v>
      </c>
      <c r="E172" s="128">
        <f t="shared" si="427"/>
        <v>154511.47388755047</v>
      </c>
      <c r="F172" s="128">
        <f t="shared" si="428"/>
        <v>147280.45327187324</v>
      </c>
      <c r="G172" s="128">
        <f t="shared" si="429"/>
        <v>152435.87883458979</v>
      </c>
      <c r="H172" s="128">
        <f t="shared" si="430"/>
        <v>152583.88266941259</v>
      </c>
      <c r="I172" s="128">
        <f t="shared" si="431"/>
        <v>159702.81442185477</v>
      </c>
      <c r="J172" s="128">
        <f t="shared" si="432"/>
        <v>147434.03995449841</v>
      </c>
      <c r="K172" s="128">
        <f t="shared" si="433"/>
        <v>135665.67312517049</v>
      </c>
      <c r="M172" s="36"/>
      <c r="N172" s="32">
        <f t="shared" si="434"/>
        <v>128</v>
      </c>
      <c r="O172" s="25">
        <f t="shared" si="318"/>
        <v>0.5701468178994602</v>
      </c>
      <c r="P172" s="25">
        <f t="shared" si="319"/>
        <v>0.55123952479691707</v>
      </c>
      <c r="Q172" s="25">
        <f t="shared" si="320"/>
        <v>0.54511473887550466</v>
      </c>
      <c r="R172" s="25">
        <f t="shared" ref="R172:R188" si="457">F172/zakup_domyslny_wartosc-1</f>
        <v>0.47280453271873246</v>
      </c>
      <c r="S172" s="25">
        <f t="shared" ref="S172:S188" si="458">G172/zakup_domyslny_wartosc-1</f>
        <v>0.524358788345898</v>
      </c>
      <c r="T172" s="25">
        <f t="shared" ref="T172:T188" si="459">H172/zakup_domyslny_wartosc-1</f>
        <v>0.52583882669412585</v>
      </c>
      <c r="U172" s="25">
        <f t="shared" ref="U172:U188" si="460">I172/zakup_domyslny_wartosc-1</f>
        <v>0.59702814421854766</v>
      </c>
      <c r="V172" s="25">
        <f t="shared" ref="V172:V188" si="461">J172/zakup_domyslny_wartosc-1</f>
        <v>0.47434039954498419</v>
      </c>
      <c r="W172" s="25">
        <f t="shared" ref="W172:W188" si="462">K172/zakup_domyslny_wartosc-1</f>
        <v>0.35665673125170483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135987.3134555032</v>
      </c>
      <c r="AC172" s="124">
        <f t="shared" si="322"/>
        <v>129</v>
      </c>
      <c r="AD172" s="130">
        <f t="shared" si="435"/>
        <v>4.7500000000000001E-2</v>
      </c>
      <c r="AE172" s="127">
        <f t="shared" si="436"/>
        <v>1536</v>
      </c>
      <c r="AF172" s="128">
        <f t="shared" si="437"/>
        <v>153452.30000000002</v>
      </c>
      <c r="AG172" s="128">
        <f t="shared" si="348"/>
        <v>153600</v>
      </c>
      <c r="AH172" s="128">
        <f t="shared" si="357"/>
        <v>153600</v>
      </c>
      <c r="AI172" s="130">
        <f t="shared" ref="AI172:AI187" si="464">IF(AND(MOD($AA172,zapadalnosc_ROR)&lt;=zmiana_oprocentowania_co_ile_mc_ROR,MOD($AA172,zapadalnosc_ROR)&lt;&gt;0),proc_I_okres_ROR,(marza_ROR+AD172))</f>
        <v>4.7500000000000001E-2</v>
      </c>
      <c r="AJ172" s="128">
        <f t="shared" ref="AJ172:AJ187" si="465">AH172*(1+AI172*IF(MOD($AA172,wyplata_odsetek_ROR)&lt;&gt;0,MOD($AA172,wyplata_odsetek_ROR),wyplata_odsetek_ROR)/12)</f>
        <v>154208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768</v>
      </c>
      <c r="AM172" s="128">
        <f t="shared" si="361"/>
        <v>153470.39999999999</v>
      </c>
      <c r="AN172" s="128">
        <f t="shared" ref="AN172:AN186" si="468">IF(MOD($AA172,wyplata_odsetek_ROR)=0, (AJ172-AG172)*(1-podatek_Belki),0)
+IF(AK172="tak",ROUNDDOWN(AJ172/zamiana_ROR,0)*(100-zamiana_ROR),0)</f>
        <v>492.48</v>
      </c>
      <c r="AO172" s="130">
        <f t="shared" ref="AO172:AO187" si="469">INDEX(scenariusz_I_konto,MATCH(ROUNDUP($AA172/12,0),scenariusz_I_rok,0))</f>
        <v>4.4999999999999998E-2</v>
      </c>
      <c r="AP172" s="128">
        <f t="shared" ref="AP172:AP187" si="470">(AP171-IF(AK171="tak",ROUNDDOWN(AP171/100,0)*100,0))*
(1+AO172/12*(1-podatek_Belki))+AN172</f>
        <v>4541.5034538829923</v>
      </c>
      <c r="AQ172" s="128">
        <f t="shared" si="362"/>
        <v>157519.42345388298</v>
      </c>
      <c r="AS172" s="124">
        <f t="shared" si="327"/>
        <v>129</v>
      </c>
      <c r="AT172" s="130">
        <f t="shared" si="328"/>
        <v>4.7500000000000001E-2</v>
      </c>
      <c r="AU172" s="127">
        <f t="shared" si="438"/>
        <v>1519</v>
      </c>
      <c r="AV172" s="128">
        <f t="shared" si="439"/>
        <v>151759.80000000002</v>
      </c>
      <c r="AW172" s="128">
        <f t="shared" si="363"/>
        <v>151900</v>
      </c>
      <c r="AX172" s="128">
        <f t="shared" si="358"/>
        <v>151900</v>
      </c>
      <c r="AY172" s="130">
        <f t="shared" ref="AY172:AY187" si="471">IF(AND(MOD($AA172,zapadalnosc_DOR)&lt;=zmiana_oprocentowania_co_ile_mc_DOR,MOD($AA172,zapadalnosc_DOR)&lt;&gt;0),proc_I_okres_DOR,(marza_DOR+AT172))</f>
        <v>4.9000000000000002E-2</v>
      </c>
      <c r="AZ172" s="128">
        <f t="shared" ref="AZ172:AZ187" si="472">AX172*(1+AY172*IF(MOD($AA172,wyplata_odsetek_DOR)&lt;&gt;0,MOD($AA172,wyplata_odsetek_DOR),wyplata_odsetek_DOR)/12)</f>
        <v>152520.25833333336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1063.3</v>
      </c>
      <c r="BC172" s="128">
        <f t="shared" si="367"/>
        <v>151541.13625000004</v>
      </c>
      <c r="BD172" s="128">
        <f t="shared" ref="BD172:BD186" si="475">IF(MOD($AA172,wyplata_odsetek_DOR)=0, (AZ172-AW172)*(1-podatek_Belki),0)
+IF(BA172="tak",ROUNDDOWN(AZ172/zamiana_DOR,0)*(100-zamiana_DOR),0)</f>
        <v>502.40925000002204</v>
      </c>
      <c r="BE172" s="130">
        <f t="shared" ref="BE172:BE187" si="476">INDEX(scenariusz_I_konto,MATCH(ROUNDUP($AA172/12,0),scenariusz_I_rok,0))</f>
        <v>4.4999999999999998E-2</v>
      </c>
      <c r="BF172" s="128">
        <f t="shared" ref="BF172:BF187" si="477">(BF171-IF(BA171="tak",ROUNDDOWN(BF171/100,0)*100,0))*
(1+BE172/12*(1-podatek_Belki))+BD172</f>
        <v>4600.0436020862853</v>
      </c>
      <c r="BG172" s="128">
        <f t="shared" si="368"/>
        <v>155638.7706020863</v>
      </c>
      <c r="BI172" s="124">
        <f t="shared" si="332"/>
        <v>129</v>
      </c>
      <c r="BJ172" s="130">
        <f t="shared" si="451"/>
        <v>4.5900000000000003E-2</v>
      </c>
      <c r="BK172" s="127">
        <f t="shared" si="440"/>
        <v>1452</v>
      </c>
      <c r="BL172" s="128">
        <f t="shared" si="441"/>
        <v>145054.80000000002</v>
      </c>
      <c r="BM172" s="128">
        <f t="shared" si="349"/>
        <v>145200</v>
      </c>
      <c r="BN172" s="128">
        <f t="shared" si="442"/>
        <v>152677.80000000002</v>
      </c>
      <c r="BO172" s="130">
        <f t="shared" ref="BO172:BO187" si="478">IF(AND(MOD($AA172,zapadalnosc_TOS)&lt;=12,MOD($AA172,zapadalnosc_TOS)&lt;&gt;0),proc_I_okres_TOS,(marza_TOS+proc_I_okres_TOS))</f>
        <v>5.1499999999999997E-2</v>
      </c>
      <c r="BP172" s="128">
        <f t="shared" ref="BP172:BP187" si="479">BN172*(1+BO172*IF(MOD($AA172,12)&lt;&gt;0,MOD($AA172,12),12)/12)</f>
        <v>158574.980025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1452</v>
      </c>
      <c r="BS172" s="128">
        <f t="shared" si="364"/>
        <v>154857.61382025</v>
      </c>
      <c r="BT172" s="128">
        <f t="shared" si="456"/>
        <v>0</v>
      </c>
      <c r="BU172" s="130">
        <f t="shared" ref="BU172:BU187" si="482">INDEX(scenariusz_I_konto,MATCH(ROUNDUP($AA172/12,0),scenariusz_I_rok,0))</f>
        <v>4.4999999999999998E-2</v>
      </c>
      <c r="BV172" s="128">
        <f t="shared" ref="BV172:BV187" si="483">BV171*(1+BU172/12*(1-podatek_Belki))+BT172</f>
        <v>185.16701109423647</v>
      </c>
      <c r="BW172" s="128">
        <f t="shared" si="365"/>
        <v>155042.78083134425</v>
      </c>
      <c r="BY172" s="130">
        <f t="shared" si="452"/>
        <v>2.9000000000000001E-2</v>
      </c>
      <c r="BZ172" s="127">
        <f t="shared" si="444"/>
        <v>1349</v>
      </c>
      <c r="CA172" s="128">
        <f t="shared" si="445"/>
        <v>134779.70000000001</v>
      </c>
      <c r="CB172" s="128">
        <f t="shared" si="366"/>
        <v>134900</v>
      </c>
      <c r="CC172" s="128">
        <f t="shared" si="359"/>
        <v>134900</v>
      </c>
      <c r="CD172" s="130">
        <f t="shared" ref="CD172:CD187" si="484">IF(AND(MOD($AA172,zapadalnosc_COI)&lt;=zmiana_oprocentowania_co_ile_mc_COI,MOD($AA172,zapadalnosc_COI)&lt;&gt;0),proc_I_okres_COI,(marza_COI+BY172))</f>
        <v>4.3999999999999997E-2</v>
      </c>
      <c r="CE172" s="128">
        <f t="shared" ref="CE172:CE187" si="485">CC172*(1+CD172*IF(MOD($AA172,wyplata_odsetek_COI)&lt;&gt;0,MOD($AA172,wyplata_odsetek_COI),wyplata_odsetek_COI)/12)</f>
        <v>139351.69999999998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2698</v>
      </c>
      <c r="CH172" s="128">
        <f t="shared" si="369"/>
        <v>136320.49699999997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4.4999999999999998E-2</v>
      </c>
      <c r="CK172" s="128">
        <f t="shared" ref="CK172:CK187" si="490">(CK171-IF(CF171="tak",ROUNDDOWN(CK171/100,0)*100,0))*
(1+CJ172/12*(1-podatek_Belki))+CI172</f>
        <v>11395.117122536542</v>
      </c>
      <c r="CL172" s="128">
        <f t="shared" ref="CL172:CL187" si="491">(CK171-IF(MOD($AA171,zapadalnosc_COI)=0,ROUNDDOWN(CK171/100,0)*100,0))*(1+CJ172/12*(1-podatek_Belki))+CH172</f>
        <v>147715.61412253653</v>
      </c>
      <c r="CN172" s="127">
        <f t="shared" si="446"/>
        <v>1512</v>
      </c>
      <c r="CO172" s="128">
        <f t="shared" si="447"/>
        <v>151048.80000000002</v>
      </c>
      <c r="CP172" s="128">
        <f t="shared" si="342"/>
        <v>151200</v>
      </c>
      <c r="CQ172" s="128">
        <f t="shared" si="448"/>
        <v>151200</v>
      </c>
      <c r="CR172" s="130">
        <f t="shared" ref="CR172:CR187" si="492">IF(AND(MOD($AA172,zapadalnosc_EDO)&lt;=12,MOD($AA172,zapadalnosc_EDO)&lt;&gt;0),proc_I_okres_EDO,(marza_EDO+$BY172))</f>
        <v>0.06</v>
      </c>
      <c r="CS172" s="128">
        <f t="shared" ref="CS172:CS187" si="493">CQ172*(1+CR172*IF(MOD($AA172,12)&lt;&gt;0,MOD($AA172,12),12)/12)</f>
        <v>158004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4536</v>
      </c>
      <c r="CV172" s="128">
        <f t="shared" ref="CV172:CV187" si="496">CS172-CU172
-(CS172-CP172-CU172)*podatek_Belki</f>
        <v>153037.07999999999</v>
      </c>
      <c r="CW172" s="128">
        <f t="shared" si="453"/>
        <v>0</v>
      </c>
      <c r="CX172" s="130">
        <f t="shared" ref="CX172:CX187" si="497">INDEX(scenariusz_I_konto,MATCH(ROUNDUP($AA172/12,0),scenariusz_I_rok,0))</f>
        <v>4.4999999999999998E-2</v>
      </c>
      <c r="CY172" s="128">
        <f t="shared" ref="CY172:CY187" si="498">CY171*(1+CX172/12*(1-podatek_Belki))+CW172</f>
        <v>11.1927295498562</v>
      </c>
      <c r="CZ172" s="128">
        <f t="shared" ref="CZ172:CZ187" si="499">CY171*(1+CX172/12*(1-podatek_Belki))+CV172</f>
        <v>153048.27272954985</v>
      </c>
      <c r="DA172" s="20"/>
      <c r="DB172" s="127">
        <f t="shared" si="350"/>
        <v>1277</v>
      </c>
      <c r="DC172" s="128">
        <f t="shared" si="351"/>
        <v>127700</v>
      </c>
      <c r="DD172" s="128">
        <f t="shared" si="344"/>
        <v>127700</v>
      </c>
      <c r="DE172" s="128">
        <f t="shared" si="449"/>
        <v>155808.93144930605</v>
      </c>
      <c r="DF172" s="130">
        <f t="shared" ref="DF172:DF187" si="500">IF(AND(MOD($AA172,zapadalnosc_ROS)&lt;=12,MOD($AA172,zapadalnosc_ROS)&lt;&gt;0),proc_I_okres_ROS,(marza_ROS+$BY172))</f>
        <v>4.9000000000000002E-2</v>
      </c>
      <c r="DG172" s="128">
        <f t="shared" ref="DG172:DG187" si="501">DE172*(1+DF172*IF(MOD($AA172,12)&lt;&gt;0,MOD($AA172,12),12)/12)</f>
        <v>161534.90968006806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2554</v>
      </c>
      <c r="DJ172" s="128">
        <f t="shared" si="355"/>
        <v>153037.53684085511</v>
      </c>
      <c r="DK172" s="128">
        <f t="shared" si="454"/>
        <v>0</v>
      </c>
      <c r="DL172" s="130">
        <f t="shared" ref="DL172:DL187" si="504">INDEX(scenariusz_I_konto,MATCH(ROUNDUP($AA172/12,0),scenariusz_I_rok,0))</f>
        <v>4.4999999999999998E-2</v>
      </c>
      <c r="DM172" s="128">
        <f t="shared" ref="DM172:DM187" si="505">DM171*(1+DL172/12*(1-podatek_Belki))+DK172</f>
        <v>61.87123407912889</v>
      </c>
      <c r="DN172" s="128">
        <f t="shared" ref="DN172:DN187" si="506">DM171*(1+DL172/12*(1-podatek_Belki))+DJ172</f>
        <v>153099.40807493424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170566.77441948469</v>
      </c>
      <c r="DT172" s="130">
        <f t="shared" ref="DT172:DT187" si="507">IF(AND(MOD($AA172,zapadalnosc_ROD)&lt;=12,MOD($AA172,zapadalnosc_ROD)&lt;&gt;0),proc_I_okres_ROD,(marza_ROD+$BY172))</f>
        <v>5.4000000000000006E-2</v>
      </c>
      <c r="DU172" s="128">
        <f t="shared" ref="DU172:DU187" si="508">DS172*(1+DT172*IF(MOD($AA172,12)&lt;&gt;0,MOD($AA172,12),12)/12)</f>
        <v>177474.72878347381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160324.53031461377</v>
      </c>
      <c r="DY172" s="128">
        <f t="shared" si="455"/>
        <v>0</v>
      </c>
      <c r="DZ172" s="130">
        <f t="shared" ref="DZ172:DZ187" si="512">INDEX(scenariusz_I_konto,MATCH(ROUNDUP($AA172/12,0),scenariusz_I_rok,0))</f>
        <v>4.4999999999999998E-2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160324.53031461377</v>
      </c>
    </row>
    <row r="173" spans="1:132">
      <c r="A173" s="224"/>
      <c r="B173" s="188">
        <f t="shared" ref="B173:B188" si="515">AA172</f>
        <v>129</v>
      </c>
      <c r="C173" s="128">
        <f t="shared" ref="C173:C188" si="516">AQ172</f>
        <v>157519.42345388298</v>
      </c>
      <c r="D173" s="128">
        <f t="shared" ref="D173:D188" si="517">BG172</f>
        <v>155638.7706020863</v>
      </c>
      <c r="E173" s="128">
        <f t="shared" ref="E173:E188" si="518">BW172</f>
        <v>155042.78083134425</v>
      </c>
      <c r="F173" s="128">
        <f t="shared" ref="F173:F188" si="519">CL172</f>
        <v>147715.61412253653</v>
      </c>
      <c r="G173" s="128">
        <f t="shared" ref="G173:G188" si="520">CZ172</f>
        <v>153048.27272954985</v>
      </c>
      <c r="H173" s="128">
        <f t="shared" ref="H173:H188" si="521">DN172</f>
        <v>153099.40807493424</v>
      </c>
      <c r="I173" s="128">
        <f t="shared" ref="I173:I188" si="522">EB172</f>
        <v>160324.53031461377</v>
      </c>
      <c r="J173" s="128">
        <f t="shared" ref="J173:J188" si="523">FV(INDEX(scenariusz_I_konto,MATCH(ROUNDUP(B173/12,0),scenariusz_I_rok,0))/12*(1-podatek_Belki),1,0,-J172,1)</f>
        <v>147881.8708508602</v>
      </c>
      <c r="K173" s="128">
        <f t="shared" ref="K173:K188" si="524">AB172</f>
        <v>135987.3134555032</v>
      </c>
      <c r="M173" s="36"/>
      <c r="N173" s="32">
        <f t="shared" ref="N173:N188" si="525">B173</f>
        <v>129</v>
      </c>
      <c r="O173" s="25">
        <f t="shared" ref="O173:O188" si="526">C173/zakup_domyslny_wartosc-1</f>
        <v>0.57519423453882967</v>
      </c>
      <c r="P173" s="25">
        <f t="shared" ref="P173:P188" si="527">D173/zakup_domyslny_wartosc-1</f>
        <v>0.55638770602086307</v>
      </c>
      <c r="Q173" s="25">
        <f t="shared" ref="Q173:Q188" si="528">E173/zakup_domyslny_wartosc-1</f>
        <v>0.5504278083134424</v>
      </c>
      <c r="R173" s="25">
        <f t="shared" si="457"/>
        <v>0.47715614122536532</v>
      </c>
      <c r="S173" s="25">
        <f t="shared" si="458"/>
        <v>0.53048272729549839</v>
      </c>
      <c r="T173" s="25">
        <f t="shared" si="459"/>
        <v>0.53099408074934229</v>
      </c>
      <c r="U173" s="25">
        <f t="shared" si="460"/>
        <v>0.60324530314613778</v>
      </c>
      <c r="V173" s="25">
        <f t="shared" si="461"/>
        <v>0.47881870850860198</v>
      </c>
      <c r="W173" s="25">
        <f t="shared" si="462"/>
        <v>0.35987313455503211</v>
      </c>
      <c r="X173" s="36"/>
      <c r="Y173" s="36"/>
      <c r="AA173" s="124">
        <f t="shared" ref="AA173:AA187" si="529">AA172+1</f>
        <v>130</v>
      </c>
      <c r="AB173" s="128">
        <f t="shared" si="463"/>
        <v>136308.95378583594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4.7500000000000001E-2</v>
      </c>
      <c r="AE173" s="127">
        <f t="shared" ref="AE173:AE187" si="532">IF(AK172="tak",
ROUNDDOWN(AM172/zamiana_ROR,0)+ROUNDDOWN(AP172/100,0),
AE172)</f>
        <v>1536</v>
      </c>
      <c r="AF173" s="128">
        <f t="shared" ref="AF173:AF187" si="533">IF(AK172="tak",
ROUNDDOWN(AM172/zamiana_ROR,0)*zamiana_ROR+ROUNDDOWN(AP172/100,0)*100,
AF172)</f>
        <v>153452.30000000002</v>
      </c>
      <c r="AG173" s="128">
        <f t="shared" si="348"/>
        <v>153600</v>
      </c>
      <c r="AH173" s="128">
        <f t="shared" si="357"/>
        <v>153600</v>
      </c>
      <c r="AI173" s="130">
        <f t="shared" si="464"/>
        <v>4.7500000000000001E-2</v>
      </c>
      <c r="AJ173" s="128">
        <f t="shared" si="465"/>
        <v>154208</v>
      </c>
      <c r="AK173" s="128" t="str">
        <f t="shared" si="466"/>
        <v>nie</v>
      </c>
      <c r="AL173" s="128">
        <f t="shared" si="467"/>
        <v>768</v>
      </c>
      <c r="AM173" s="128">
        <f t="shared" si="361"/>
        <v>153470.39999999999</v>
      </c>
      <c r="AN173" s="128">
        <f t="shared" si="468"/>
        <v>492.48</v>
      </c>
      <c r="AO173" s="130">
        <f t="shared" si="469"/>
        <v>4.4999999999999998E-2</v>
      </c>
      <c r="AP173" s="128">
        <f t="shared" si="470"/>
        <v>5047.7782706241615</v>
      </c>
      <c r="AQ173" s="128">
        <f t="shared" si="362"/>
        <v>158025.69827062415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4.7500000000000001E-2</v>
      </c>
      <c r="AU173" s="127">
        <f t="shared" ref="AU173:AU187" si="536">IF(BA172="tak",
ROUNDDOWN(BC172/zamiana_DOR,0)+ROUNDDOWN(BF172/100,0),
AU172)</f>
        <v>1519</v>
      </c>
      <c r="AV173" s="128">
        <f t="shared" ref="AV173:AV187" si="537">IF(BA172="tak",
ROUNDDOWN(BC172/zamiana_DOR,0)*zamiana_DOR+ROUNDDOWN(BF172/100,0)*100,
AV172)</f>
        <v>151759.80000000002</v>
      </c>
      <c r="AW173" s="128">
        <f t="shared" si="363"/>
        <v>151900</v>
      </c>
      <c r="AX173" s="128">
        <f t="shared" si="358"/>
        <v>151900</v>
      </c>
      <c r="AY173" s="130">
        <f t="shared" si="471"/>
        <v>4.9000000000000002E-2</v>
      </c>
      <c r="AZ173" s="128">
        <f t="shared" si="472"/>
        <v>152520.25833333336</v>
      </c>
      <c r="BA173" s="128" t="str">
        <f t="shared" si="473"/>
        <v>nie</v>
      </c>
      <c r="BB173" s="128">
        <f t="shared" si="474"/>
        <v>1063.3</v>
      </c>
      <c r="BC173" s="128">
        <f t="shared" si="367"/>
        <v>151541.13625000004</v>
      </c>
      <c r="BD173" s="128">
        <f t="shared" si="475"/>
        <v>502.40925000002204</v>
      </c>
      <c r="BE173" s="130">
        <f t="shared" si="476"/>
        <v>4.4999999999999998E-2</v>
      </c>
      <c r="BF173" s="128">
        <f t="shared" si="477"/>
        <v>5116.4254845276446</v>
      </c>
      <c r="BG173" s="128">
        <f t="shared" si="368"/>
        <v>156155.15248452767</v>
      </c>
      <c r="BI173" s="124">
        <f t="shared" ref="BI173:BI187" si="538">BI172+1</f>
        <v>130</v>
      </c>
      <c r="BJ173" s="130">
        <f t="shared" si="451"/>
        <v>4.5900000000000003E-2</v>
      </c>
      <c r="BK173" s="127">
        <f t="shared" ref="BK173:BK187" si="539">IF(BQ172="tak",
ROUNDDOWN(BS172/zamiana_TOS,0),
BK172)</f>
        <v>1452</v>
      </c>
      <c r="BL173" s="128">
        <f t="shared" ref="BL173:BL187" si="540">IF(BQ172="tak",
BK173*zamiana_TOS,
BL172)</f>
        <v>145054.80000000002</v>
      </c>
      <c r="BM173" s="128">
        <f t="shared" si="349"/>
        <v>145200</v>
      </c>
      <c r="BN173" s="128">
        <f t="shared" ref="BN173:BN187" si="541">IF(BQ172="tak",
 BM173,
IF(MOD($AA173,kapitalizacja_odsetek_mc_ROS)&lt;&gt;1,BN172,BP172))</f>
        <v>152677.80000000002</v>
      </c>
      <c r="BO173" s="130">
        <f t="shared" si="478"/>
        <v>5.1499999999999997E-2</v>
      </c>
      <c r="BP173" s="128">
        <f t="shared" si="479"/>
        <v>159230.22225000002</v>
      </c>
      <c r="BQ173" s="128" t="str">
        <f t="shared" si="480"/>
        <v>nie</v>
      </c>
      <c r="BR173" s="128">
        <f t="shared" si="481"/>
        <v>1452</v>
      </c>
      <c r="BS173" s="128">
        <f t="shared" si="364"/>
        <v>155388.36002250001</v>
      </c>
      <c r="BT173" s="128">
        <f t="shared" si="456"/>
        <v>0</v>
      </c>
      <c r="BU173" s="130">
        <f t="shared" si="482"/>
        <v>4.4999999999999998E-2</v>
      </c>
      <c r="BV173" s="128">
        <f t="shared" si="483"/>
        <v>185.72945589043522</v>
      </c>
      <c r="BW173" s="128">
        <f t="shared" si="365"/>
        <v>155574.08947839044</v>
      </c>
      <c r="BY173" s="130">
        <f t="shared" si="452"/>
        <v>2.9000000000000001E-2</v>
      </c>
      <c r="BZ173" s="127">
        <f t="shared" ref="BZ173:BZ187" si="542">IF(CF172="tak",
ROUNDDOWN(CH172/zamiana_COI,0)+ROUNDDOWN(CK172/100,0),
BZ172)</f>
        <v>1349</v>
      </c>
      <c r="CA173" s="128">
        <f t="shared" ref="CA173:CA187" si="543">IF(CF172="tak",
ROUNDDOWN(CH172/zamiana_COI,0)*zamiana_COI+ROUNDDOWN(CK172/100,0)*100,
CA172)</f>
        <v>134779.70000000001</v>
      </c>
      <c r="CB173" s="128">
        <f t="shared" si="366"/>
        <v>134900</v>
      </c>
      <c r="CC173" s="128">
        <f t="shared" si="359"/>
        <v>134900</v>
      </c>
      <c r="CD173" s="130">
        <f t="shared" si="484"/>
        <v>4.3999999999999997E-2</v>
      </c>
      <c r="CE173" s="128">
        <f t="shared" si="485"/>
        <v>139846.33333333331</v>
      </c>
      <c r="CF173" s="128" t="str">
        <f t="shared" si="486"/>
        <v>nie</v>
      </c>
      <c r="CG173" s="128">
        <f t="shared" si="487"/>
        <v>2698</v>
      </c>
      <c r="CH173" s="128">
        <f t="shared" si="369"/>
        <v>136721.15</v>
      </c>
      <c r="CI173" s="128">
        <f t="shared" si="488"/>
        <v>0</v>
      </c>
      <c r="CJ173" s="130">
        <f t="shared" si="489"/>
        <v>4.4999999999999998E-2</v>
      </c>
      <c r="CK173" s="128">
        <f t="shared" si="490"/>
        <v>11429.729790796246</v>
      </c>
      <c r="CL173" s="128">
        <f t="shared" si="491"/>
        <v>148150.87979079623</v>
      </c>
      <c r="CN173" s="127">
        <f t="shared" ref="CN173:CN187" si="544">IF(CT172="tak",
ROUNDDOWN(CV172/zamiana_EDO,0),
CN172)</f>
        <v>1512</v>
      </c>
      <c r="CO173" s="128">
        <f t="shared" ref="CO173:CO187" si="545">IF(CT172="tak",
CN173*zamiana_EDO,
CO172)</f>
        <v>151048.80000000002</v>
      </c>
      <c r="CP173" s="128">
        <f t="shared" ref="CP173:CP186" si="546">IF(CT172="tak",
CN173*100,
CP172)</f>
        <v>151200</v>
      </c>
      <c r="CQ173" s="128">
        <f t="shared" ref="CQ173:CQ187" si="547">IF(CT172="tak",
 CP173,
IF(MOD($AA173,kapitalizacja_odsetek_mc_EDO)&lt;&gt;1,CQ172,CS172))</f>
        <v>151200</v>
      </c>
      <c r="CR173" s="130">
        <f t="shared" si="492"/>
        <v>0.06</v>
      </c>
      <c r="CS173" s="128">
        <f t="shared" si="493"/>
        <v>158760</v>
      </c>
      <c r="CT173" s="128" t="str">
        <f t="shared" si="494"/>
        <v>nie</v>
      </c>
      <c r="CU173" s="128">
        <f t="shared" si="495"/>
        <v>4536</v>
      </c>
      <c r="CV173" s="128">
        <f t="shared" si="496"/>
        <v>153649.44</v>
      </c>
      <c r="CW173" s="128">
        <f t="shared" si="453"/>
        <v>0</v>
      </c>
      <c r="CX173" s="130">
        <f t="shared" si="497"/>
        <v>4.4999999999999998E-2</v>
      </c>
      <c r="CY173" s="128">
        <f t="shared" si="498"/>
        <v>11.226727465863888</v>
      </c>
      <c r="CZ173" s="128">
        <f t="shared" si="499"/>
        <v>153660.66672746587</v>
      </c>
      <c r="DA173" s="20"/>
      <c r="DB173" s="127">
        <f t="shared" si="350"/>
        <v>1277</v>
      </c>
      <c r="DC173" s="128">
        <f t="shared" si="351"/>
        <v>127700</v>
      </c>
      <c r="DD173" s="128">
        <f t="shared" ref="DD173:DD187" si="548">IF(DH172="tak",
DB173*100,
DD172)</f>
        <v>127700</v>
      </c>
      <c r="DE173" s="128">
        <f t="shared" ref="DE173:DE187" si="549">IF(DH172="tak",
 DD173,
IF(MOD($AA173,kapitalizacja_odsetek_mc_ROS)&lt;&gt;1,DE172,DG172))</f>
        <v>155808.93144930605</v>
      </c>
      <c r="DF173" s="130">
        <f t="shared" si="500"/>
        <v>4.9000000000000002E-2</v>
      </c>
      <c r="DG173" s="128">
        <f t="shared" si="501"/>
        <v>162171.12948348603</v>
      </c>
      <c r="DH173" s="128" t="str">
        <f t="shared" si="502"/>
        <v>nie</v>
      </c>
      <c r="DI173" s="128">
        <f t="shared" si="503"/>
        <v>2554</v>
      </c>
      <c r="DJ173" s="128">
        <f t="shared" si="355"/>
        <v>153552.87488162369</v>
      </c>
      <c r="DK173" s="128">
        <f t="shared" si="454"/>
        <v>0</v>
      </c>
      <c r="DL173" s="130">
        <f t="shared" si="504"/>
        <v>4.4999999999999998E-2</v>
      </c>
      <c r="DM173" s="128">
        <f t="shared" si="505"/>
        <v>62.059167952644245</v>
      </c>
      <c r="DN173" s="128">
        <f t="shared" si="506"/>
        <v>153614.93404957635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170566.77441948469</v>
      </c>
      <c r="DT173" s="130">
        <f t="shared" si="507"/>
        <v>5.4000000000000006E-2</v>
      </c>
      <c r="DU173" s="128">
        <f t="shared" si="508"/>
        <v>178242.27926836148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160946.24620737281</v>
      </c>
      <c r="DY173" s="128">
        <f t="shared" si="455"/>
        <v>0</v>
      </c>
      <c r="DZ173" s="130">
        <f t="shared" si="512"/>
        <v>4.4999999999999998E-2</v>
      </c>
      <c r="EA173" s="128">
        <f t="shared" si="513"/>
        <v>0</v>
      </c>
      <c r="EB173" s="128">
        <f t="shared" si="514"/>
        <v>160946.24620737281</v>
      </c>
    </row>
    <row r="174" spans="1:132">
      <c r="A174" s="224"/>
      <c r="B174" s="188">
        <f t="shared" si="515"/>
        <v>130</v>
      </c>
      <c r="C174" s="128">
        <f t="shared" si="516"/>
        <v>158025.69827062415</v>
      </c>
      <c r="D174" s="128">
        <f t="shared" si="517"/>
        <v>156155.15248452767</v>
      </c>
      <c r="E174" s="128">
        <f t="shared" si="518"/>
        <v>155574.08947839044</v>
      </c>
      <c r="F174" s="128">
        <f t="shared" si="519"/>
        <v>148150.87979079623</v>
      </c>
      <c r="G174" s="128">
        <f t="shared" si="520"/>
        <v>153660.66672746587</v>
      </c>
      <c r="H174" s="128">
        <f t="shared" si="521"/>
        <v>153614.93404957635</v>
      </c>
      <c r="I174" s="128">
        <f t="shared" si="522"/>
        <v>160946.24620737281</v>
      </c>
      <c r="J174" s="128">
        <f t="shared" si="523"/>
        <v>148331.0620335697</v>
      </c>
      <c r="K174" s="128">
        <f t="shared" si="524"/>
        <v>136308.95378583594</v>
      </c>
      <c r="M174" s="36"/>
      <c r="N174" s="32">
        <f t="shared" si="525"/>
        <v>130</v>
      </c>
      <c r="O174" s="25">
        <f t="shared" si="526"/>
        <v>0.5802569827062416</v>
      </c>
      <c r="P174" s="25">
        <f t="shared" si="527"/>
        <v>0.56155152484527671</v>
      </c>
      <c r="Q174" s="25">
        <f t="shared" si="528"/>
        <v>0.55574089478390443</v>
      </c>
      <c r="R174" s="25">
        <f t="shared" si="457"/>
        <v>0.48150879790796219</v>
      </c>
      <c r="S174" s="25">
        <f t="shared" si="458"/>
        <v>0.53660666727465878</v>
      </c>
      <c r="T174" s="25">
        <f t="shared" si="459"/>
        <v>0.53614934049576357</v>
      </c>
      <c r="U174" s="25">
        <f t="shared" si="460"/>
        <v>0.60946246207372812</v>
      </c>
      <c r="V174" s="25">
        <f t="shared" si="461"/>
        <v>0.48331062033569694</v>
      </c>
      <c r="W174" s="25">
        <f t="shared" si="462"/>
        <v>0.3630895378583594</v>
      </c>
      <c r="X174" s="36"/>
      <c r="Y174" s="36"/>
      <c r="AA174" s="124">
        <f t="shared" si="529"/>
        <v>131</v>
      </c>
      <c r="AB174" s="128">
        <f t="shared" si="463"/>
        <v>136630.59411616868</v>
      </c>
      <c r="AC174" s="124">
        <f t="shared" si="530"/>
        <v>131</v>
      </c>
      <c r="AD174" s="130">
        <f t="shared" si="531"/>
        <v>4.7500000000000001E-2</v>
      </c>
      <c r="AE174" s="127">
        <f t="shared" si="532"/>
        <v>1536</v>
      </c>
      <c r="AF174" s="128">
        <f t="shared" si="533"/>
        <v>153452.30000000002</v>
      </c>
      <c r="AG174" s="128">
        <f t="shared" ref="AG174:AG187" si="552">IF(AK173="tak",
AE174*100,
AG173)</f>
        <v>153600</v>
      </c>
      <c r="AH174" s="128">
        <f t="shared" si="357"/>
        <v>153600</v>
      </c>
      <c r="AI174" s="130">
        <f t="shared" si="464"/>
        <v>4.7500000000000001E-2</v>
      </c>
      <c r="AJ174" s="128">
        <f t="shared" si="465"/>
        <v>154208</v>
      </c>
      <c r="AK174" s="128" t="str">
        <f t="shared" si="466"/>
        <v>nie</v>
      </c>
      <c r="AL174" s="128">
        <f t="shared" si="467"/>
        <v>768</v>
      </c>
      <c r="AM174" s="128">
        <f t="shared" si="361"/>
        <v>153470.39999999999</v>
      </c>
      <c r="AN174" s="128">
        <f t="shared" si="468"/>
        <v>492.48</v>
      </c>
      <c r="AO174" s="130">
        <f t="shared" si="469"/>
        <v>4.4999999999999998E-2</v>
      </c>
      <c r="AP174" s="128">
        <f t="shared" si="470"/>
        <v>5555.5908971211829</v>
      </c>
      <c r="AQ174" s="128">
        <f t="shared" si="362"/>
        <v>158533.51089712119</v>
      </c>
      <c r="AS174" s="124">
        <f t="shared" si="534"/>
        <v>131</v>
      </c>
      <c r="AT174" s="130">
        <f t="shared" si="535"/>
        <v>4.7500000000000001E-2</v>
      </c>
      <c r="AU174" s="127">
        <f t="shared" si="536"/>
        <v>1519</v>
      </c>
      <c r="AV174" s="128">
        <f t="shared" si="537"/>
        <v>151759.80000000002</v>
      </c>
      <c r="AW174" s="128">
        <f t="shared" si="363"/>
        <v>151900</v>
      </c>
      <c r="AX174" s="128">
        <f t="shared" si="358"/>
        <v>151900</v>
      </c>
      <c r="AY174" s="130">
        <f t="shared" si="471"/>
        <v>4.9000000000000002E-2</v>
      </c>
      <c r="AZ174" s="128">
        <f t="shared" si="472"/>
        <v>152520.25833333336</v>
      </c>
      <c r="BA174" s="128" t="str">
        <f t="shared" si="473"/>
        <v>nie</v>
      </c>
      <c r="BB174" s="128">
        <f t="shared" si="474"/>
        <v>1063.3</v>
      </c>
      <c r="BC174" s="128">
        <f t="shared" si="367"/>
        <v>151541.13625000004</v>
      </c>
      <c r="BD174" s="128">
        <f t="shared" si="475"/>
        <v>502.40925000002204</v>
      </c>
      <c r="BE174" s="130">
        <f t="shared" si="476"/>
        <v>4.4999999999999998E-2</v>
      </c>
      <c r="BF174" s="128">
        <f t="shared" si="477"/>
        <v>5634.3758769369197</v>
      </c>
      <c r="BG174" s="128">
        <f t="shared" si="368"/>
        <v>156673.10287693693</v>
      </c>
      <c r="BI174" s="124">
        <f t="shared" si="538"/>
        <v>131</v>
      </c>
      <c r="BJ174" s="130">
        <f t="shared" si="451"/>
        <v>4.5900000000000003E-2</v>
      </c>
      <c r="BK174" s="127">
        <f t="shared" si="539"/>
        <v>1452</v>
      </c>
      <c r="BL174" s="128">
        <f t="shared" si="540"/>
        <v>145054.80000000002</v>
      </c>
      <c r="BM174" s="128">
        <f t="shared" ref="BM174:BM187" si="553">IF(BQ173="tak",
BK174*100,
BM173)</f>
        <v>145200</v>
      </c>
      <c r="BN174" s="128">
        <f t="shared" si="541"/>
        <v>152677.80000000002</v>
      </c>
      <c r="BO174" s="130">
        <f t="shared" si="478"/>
        <v>5.1499999999999997E-2</v>
      </c>
      <c r="BP174" s="128">
        <f t="shared" si="479"/>
        <v>159885.46447500002</v>
      </c>
      <c r="BQ174" s="128" t="str">
        <f t="shared" si="480"/>
        <v>nie</v>
      </c>
      <c r="BR174" s="128">
        <f t="shared" si="481"/>
        <v>1452</v>
      </c>
      <c r="BS174" s="128">
        <f t="shared" si="364"/>
        <v>155919.10622475002</v>
      </c>
      <c r="BT174" s="128">
        <f t="shared" si="456"/>
        <v>0</v>
      </c>
      <c r="BU174" s="130">
        <f t="shared" si="482"/>
        <v>4.4999999999999998E-2</v>
      </c>
      <c r="BV174" s="128">
        <f t="shared" si="483"/>
        <v>186.29360911270243</v>
      </c>
      <c r="BW174" s="128">
        <f t="shared" si="365"/>
        <v>156105.39983386273</v>
      </c>
      <c r="BY174" s="130">
        <f t="shared" si="452"/>
        <v>2.9000000000000001E-2</v>
      </c>
      <c r="BZ174" s="127">
        <f t="shared" si="542"/>
        <v>1349</v>
      </c>
      <c r="CA174" s="128">
        <f t="shared" si="543"/>
        <v>134779.70000000001</v>
      </c>
      <c r="CB174" s="128">
        <f t="shared" si="366"/>
        <v>134900</v>
      </c>
      <c r="CC174" s="128">
        <f t="shared" si="359"/>
        <v>134900</v>
      </c>
      <c r="CD174" s="130">
        <f t="shared" si="484"/>
        <v>4.3999999999999997E-2</v>
      </c>
      <c r="CE174" s="128">
        <f t="shared" si="485"/>
        <v>140340.96666666667</v>
      </c>
      <c r="CF174" s="128" t="str">
        <f t="shared" si="486"/>
        <v>nie</v>
      </c>
      <c r="CG174" s="128">
        <f t="shared" si="487"/>
        <v>2698</v>
      </c>
      <c r="CH174" s="128">
        <f t="shared" si="369"/>
        <v>137121.80300000001</v>
      </c>
      <c r="CI174" s="128">
        <f t="shared" si="488"/>
        <v>0</v>
      </c>
      <c r="CJ174" s="130">
        <f t="shared" si="489"/>
        <v>4.4999999999999998E-2</v>
      </c>
      <c r="CK174" s="128">
        <f t="shared" si="490"/>
        <v>11464.44759503579</v>
      </c>
      <c r="CL174" s="128">
        <f t="shared" si="491"/>
        <v>148586.25059503582</v>
      </c>
      <c r="CN174" s="127">
        <f t="shared" si="544"/>
        <v>1512</v>
      </c>
      <c r="CO174" s="128">
        <f t="shared" si="545"/>
        <v>151048.80000000002</v>
      </c>
      <c r="CP174" s="128">
        <f t="shared" si="546"/>
        <v>151200</v>
      </c>
      <c r="CQ174" s="128">
        <f t="shared" si="547"/>
        <v>151200</v>
      </c>
      <c r="CR174" s="130">
        <f t="shared" si="492"/>
        <v>0.06</v>
      </c>
      <c r="CS174" s="128">
        <f t="shared" si="493"/>
        <v>159516</v>
      </c>
      <c r="CT174" s="128" t="str">
        <f t="shared" si="494"/>
        <v>nie</v>
      </c>
      <c r="CU174" s="128">
        <f t="shared" si="495"/>
        <v>4536</v>
      </c>
      <c r="CV174" s="128">
        <f t="shared" si="496"/>
        <v>154261.79999999999</v>
      </c>
      <c r="CW174" s="128">
        <f t="shared" si="453"/>
        <v>0</v>
      </c>
      <c r="CX174" s="130">
        <f t="shared" si="497"/>
        <v>4.4999999999999998E-2</v>
      </c>
      <c r="CY174" s="128">
        <f t="shared" si="498"/>
        <v>11.26082865054145</v>
      </c>
      <c r="CZ174" s="128">
        <f t="shared" si="499"/>
        <v>154273.06082865052</v>
      </c>
      <c r="DA174" s="20"/>
      <c r="DB174" s="127">
        <f t="shared" ref="DB174:DB187" si="554">IF(DH173="tak",
ROUNDDOWN(DJ173/100,0),
DB173)</f>
        <v>1277</v>
      </c>
      <c r="DC174" s="128">
        <f t="shared" ref="DC174:DC187" si="555">IF(DH173="tak",
DB174*100,
DC173)</f>
        <v>127700</v>
      </c>
      <c r="DD174" s="128">
        <f t="shared" si="548"/>
        <v>127700</v>
      </c>
      <c r="DE174" s="128">
        <f t="shared" si="549"/>
        <v>155808.93144930605</v>
      </c>
      <c r="DF174" s="130">
        <f t="shared" si="500"/>
        <v>4.9000000000000002E-2</v>
      </c>
      <c r="DG174" s="128">
        <f t="shared" si="501"/>
        <v>162807.34928690406</v>
      </c>
      <c r="DH174" s="128" t="str">
        <f t="shared" si="502"/>
        <v>nie</v>
      </c>
      <c r="DI174" s="128">
        <f t="shared" si="503"/>
        <v>2554</v>
      </c>
      <c r="DJ174" s="128">
        <f t="shared" si="355"/>
        <v>154068.2129223923</v>
      </c>
      <c r="DK174" s="128">
        <f t="shared" si="454"/>
        <v>0</v>
      </c>
      <c r="DL174" s="130">
        <f t="shared" si="504"/>
        <v>4.4999999999999998E-2</v>
      </c>
      <c r="DM174" s="128">
        <f t="shared" si="505"/>
        <v>62.2476726753004</v>
      </c>
      <c r="DN174" s="128">
        <f t="shared" si="506"/>
        <v>154130.46059506759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170566.77441948469</v>
      </c>
      <c r="DT174" s="130">
        <f t="shared" si="507"/>
        <v>5.4000000000000006E-2</v>
      </c>
      <c r="DU174" s="128">
        <f t="shared" si="508"/>
        <v>179009.82975324919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161567.96210013184</v>
      </c>
      <c r="DY174" s="128">
        <f t="shared" si="455"/>
        <v>0</v>
      </c>
      <c r="DZ174" s="130">
        <f t="shared" si="512"/>
        <v>4.4999999999999998E-2</v>
      </c>
      <c r="EA174" s="128">
        <f t="shared" si="513"/>
        <v>0</v>
      </c>
      <c r="EB174" s="128">
        <f t="shared" si="514"/>
        <v>161567.96210013184</v>
      </c>
    </row>
    <row r="175" spans="1:132" ht="14.25" customHeight="1">
      <c r="A175" s="224"/>
      <c r="B175" s="188">
        <f t="shared" si="515"/>
        <v>131</v>
      </c>
      <c r="C175" s="128">
        <f t="shared" si="516"/>
        <v>158533.51089712119</v>
      </c>
      <c r="D175" s="128">
        <f t="shared" si="517"/>
        <v>156673.10287693693</v>
      </c>
      <c r="E175" s="128">
        <f t="shared" si="518"/>
        <v>156105.39983386273</v>
      </c>
      <c r="F175" s="128">
        <f t="shared" si="519"/>
        <v>148586.25059503582</v>
      </c>
      <c r="G175" s="128">
        <f t="shared" si="520"/>
        <v>154273.06082865052</v>
      </c>
      <c r="H175" s="128">
        <f t="shared" si="521"/>
        <v>154130.46059506759</v>
      </c>
      <c r="I175" s="128">
        <f t="shared" si="522"/>
        <v>161567.96210013184</v>
      </c>
      <c r="J175" s="128">
        <f t="shared" si="523"/>
        <v>148781.61763449668</v>
      </c>
      <c r="K175" s="128">
        <f t="shared" si="524"/>
        <v>136630.59411616868</v>
      </c>
      <c r="M175" s="36"/>
      <c r="N175" s="32">
        <f t="shared" si="525"/>
        <v>131</v>
      </c>
      <c r="O175" s="25">
        <f t="shared" si="526"/>
        <v>0.58533510897121199</v>
      </c>
      <c r="P175" s="25">
        <f t="shared" si="527"/>
        <v>0.56673102876936921</v>
      </c>
      <c r="Q175" s="25">
        <f t="shared" si="528"/>
        <v>0.56105399833862735</v>
      </c>
      <c r="R175" s="25">
        <f t="shared" si="457"/>
        <v>0.48586250595035807</v>
      </c>
      <c r="S175" s="25">
        <f t="shared" si="458"/>
        <v>0.5427306082865051</v>
      </c>
      <c r="T175" s="25">
        <f t="shared" si="459"/>
        <v>0.54130460595067587</v>
      </c>
      <c r="U175" s="25">
        <f t="shared" si="460"/>
        <v>0.61567962100131846</v>
      </c>
      <c r="V175" s="25">
        <f t="shared" si="461"/>
        <v>0.48781617634496688</v>
      </c>
      <c r="W175" s="25">
        <f t="shared" si="462"/>
        <v>0.36630594116168669</v>
      </c>
      <c r="X175" s="36"/>
      <c r="Y175" s="36"/>
      <c r="AA175" s="124">
        <f t="shared" si="529"/>
        <v>132</v>
      </c>
      <c r="AB175" s="128">
        <f t="shared" si="463"/>
        <v>136952.23444650139</v>
      </c>
      <c r="AC175" s="124">
        <f t="shared" si="530"/>
        <v>132</v>
      </c>
      <c r="AD175" s="130">
        <f t="shared" si="531"/>
        <v>4.7500000000000001E-2</v>
      </c>
      <c r="AE175" s="127">
        <f t="shared" si="532"/>
        <v>1536</v>
      </c>
      <c r="AF175" s="128">
        <f t="shared" si="533"/>
        <v>153452.30000000002</v>
      </c>
      <c r="AG175" s="128">
        <f t="shared" si="552"/>
        <v>153600</v>
      </c>
      <c r="AH175" s="128">
        <f t="shared" si="357"/>
        <v>153600</v>
      </c>
      <c r="AI175" s="130">
        <f t="shared" si="464"/>
        <v>4.7500000000000001E-2</v>
      </c>
      <c r="AJ175" s="128">
        <f t="shared" si="465"/>
        <v>154208</v>
      </c>
      <c r="AK175" s="128" t="str">
        <f t="shared" si="466"/>
        <v>tak</v>
      </c>
      <c r="AL175" s="128">
        <f t="shared" si="467"/>
        <v>0</v>
      </c>
      <c r="AM175" s="128">
        <f t="shared" si="361"/>
        <v>154092.48000000001</v>
      </c>
      <c r="AN175" s="128">
        <f t="shared" si="468"/>
        <v>646.77999999999122</v>
      </c>
      <c r="AO175" s="130">
        <f t="shared" si="469"/>
        <v>4.4999999999999998E-2</v>
      </c>
      <c r="AP175" s="128">
        <f t="shared" si="470"/>
        <v>6219.2460044711806</v>
      </c>
      <c r="AQ175" s="128">
        <f t="shared" si="362"/>
        <v>159664.94600447119</v>
      </c>
      <c r="AS175" s="124">
        <f t="shared" si="534"/>
        <v>132</v>
      </c>
      <c r="AT175" s="130">
        <f t="shared" si="535"/>
        <v>4.7500000000000001E-2</v>
      </c>
      <c r="AU175" s="127">
        <f t="shared" si="536"/>
        <v>1519</v>
      </c>
      <c r="AV175" s="128">
        <f t="shared" si="537"/>
        <v>151759.80000000002</v>
      </c>
      <c r="AW175" s="128">
        <f t="shared" si="363"/>
        <v>151900</v>
      </c>
      <c r="AX175" s="128">
        <f t="shared" si="358"/>
        <v>151900</v>
      </c>
      <c r="AY175" s="130">
        <f t="shared" si="471"/>
        <v>4.9000000000000002E-2</v>
      </c>
      <c r="AZ175" s="128">
        <f t="shared" si="472"/>
        <v>152520.25833333336</v>
      </c>
      <c r="BA175" s="128" t="str">
        <f t="shared" si="473"/>
        <v>nie</v>
      </c>
      <c r="BB175" s="128">
        <f t="shared" si="474"/>
        <v>1063.3</v>
      </c>
      <c r="BC175" s="128">
        <f t="shared" si="367"/>
        <v>151541.13625000004</v>
      </c>
      <c r="BD175" s="128">
        <f t="shared" si="475"/>
        <v>502.40925000002204</v>
      </c>
      <c r="BE175" s="130">
        <f t="shared" si="476"/>
        <v>4.4999999999999998E-2</v>
      </c>
      <c r="BF175" s="128">
        <f t="shared" si="477"/>
        <v>6153.8995436631385</v>
      </c>
      <c r="BG175" s="128">
        <f t="shared" si="368"/>
        <v>157192.62654366315</v>
      </c>
      <c r="BI175" s="124">
        <f t="shared" si="538"/>
        <v>132</v>
      </c>
      <c r="BJ175" s="130">
        <f t="shared" si="451"/>
        <v>4.5900000000000003E-2</v>
      </c>
      <c r="BK175" s="127">
        <f t="shared" si="539"/>
        <v>1452</v>
      </c>
      <c r="BL175" s="128">
        <f t="shared" si="540"/>
        <v>145054.80000000002</v>
      </c>
      <c r="BM175" s="128">
        <f t="shared" si="553"/>
        <v>145200</v>
      </c>
      <c r="BN175" s="128">
        <f t="shared" si="541"/>
        <v>152677.80000000002</v>
      </c>
      <c r="BO175" s="130">
        <f t="shared" si="478"/>
        <v>5.1499999999999997E-2</v>
      </c>
      <c r="BP175" s="128">
        <f t="shared" si="479"/>
        <v>160540.70670000004</v>
      </c>
      <c r="BQ175" s="128" t="str">
        <f t="shared" si="480"/>
        <v>nie</v>
      </c>
      <c r="BR175" s="128">
        <f t="shared" si="481"/>
        <v>1452</v>
      </c>
      <c r="BS175" s="128">
        <f t="shared" si="364"/>
        <v>156449.85242700003</v>
      </c>
      <c r="BT175" s="128">
        <f t="shared" si="456"/>
        <v>0</v>
      </c>
      <c r="BU175" s="130">
        <f t="shared" si="482"/>
        <v>4.4999999999999998E-2</v>
      </c>
      <c r="BV175" s="128">
        <f t="shared" si="483"/>
        <v>186.85947595038226</v>
      </c>
      <c r="BW175" s="128">
        <f t="shared" si="365"/>
        <v>156636.71190295042</v>
      </c>
      <c r="BY175" s="130">
        <f t="shared" si="452"/>
        <v>2.9000000000000001E-2</v>
      </c>
      <c r="BZ175" s="127">
        <f t="shared" si="542"/>
        <v>1349</v>
      </c>
      <c r="CA175" s="128">
        <f t="shared" si="543"/>
        <v>134779.70000000001</v>
      </c>
      <c r="CB175" s="128">
        <f t="shared" si="366"/>
        <v>134900</v>
      </c>
      <c r="CC175" s="128">
        <f t="shared" si="359"/>
        <v>134900</v>
      </c>
      <c r="CD175" s="130">
        <f t="shared" si="484"/>
        <v>4.3999999999999997E-2</v>
      </c>
      <c r="CE175" s="128">
        <f t="shared" si="485"/>
        <v>140835.6</v>
      </c>
      <c r="CF175" s="128" t="str">
        <f t="shared" si="486"/>
        <v>nie</v>
      </c>
      <c r="CG175" s="128">
        <f t="shared" si="487"/>
        <v>2698</v>
      </c>
      <c r="CH175" s="128">
        <f t="shared" si="369"/>
        <v>137522.45600000001</v>
      </c>
      <c r="CI175" s="128">
        <f t="shared" si="488"/>
        <v>4807.8360000000048</v>
      </c>
      <c r="CJ175" s="130">
        <f t="shared" si="489"/>
        <v>4.4999999999999998E-2</v>
      </c>
      <c r="CK175" s="128">
        <f t="shared" si="490"/>
        <v>16307.106854605716</v>
      </c>
      <c r="CL175" s="128">
        <f t="shared" si="491"/>
        <v>149021.72685460572</v>
      </c>
      <c r="CN175" s="127">
        <f t="shared" si="544"/>
        <v>1512</v>
      </c>
      <c r="CO175" s="128">
        <f t="shared" si="545"/>
        <v>151048.80000000002</v>
      </c>
      <c r="CP175" s="128">
        <f t="shared" si="546"/>
        <v>151200</v>
      </c>
      <c r="CQ175" s="128">
        <f t="shared" si="547"/>
        <v>151200</v>
      </c>
      <c r="CR175" s="130">
        <f t="shared" si="492"/>
        <v>0.06</v>
      </c>
      <c r="CS175" s="128">
        <f t="shared" si="493"/>
        <v>160272</v>
      </c>
      <c r="CT175" s="128" t="str">
        <f t="shared" si="494"/>
        <v>nie</v>
      </c>
      <c r="CU175" s="128">
        <f t="shared" si="495"/>
        <v>4536</v>
      </c>
      <c r="CV175" s="128">
        <f t="shared" si="496"/>
        <v>154874.16</v>
      </c>
      <c r="CW175" s="128">
        <f t="shared" si="453"/>
        <v>0</v>
      </c>
      <c r="CX175" s="130">
        <f t="shared" si="497"/>
        <v>4.4999999999999998E-2</v>
      </c>
      <c r="CY175" s="128">
        <f t="shared" si="498"/>
        <v>11.29503341756747</v>
      </c>
      <c r="CZ175" s="128">
        <f t="shared" si="499"/>
        <v>154885.45503341756</v>
      </c>
      <c r="DA175" s="20"/>
      <c r="DB175" s="127">
        <f t="shared" si="554"/>
        <v>1277</v>
      </c>
      <c r="DC175" s="128">
        <f t="shared" si="555"/>
        <v>127700</v>
      </c>
      <c r="DD175" s="128">
        <f t="shared" si="548"/>
        <v>127700</v>
      </c>
      <c r="DE175" s="128">
        <f t="shared" si="549"/>
        <v>155808.93144930605</v>
      </c>
      <c r="DF175" s="130">
        <f t="shared" si="500"/>
        <v>4.9000000000000002E-2</v>
      </c>
      <c r="DG175" s="128">
        <f t="shared" si="501"/>
        <v>163443.56909032204</v>
      </c>
      <c r="DH175" s="128" t="str">
        <f t="shared" si="502"/>
        <v>nie</v>
      </c>
      <c r="DI175" s="128">
        <f t="shared" si="503"/>
        <v>2554</v>
      </c>
      <c r="DJ175" s="128">
        <f t="shared" si="355"/>
        <v>154583.55096316084</v>
      </c>
      <c r="DK175" s="128">
        <f t="shared" si="454"/>
        <v>0</v>
      </c>
      <c r="DL175" s="130">
        <f t="shared" si="504"/>
        <v>4.4999999999999998E-2</v>
      </c>
      <c r="DM175" s="128">
        <f t="shared" si="505"/>
        <v>62.436749981051626</v>
      </c>
      <c r="DN175" s="128">
        <f t="shared" si="506"/>
        <v>154645.98771314189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170566.77441948469</v>
      </c>
      <c r="DT175" s="130">
        <f t="shared" si="507"/>
        <v>5.4000000000000006E-2</v>
      </c>
      <c r="DU175" s="128">
        <f t="shared" si="508"/>
        <v>179777.38023813686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162189.67799289085</v>
      </c>
      <c r="DY175" s="128">
        <f t="shared" si="455"/>
        <v>0</v>
      </c>
      <c r="DZ175" s="130">
        <f t="shared" si="512"/>
        <v>4.4999999999999998E-2</v>
      </c>
      <c r="EA175" s="128">
        <f t="shared" si="513"/>
        <v>0</v>
      </c>
      <c r="EB175" s="128">
        <f t="shared" si="514"/>
        <v>162189.67799289085</v>
      </c>
    </row>
    <row r="176" spans="1:132">
      <c r="A176" s="224"/>
      <c r="B176" s="188">
        <f t="shared" si="515"/>
        <v>132</v>
      </c>
      <c r="C176" s="128">
        <f t="shared" si="516"/>
        <v>159664.94600447119</v>
      </c>
      <c r="D176" s="128">
        <f t="shared" si="517"/>
        <v>157192.62654366315</v>
      </c>
      <c r="E176" s="128">
        <f t="shared" si="518"/>
        <v>156636.71190295042</v>
      </c>
      <c r="F176" s="128">
        <f t="shared" si="519"/>
        <v>149021.72685460572</v>
      </c>
      <c r="G176" s="128">
        <f t="shared" si="520"/>
        <v>154885.45503341756</v>
      </c>
      <c r="H176" s="128">
        <f t="shared" si="521"/>
        <v>154645.98771314189</v>
      </c>
      <c r="I176" s="128">
        <f t="shared" si="522"/>
        <v>162189.67799289085</v>
      </c>
      <c r="J176" s="128">
        <f t="shared" si="523"/>
        <v>149233.54179806146</v>
      </c>
      <c r="K176" s="128">
        <f t="shared" si="524"/>
        <v>136952.23444650139</v>
      </c>
      <c r="M176" s="36"/>
      <c r="N176" s="32">
        <f t="shared" si="525"/>
        <v>132</v>
      </c>
      <c r="O176" s="25">
        <f t="shared" si="526"/>
        <v>0.59664946004471187</v>
      </c>
      <c r="P176" s="25">
        <f t="shared" si="527"/>
        <v>0.5719262654366315</v>
      </c>
      <c r="Q176" s="25">
        <f t="shared" si="528"/>
        <v>0.56636711902950432</v>
      </c>
      <c r="R176" s="25">
        <f t="shared" si="457"/>
        <v>0.49021726854605707</v>
      </c>
      <c r="S176" s="25">
        <f t="shared" si="458"/>
        <v>0.54885455033417552</v>
      </c>
      <c r="T176" s="25">
        <f t="shared" si="459"/>
        <v>0.54645987713141886</v>
      </c>
      <c r="U176" s="25">
        <f t="shared" si="460"/>
        <v>0.62189677992890857</v>
      </c>
      <c r="V176" s="25">
        <f t="shared" si="461"/>
        <v>0.49233541798061453</v>
      </c>
      <c r="W176" s="25">
        <f t="shared" si="462"/>
        <v>0.36952234446501397</v>
      </c>
      <c r="X176" s="36"/>
      <c r="Y176" s="36"/>
      <c r="AA176" s="124">
        <f t="shared" si="529"/>
        <v>133</v>
      </c>
      <c r="AB176" s="128">
        <f t="shared" si="463"/>
        <v>137283.20234641377</v>
      </c>
      <c r="AC176" s="124">
        <f t="shared" si="530"/>
        <v>133</v>
      </c>
      <c r="AD176" s="130">
        <f t="shared" si="531"/>
        <v>4.7500000000000001E-2</v>
      </c>
      <c r="AE176" s="127">
        <f t="shared" si="532"/>
        <v>1604</v>
      </c>
      <c r="AF176" s="128">
        <f t="shared" si="533"/>
        <v>160245.80000000002</v>
      </c>
      <c r="AG176" s="128">
        <f t="shared" si="552"/>
        <v>160400</v>
      </c>
      <c r="AH176" s="128">
        <f t="shared" si="357"/>
        <v>160400</v>
      </c>
      <c r="AI176" s="130">
        <f t="shared" si="464"/>
        <v>4.7500000000000001E-2</v>
      </c>
      <c r="AJ176" s="128">
        <f t="shared" si="465"/>
        <v>161034.91666666666</v>
      </c>
      <c r="AK176" s="128" t="str">
        <f t="shared" si="466"/>
        <v>nie</v>
      </c>
      <c r="AL176" s="128">
        <f t="shared" si="467"/>
        <v>634.91666666665697</v>
      </c>
      <c r="AM176" s="128">
        <f t="shared" si="361"/>
        <v>160400</v>
      </c>
      <c r="AN176" s="128">
        <f t="shared" si="468"/>
        <v>514.28249999999218</v>
      </c>
      <c r="AO176" s="130">
        <f t="shared" si="469"/>
        <v>4.4999999999999998E-2</v>
      </c>
      <c r="AP176" s="128">
        <f t="shared" si="470"/>
        <v>533.586964209754</v>
      </c>
      <c r="AQ176" s="128">
        <f t="shared" si="362"/>
        <v>166638.13696420976</v>
      </c>
      <c r="AS176" s="124">
        <f t="shared" si="534"/>
        <v>133</v>
      </c>
      <c r="AT176" s="130">
        <f t="shared" si="535"/>
        <v>4.7500000000000001E-2</v>
      </c>
      <c r="AU176" s="127">
        <f t="shared" si="536"/>
        <v>1519</v>
      </c>
      <c r="AV176" s="128">
        <f t="shared" si="537"/>
        <v>151759.80000000002</v>
      </c>
      <c r="AW176" s="128">
        <f t="shared" si="363"/>
        <v>151900</v>
      </c>
      <c r="AX176" s="128">
        <f t="shared" si="358"/>
        <v>151900</v>
      </c>
      <c r="AY176" s="130">
        <f t="shared" si="471"/>
        <v>4.9000000000000002E-2</v>
      </c>
      <c r="AZ176" s="128">
        <f t="shared" si="472"/>
        <v>152520.25833333336</v>
      </c>
      <c r="BA176" s="128" t="str">
        <f t="shared" si="473"/>
        <v>nie</v>
      </c>
      <c r="BB176" s="128">
        <f t="shared" si="474"/>
        <v>1063.3</v>
      </c>
      <c r="BC176" s="128">
        <f t="shared" si="367"/>
        <v>151541.13625000004</v>
      </c>
      <c r="BD176" s="128">
        <f t="shared" si="475"/>
        <v>502.40925000002204</v>
      </c>
      <c r="BE176" s="130">
        <f t="shared" si="476"/>
        <v>4.4999999999999998E-2</v>
      </c>
      <c r="BF176" s="128">
        <f t="shared" si="477"/>
        <v>6675.0012635270377</v>
      </c>
      <c r="BG176" s="128">
        <f t="shared" si="368"/>
        <v>157713.72826352707</v>
      </c>
      <c r="BI176" s="124">
        <f t="shared" si="538"/>
        <v>133</v>
      </c>
      <c r="BJ176" s="130">
        <f t="shared" si="451"/>
        <v>4.5900000000000003E-2</v>
      </c>
      <c r="BK176" s="127">
        <f t="shared" si="539"/>
        <v>1452</v>
      </c>
      <c r="BL176" s="128">
        <f t="shared" si="540"/>
        <v>145054.80000000002</v>
      </c>
      <c r="BM176" s="128">
        <f t="shared" si="553"/>
        <v>145200</v>
      </c>
      <c r="BN176" s="128">
        <f t="shared" si="541"/>
        <v>160540.70670000004</v>
      </c>
      <c r="BO176" s="130">
        <f t="shared" si="478"/>
        <v>5.1499999999999997E-2</v>
      </c>
      <c r="BP176" s="128">
        <f t="shared" si="479"/>
        <v>161229.69389958752</v>
      </c>
      <c r="BQ176" s="128" t="str">
        <f t="shared" si="480"/>
        <v>nie</v>
      </c>
      <c r="BR176" s="128">
        <f t="shared" si="481"/>
        <v>1452</v>
      </c>
      <c r="BS176" s="128">
        <f t="shared" si="364"/>
        <v>157007.9320586659</v>
      </c>
      <c r="BT176" s="128">
        <f t="shared" si="456"/>
        <v>0</v>
      </c>
      <c r="BU176" s="130">
        <f t="shared" si="482"/>
        <v>4.4999999999999998E-2</v>
      </c>
      <c r="BV176" s="128">
        <f t="shared" si="483"/>
        <v>187.42706160858154</v>
      </c>
      <c r="BW176" s="128">
        <f t="shared" si="365"/>
        <v>157195.35912027449</v>
      </c>
      <c r="BY176" s="130">
        <f t="shared" si="452"/>
        <v>2.9000000000000001E-2</v>
      </c>
      <c r="BZ176" s="127">
        <f t="shared" si="542"/>
        <v>1349</v>
      </c>
      <c r="CA176" s="128">
        <f t="shared" si="543"/>
        <v>134779.70000000001</v>
      </c>
      <c r="CB176" s="128">
        <f t="shared" si="366"/>
        <v>134900</v>
      </c>
      <c r="CC176" s="128">
        <f t="shared" si="359"/>
        <v>134900</v>
      </c>
      <c r="CD176" s="130">
        <f t="shared" si="484"/>
        <v>4.3999999999999997E-2</v>
      </c>
      <c r="CE176" s="128">
        <f t="shared" si="485"/>
        <v>135394.63333333333</v>
      </c>
      <c r="CF176" s="128" t="str">
        <f t="shared" si="486"/>
        <v>nie</v>
      </c>
      <c r="CG176" s="128">
        <f t="shared" si="487"/>
        <v>2698</v>
      </c>
      <c r="CH176" s="128">
        <f t="shared" si="369"/>
        <v>133115.27299999999</v>
      </c>
      <c r="CI176" s="128">
        <f t="shared" si="488"/>
        <v>0</v>
      </c>
      <c r="CJ176" s="130">
        <f t="shared" si="489"/>
        <v>4.4999999999999998E-2</v>
      </c>
      <c r="CK176" s="128">
        <f t="shared" si="490"/>
        <v>16356.639691676581</v>
      </c>
      <c r="CL176" s="128">
        <f t="shared" si="491"/>
        <v>149471.91269167658</v>
      </c>
      <c r="CN176" s="127">
        <f t="shared" si="544"/>
        <v>1512</v>
      </c>
      <c r="CO176" s="128">
        <f t="shared" si="545"/>
        <v>151048.80000000002</v>
      </c>
      <c r="CP176" s="128">
        <f t="shared" si="546"/>
        <v>151200</v>
      </c>
      <c r="CQ176" s="128">
        <f t="shared" si="547"/>
        <v>160272</v>
      </c>
      <c r="CR176" s="130">
        <f t="shared" si="492"/>
        <v>4.9000000000000002E-2</v>
      </c>
      <c r="CS176" s="128">
        <f t="shared" si="493"/>
        <v>160926.44400000002</v>
      </c>
      <c r="CT176" s="128" t="str">
        <f t="shared" si="494"/>
        <v>nie</v>
      </c>
      <c r="CU176" s="128">
        <f t="shared" si="495"/>
        <v>4536</v>
      </c>
      <c r="CV176" s="128">
        <f t="shared" si="496"/>
        <v>155404.25964</v>
      </c>
      <c r="CW176" s="128">
        <f t="shared" si="453"/>
        <v>0</v>
      </c>
      <c r="CX176" s="130">
        <f t="shared" si="497"/>
        <v>4.4999999999999998E-2</v>
      </c>
      <c r="CY176" s="128">
        <f t="shared" si="498"/>
        <v>11.329342081573332</v>
      </c>
      <c r="CZ176" s="128">
        <f t="shared" si="499"/>
        <v>155415.58898208156</v>
      </c>
      <c r="DA176" s="20"/>
      <c r="DB176" s="127">
        <f t="shared" si="554"/>
        <v>1277</v>
      </c>
      <c r="DC176" s="128">
        <f t="shared" si="555"/>
        <v>127700</v>
      </c>
      <c r="DD176" s="128">
        <f t="shared" si="548"/>
        <v>127700</v>
      </c>
      <c r="DE176" s="128">
        <f t="shared" si="549"/>
        <v>163443.56909032204</v>
      </c>
      <c r="DF176" s="130">
        <f t="shared" si="500"/>
        <v>4.9000000000000002E-2</v>
      </c>
      <c r="DG176" s="128">
        <f t="shared" si="501"/>
        <v>164110.96366410755</v>
      </c>
      <c r="DH176" s="128" t="str">
        <f t="shared" si="502"/>
        <v>nie</v>
      </c>
      <c r="DI176" s="128">
        <f t="shared" si="503"/>
        <v>2554</v>
      </c>
      <c r="DJ176" s="128">
        <f t="shared" si="355"/>
        <v>155124.14056792713</v>
      </c>
      <c r="DK176" s="128">
        <f t="shared" si="454"/>
        <v>0</v>
      </c>
      <c r="DL176" s="130">
        <f t="shared" si="504"/>
        <v>4.4999999999999998E-2</v>
      </c>
      <c r="DM176" s="128">
        <f t="shared" si="505"/>
        <v>62.626401609119071</v>
      </c>
      <c r="DN176" s="128">
        <f t="shared" si="506"/>
        <v>155186.76696953626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179777.38023813686</v>
      </c>
      <c r="DT176" s="130">
        <f t="shared" si="507"/>
        <v>5.4000000000000006E-2</v>
      </c>
      <c r="DU176" s="128">
        <f t="shared" si="508"/>
        <v>180586.37844920845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162844.96654385884</v>
      </c>
      <c r="DY176" s="128">
        <f t="shared" si="455"/>
        <v>0</v>
      </c>
      <c r="DZ176" s="130">
        <f t="shared" si="512"/>
        <v>4.4999999999999998E-2</v>
      </c>
      <c r="EA176" s="128">
        <f t="shared" si="513"/>
        <v>0</v>
      </c>
      <c r="EB176" s="128">
        <f t="shared" si="514"/>
        <v>162844.96654385884</v>
      </c>
    </row>
    <row r="177" spans="1:132">
      <c r="A177" s="224">
        <f>ROUNDUP(B188/12,0)</f>
        <v>12</v>
      </c>
      <c r="B177" s="188">
        <f t="shared" si="515"/>
        <v>133</v>
      </c>
      <c r="C177" s="128">
        <f t="shared" si="516"/>
        <v>166638.13696420976</v>
      </c>
      <c r="D177" s="128">
        <f t="shared" si="517"/>
        <v>157713.72826352707</v>
      </c>
      <c r="E177" s="128">
        <f t="shared" si="518"/>
        <v>157195.35912027449</v>
      </c>
      <c r="F177" s="128">
        <f t="shared" si="519"/>
        <v>149471.91269167658</v>
      </c>
      <c r="G177" s="128">
        <f t="shared" si="520"/>
        <v>155415.58898208156</v>
      </c>
      <c r="H177" s="128">
        <f t="shared" si="521"/>
        <v>155186.76696953626</v>
      </c>
      <c r="I177" s="128">
        <f t="shared" si="522"/>
        <v>162844.96654385884</v>
      </c>
      <c r="J177" s="128">
        <f t="shared" si="523"/>
        <v>149686.83868127308</v>
      </c>
      <c r="K177" s="128">
        <f t="shared" si="524"/>
        <v>137283.20234641377</v>
      </c>
      <c r="M177" s="36"/>
      <c r="N177" s="32">
        <f t="shared" si="525"/>
        <v>133</v>
      </c>
      <c r="O177" s="25">
        <f t="shared" si="526"/>
        <v>0.66638136964209749</v>
      </c>
      <c r="P177" s="25">
        <f t="shared" si="527"/>
        <v>0.57713728263527075</v>
      </c>
      <c r="Q177" s="25">
        <f t="shared" si="528"/>
        <v>0.57195359120274492</v>
      </c>
      <c r="R177" s="25">
        <f t="shared" si="457"/>
        <v>0.49471912691676589</v>
      </c>
      <c r="S177" s="25">
        <f t="shared" si="458"/>
        <v>0.55415588982081565</v>
      </c>
      <c r="T177" s="25">
        <f t="shared" si="459"/>
        <v>0.55186766969536261</v>
      </c>
      <c r="U177" s="25">
        <f t="shared" si="460"/>
        <v>0.62844966543858849</v>
      </c>
      <c r="V177" s="25">
        <f t="shared" si="461"/>
        <v>0.49686838681273082</v>
      </c>
      <c r="W177" s="25">
        <f t="shared" si="462"/>
        <v>0.3728320234641378</v>
      </c>
      <c r="X177" s="36"/>
      <c r="Y177" s="36"/>
      <c r="AA177" s="124">
        <f t="shared" si="529"/>
        <v>134</v>
      </c>
      <c r="AB177" s="128">
        <f t="shared" si="463"/>
        <v>137614.17024632613</v>
      </c>
      <c r="AC177" s="124">
        <f t="shared" si="530"/>
        <v>134</v>
      </c>
      <c r="AD177" s="130">
        <f t="shared" si="531"/>
        <v>4.7500000000000001E-2</v>
      </c>
      <c r="AE177" s="127">
        <f t="shared" si="532"/>
        <v>1604</v>
      </c>
      <c r="AF177" s="128">
        <f t="shared" si="533"/>
        <v>160245.80000000002</v>
      </c>
      <c r="AG177" s="128">
        <f t="shared" si="552"/>
        <v>160400</v>
      </c>
      <c r="AH177" s="128">
        <f t="shared" si="357"/>
        <v>160400</v>
      </c>
      <c r="AI177" s="130">
        <f t="shared" si="464"/>
        <v>4.7500000000000001E-2</v>
      </c>
      <c r="AJ177" s="128">
        <f t="shared" si="465"/>
        <v>161034.91666666666</v>
      </c>
      <c r="AK177" s="128" t="str">
        <f t="shared" si="466"/>
        <v>nie</v>
      </c>
      <c r="AL177" s="128">
        <f t="shared" si="467"/>
        <v>802</v>
      </c>
      <c r="AM177" s="128">
        <f t="shared" si="361"/>
        <v>160264.66250000001</v>
      </c>
      <c r="AN177" s="128">
        <f t="shared" si="468"/>
        <v>514.28249999999218</v>
      </c>
      <c r="AO177" s="130">
        <f t="shared" si="469"/>
        <v>4.4999999999999998E-2</v>
      </c>
      <c r="AP177" s="128">
        <f t="shared" si="470"/>
        <v>1049.4902346135332</v>
      </c>
      <c r="AQ177" s="128">
        <f t="shared" si="362"/>
        <v>160799.87023461354</v>
      </c>
      <c r="AS177" s="124">
        <f t="shared" si="534"/>
        <v>134</v>
      </c>
      <c r="AT177" s="130">
        <f t="shared" si="535"/>
        <v>4.7500000000000001E-2</v>
      </c>
      <c r="AU177" s="127">
        <f t="shared" si="536"/>
        <v>1519</v>
      </c>
      <c r="AV177" s="128">
        <f t="shared" si="537"/>
        <v>151759.80000000002</v>
      </c>
      <c r="AW177" s="128">
        <f t="shared" si="363"/>
        <v>151900</v>
      </c>
      <c r="AX177" s="128">
        <f t="shared" si="358"/>
        <v>151900</v>
      </c>
      <c r="AY177" s="130">
        <f t="shared" si="471"/>
        <v>4.9000000000000002E-2</v>
      </c>
      <c r="AZ177" s="128">
        <f t="shared" si="472"/>
        <v>152520.25833333336</v>
      </c>
      <c r="BA177" s="128" t="str">
        <f t="shared" si="473"/>
        <v>nie</v>
      </c>
      <c r="BB177" s="128">
        <f t="shared" si="474"/>
        <v>1063.3</v>
      </c>
      <c r="BC177" s="128">
        <f t="shared" si="367"/>
        <v>151541.13625000004</v>
      </c>
      <c r="BD177" s="128">
        <f t="shared" si="475"/>
        <v>502.40925000002204</v>
      </c>
      <c r="BE177" s="130">
        <f t="shared" si="476"/>
        <v>4.4999999999999998E-2</v>
      </c>
      <c r="BF177" s="128">
        <f t="shared" si="477"/>
        <v>7197.6858298650241</v>
      </c>
      <c r="BG177" s="128">
        <f t="shared" si="368"/>
        <v>158236.41282986503</v>
      </c>
      <c r="BI177" s="124">
        <f t="shared" si="538"/>
        <v>134</v>
      </c>
      <c r="BJ177" s="130">
        <f t="shared" si="451"/>
        <v>4.5900000000000003E-2</v>
      </c>
      <c r="BK177" s="127">
        <f t="shared" si="539"/>
        <v>1452</v>
      </c>
      <c r="BL177" s="128">
        <f t="shared" si="540"/>
        <v>145054.80000000002</v>
      </c>
      <c r="BM177" s="128">
        <f t="shared" si="553"/>
        <v>145200</v>
      </c>
      <c r="BN177" s="128">
        <f t="shared" si="541"/>
        <v>160540.70670000004</v>
      </c>
      <c r="BO177" s="130">
        <f t="shared" si="478"/>
        <v>5.1499999999999997E-2</v>
      </c>
      <c r="BP177" s="128">
        <f t="shared" si="479"/>
        <v>161918.68109917504</v>
      </c>
      <c r="BQ177" s="128" t="str">
        <f t="shared" si="480"/>
        <v>nie</v>
      </c>
      <c r="BR177" s="128">
        <f t="shared" si="481"/>
        <v>1452</v>
      </c>
      <c r="BS177" s="128">
        <f t="shared" si="364"/>
        <v>157566.01169033177</v>
      </c>
      <c r="BT177" s="128">
        <f t="shared" si="456"/>
        <v>0</v>
      </c>
      <c r="BU177" s="130">
        <f t="shared" si="482"/>
        <v>4.4999999999999998E-2</v>
      </c>
      <c r="BV177" s="128">
        <f t="shared" si="483"/>
        <v>187.99637130821762</v>
      </c>
      <c r="BW177" s="128">
        <f t="shared" si="365"/>
        <v>157754.00806163999</v>
      </c>
      <c r="BY177" s="130">
        <f t="shared" si="452"/>
        <v>2.9000000000000001E-2</v>
      </c>
      <c r="BZ177" s="127">
        <f t="shared" si="542"/>
        <v>1349</v>
      </c>
      <c r="CA177" s="128">
        <f t="shared" si="543"/>
        <v>134779.70000000001</v>
      </c>
      <c r="CB177" s="128">
        <f t="shared" si="366"/>
        <v>134900</v>
      </c>
      <c r="CC177" s="128">
        <f t="shared" si="359"/>
        <v>134900</v>
      </c>
      <c r="CD177" s="130">
        <f t="shared" si="484"/>
        <v>4.3999999999999997E-2</v>
      </c>
      <c r="CE177" s="128">
        <f t="shared" si="485"/>
        <v>135889.26666666669</v>
      </c>
      <c r="CF177" s="128" t="str">
        <f t="shared" si="486"/>
        <v>nie</v>
      </c>
      <c r="CG177" s="128">
        <f t="shared" si="487"/>
        <v>2698</v>
      </c>
      <c r="CH177" s="128">
        <f t="shared" si="369"/>
        <v>133515.92600000001</v>
      </c>
      <c r="CI177" s="128">
        <f t="shared" si="488"/>
        <v>0</v>
      </c>
      <c r="CJ177" s="130">
        <f t="shared" si="489"/>
        <v>4.4999999999999998E-2</v>
      </c>
      <c r="CK177" s="128">
        <f t="shared" si="490"/>
        <v>16406.322984740047</v>
      </c>
      <c r="CL177" s="128">
        <f t="shared" si="491"/>
        <v>149922.24898474006</v>
      </c>
      <c r="CN177" s="127">
        <f t="shared" si="544"/>
        <v>1512</v>
      </c>
      <c r="CO177" s="128">
        <f t="shared" si="545"/>
        <v>151048.80000000002</v>
      </c>
      <c r="CP177" s="128">
        <f t="shared" si="546"/>
        <v>151200</v>
      </c>
      <c r="CQ177" s="128">
        <f t="shared" si="547"/>
        <v>160272</v>
      </c>
      <c r="CR177" s="130">
        <f t="shared" si="492"/>
        <v>4.9000000000000002E-2</v>
      </c>
      <c r="CS177" s="128">
        <f t="shared" si="493"/>
        <v>161580.88800000001</v>
      </c>
      <c r="CT177" s="128" t="str">
        <f t="shared" si="494"/>
        <v>nie</v>
      </c>
      <c r="CU177" s="128">
        <f t="shared" si="495"/>
        <v>4536</v>
      </c>
      <c r="CV177" s="128">
        <f t="shared" si="496"/>
        <v>155934.35928</v>
      </c>
      <c r="CW177" s="128">
        <f t="shared" si="453"/>
        <v>0</v>
      </c>
      <c r="CX177" s="130">
        <f t="shared" si="497"/>
        <v>4.4999999999999998E-2</v>
      </c>
      <c r="CY177" s="128">
        <f t="shared" si="498"/>
        <v>11.36375495814611</v>
      </c>
      <c r="CZ177" s="128">
        <f t="shared" si="499"/>
        <v>155945.72303495815</v>
      </c>
      <c r="DA177" s="20"/>
      <c r="DB177" s="127">
        <f t="shared" si="554"/>
        <v>1277</v>
      </c>
      <c r="DC177" s="128">
        <f t="shared" si="555"/>
        <v>127700</v>
      </c>
      <c r="DD177" s="128">
        <f t="shared" si="548"/>
        <v>127700</v>
      </c>
      <c r="DE177" s="128">
        <f t="shared" si="549"/>
        <v>163443.56909032204</v>
      </c>
      <c r="DF177" s="130">
        <f t="shared" si="500"/>
        <v>4.9000000000000002E-2</v>
      </c>
      <c r="DG177" s="128">
        <f t="shared" si="501"/>
        <v>164778.358237893</v>
      </c>
      <c r="DH177" s="128" t="str">
        <f t="shared" si="502"/>
        <v>nie</v>
      </c>
      <c r="DI177" s="128">
        <f t="shared" si="503"/>
        <v>2554</v>
      </c>
      <c r="DJ177" s="128">
        <f t="shared" si="355"/>
        <v>155664.73017269332</v>
      </c>
      <c r="DK177" s="128">
        <f t="shared" si="454"/>
        <v>0</v>
      </c>
      <c r="DL177" s="130">
        <f t="shared" si="504"/>
        <v>4.4999999999999998E-2</v>
      </c>
      <c r="DM177" s="128">
        <f t="shared" si="505"/>
        <v>62.816629304006774</v>
      </c>
      <c r="DN177" s="128">
        <f t="shared" si="506"/>
        <v>155727.54680199732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179777.38023813686</v>
      </c>
      <c r="DT177" s="130">
        <f t="shared" si="507"/>
        <v>5.4000000000000006E-2</v>
      </c>
      <c r="DU177" s="128">
        <f t="shared" si="508"/>
        <v>181395.37666028008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163500.25509482686</v>
      </c>
      <c r="DY177" s="128">
        <f t="shared" si="455"/>
        <v>0</v>
      </c>
      <c r="DZ177" s="130">
        <f t="shared" si="512"/>
        <v>4.4999999999999998E-2</v>
      </c>
      <c r="EA177" s="128">
        <f t="shared" si="513"/>
        <v>0</v>
      </c>
      <c r="EB177" s="128">
        <f t="shared" si="514"/>
        <v>163500.25509482686</v>
      </c>
    </row>
    <row r="178" spans="1:132">
      <c r="A178" s="224"/>
      <c r="B178" s="188">
        <f t="shared" si="515"/>
        <v>134</v>
      </c>
      <c r="C178" s="128">
        <f t="shared" si="516"/>
        <v>160799.87023461354</v>
      </c>
      <c r="D178" s="128">
        <f t="shared" si="517"/>
        <v>158236.41282986503</v>
      </c>
      <c r="E178" s="128">
        <f t="shared" si="518"/>
        <v>157754.00806163999</v>
      </c>
      <c r="F178" s="128">
        <f t="shared" si="519"/>
        <v>149922.24898474006</v>
      </c>
      <c r="G178" s="128">
        <f t="shared" si="520"/>
        <v>155945.72303495815</v>
      </c>
      <c r="H178" s="128">
        <f t="shared" si="521"/>
        <v>155727.54680199732</v>
      </c>
      <c r="I178" s="128">
        <f t="shared" si="522"/>
        <v>163500.25509482686</v>
      </c>
      <c r="J178" s="128">
        <f t="shared" si="523"/>
        <v>150141.51245376744</v>
      </c>
      <c r="K178" s="128">
        <f t="shared" si="524"/>
        <v>137614.17024632613</v>
      </c>
      <c r="M178" s="36"/>
      <c r="N178" s="32">
        <f t="shared" si="525"/>
        <v>134</v>
      </c>
      <c r="O178" s="25">
        <f t="shared" si="526"/>
        <v>0.60799870234613529</v>
      </c>
      <c r="P178" s="25">
        <f t="shared" si="527"/>
        <v>0.58236412829865025</v>
      </c>
      <c r="Q178" s="25">
        <f t="shared" si="528"/>
        <v>0.57754008061639994</v>
      </c>
      <c r="R178" s="25">
        <f t="shared" si="457"/>
        <v>0.49922248984740047</v>
      </c>
      <c r="S178" s="25">
        <f t="shared" si="458"/>
        <v>0.5594572303495815</v>
      </c>
      <c r="T178" s="25">
        <f t="shared" si="459"/>
        <v>0.55727546801997319</v>
      </c>
      <c r="U178" s="25">
        <f t="shared" si="460"/>
        <v>0.63500255094826863</v>
      </c>
      <c r="V178" s="25">
        <f t="shared" si="461"/>
        <v>0.50141512453767434</v>
      </c>
      <c r="W178" s="25">
        <f t="shared" si="462"/>
        <v>0.3761417024632614</v>
      </c>
      <c r="X178" s="36"/>
      <c r="Y178" s="36"/>
      <c r="AA178" s="124">
        <f t="shared" si="529"/>
        <v>135</v>
      </c>
      <c r="AB178" s="128">
        <f t="shared" si="463"/>
        <v>137945.13814623852</v>
      </c>
      <c r="AC178" s="124">
        <f t="shared" si="530"/>
        <v>135</v>
      </c>
      <c r="AD178" s="130">
        <f t="shared" si="531"/>
        <v>4.7500000000000001E-2</v>
      </c>
      <c r="AE178" s="127">
        <f t="shared" si="532"/>
        <v>1604</v>
      </c>
      <c r="AF178" s="128">
        <f t="shared" si="533"/>
        <v>160245.80000000002</v>
      </c>
      <c r="AG178" s="128">
        <f t="shared" si="552"/>
        <v>160400</v>
      </c>
      <c r="AH178" s="128">
        <f t="shared" si="357"/>
        <v>160400</v>
      </c>
      <c r="AI178" s="130">
        <f t="shared" si="464"/>
        <v>4.7500000000000001E-2</v>
      </c>
      <c r="AJ178" s="128">
        <f t="shared" si="465"/>
        <v>161034.91666666666</v>
      </c>
      <c r="AK178" s="128" t="str">
        <f t="shared" si="466"/>
        <v>nie</v>
      </c>
      <c r="AL178" s="128">
        <f t="shared" si="467"/>
        <v>802</v>
      </c>
      <c r="AM178" s="128">
        <f t="shared" si="361"/>
        <v>160264.66250000001</v>
      </c>
      <c r="AN178" s="128">
        <f t="shared" si="468"/>
        <v>514.28249999999218</v>
      </c>
      <c r="AO178" s="130">
        <f t="shared" si="469"/>
        <v>4.4999999999999998E-2</v>
      </c>
      <c r="AP178" s="128">
        <f t="shared" si="470"/>
        <v>1566.9605612011642</v>
      </c>
      <c r="AQ178" s="128">
        <f t="shared" si="362"/>
        <v>161317.34056120118</v>
      </c>
      <c r="AS178" s="124">
        <f t="shared" si="534"/>
        <v>135</v>
      </c>
      <c r="AT178" s="130">
        <f t="shared" si="535"/>
        <v>4.7500000000000001E-2</v>
      </c>
      <c r="AU178" s="127">
        <f t="shared" si="536"/>
        <v>1519</v>
      </c>
      <c r="AV178" s="128">
        <f t="shared" si="537"/>
        <v>151759.80000000002</v>
      </c>
      <c r="AW178" s="128">
        <f t="shared" si="363"/>
        <v>151900</v>
      </c>
      <c r="AX178" s="128">
        <f t="shared" si="358"/>
        <v>151900</v>
      </c>
      <c r="AY178" s="130">
        <f t="shared" si="471"/>
        <v>4.9000000000000002E-2</v>
      </c>
      <c r="AZ178" s="128">
        <f t="shared" si="472"/>
        <v>152520.25833333336</v>
      </c>
      <c r="BA178" s="128" t="str">
        <f t="shared" si="473"/>
        <v>nie</v>
      </c>
      <c r="BB178" s="128">
        <f t="shared" si="474"/>
        <v>1063.3</v>
      </c>
      <c r="BC178" s="128">
        <f t="shared" si="367"/>
        <v>151541.13625000004</v>
      </c>
      <c r="BD178" s="128">
        <f t="shared" si="475"/>
        <v>502.40925000002204</v>
      </c>
      <c r="BE178" s="130">
        <f t="shared" si="476"/>
        <v>4.4999999999999998E-2</v>
      </c>
      <c r="BF178" s="128">
        <f t="shared" si="477"/>
        <v>7721.958050573262</v>
      </c>
      <c r="BG178" s="128">
        <f t="shared" si="368"/>
        <v>158760.68505057329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4.5900000000000003E-2</v>
      </c>
      <c r="BK178" s="127">
        <f t="shared" si="539"/>
        <v>1452</v>
      </c>
      <c r="BL178" s="128">
        <f t="shared" si="540"/>
        <v>145054.80000000002</v>
      </c>
      <c r="BM178" s="128">
        <f t="shared" si="553"/>
        <v>145200</v>
      </c>
      <c r="BN178" s="128">
        <f t="shared" si="541"/>
        <v>160540.70670000004</v>
      </c>
      <c r="BO178" s="130">
        <f t="shared" si="478"/>
        <v>5.1499999999999997E-2</v>
      </c>
      <c r="BP178" s="128">
        <f t="shared" si="479"/>
        <v>162607.66829876252</v>
      </c>
      <c r="BQ178" s="128" t="str">
        <f t="shared" si="480"/>
        <v>nie</v>
      </c>
      <c r="BR178" s="128">
        <f t="shared" si="481"/>
        <v>1452</v>
      </c>
      <c r="BS178" s="128">
        <f t="shared" si="364"/>
        <v>158124.09132199764</v>
      </c>
      <c r="BT178" s="128">
        <f t="shared" si="456"/>
        <v>0</v>
      </c>
      <c r="BU178" s="130">
        <f t="shared" si="482"/>
        <v>4.4999999999999998E-2</v>
      </c>
      <c r="BV178" s="128">
        <f t="shared" si="483"/>
        <v>188.56741028606635</v>
      </c>
      <c r="BW178" s="128">
        <f t="shared" si="365"/>
        <v>158312.65873228371</v>
      </c>
      <c r="BY178" s="130">
        <f t="shared" si="452"/>
        <v>2.9000000000000001E-2</v>
      </c>
      <c r="BZ178" s="127">
        <f t="shared" si="542"/>
        <v>1349</v>
      </c>
      <c r="CA178" s="128">
        <f t="shared" si="543"/>
        <v>134779.70000000001</v>
      </c>
      <c r="CB178" s="128">
        <f t="shared" si="366"/>
        <v>134900</v>
      </c>
      <c r="CC178" s="128">
        <f t="shared" si="359"/>
        <v>134900</v>
      </c>
      <c r="CD178" s="130">
        <f t="shared" si="484"/>
        <v>4.3999999999999997E-2</v>
      </c>
      <c r="CE178" s="128">
        <f t="shared" si="485"/>
        <v>136383.9</v>
      </c>
      <c r="CF178" s="128" t="str">
        <f t="shared" si="486"/>
        <v>nie</v>
      </c>
      <c r="CG178" s="128">
        <f t="shared" si="487"/>
        <v>2698</v>
      </c>
      <c r="CH178" s="128">
        <f t="shared" si="369"/>
        <v>133916.579</v>
      </c>
      <c r="CI178" s="128">
        <f t="shared" si="488"/>
        <v>0</v>
      </c>
      <c r="CJ178" s="130">
        <f t="shared" si="489"/>
        <v>4.4999999999999998E-2</v>
      </c>
      <c r="CK178" s="128">
        <f t="shared" si="490"/>
        <v>16456.157190806196</v>
      </c>
      <c r="CL178" s="128">
        <f t="shared" si="491"/>
        <v>150372.7361908062</v>
      </c>
      <c r="CN178" s="127">
        <f t="shared" si="544"/>
        <v>1512</v>
      </c>
      <c r="CO178" s="128">
        <f t="shared" si="545"/>
        <v>151048.80000000002</v>
      </c>
      <c r="CP178" s="128">
        <f t="shared" si="546"/>
        <v>151200</v>
      </c>
      <c r="CQ178" s="128">
        <f t="shared" si="547"/>
        <v>160272</v>
      </c>
      <c r="CR178" s="130">
        <f t="shared" si="492"/>
        <v>4.9000000000000002E-2</v>
      </c>
      <c r="CS178" s="128">
        <f t="shared" si="493"/>
        <v>162235.33200000002</v>
      </c>
      <c r="CT178" s="128" t="str">
        <f t="shared" si="494"/>
        <v>nie</v>
      </c>
      <c r="CU178" s="128">
        <f t="shared" si="495"/>
        <v>4536</v>
      </c>
      <c r="CV178" s="128">
        <f t="shared" si="496"/>
        <v>156464.45892000003</v>
      </c>
      <c r="CW178" s="128">
        <f t="shared" si="453"/>
        <v>0</v>
      </c>
      <c r="CX178" s="130">
        <f t="shared" si="497"/>
        <v>4.4999999999999998E-2</v>
      </c>
      <c r="CY178" s="128">
        <f t="shared" si="498"/>
        <v>11.398272363831479</v>
      </c>
      <c r="CZ178" s="128">
        <f t="shared" si="499"/>
        <v>156475.85719236385</v>
      </c>
      <c r="DA178" s="20"/>
      <c r="DB178" s="127">
        <f t="shared" si="554"/>
        <v>1277</v>
      </c>
      <c r="DC178" s="128">
        <f t="shared" si="555"/>
        <v>127700</v>
      </c>
      <c r="DD178" s="128">
        <f t="shared" si="548"/>
        <v>127700</v>
      </c>
      <c r="DE178" s="128">
        <f t="shared" si="549"/>
        <v>163443.56909032204</v>
      </c>
      <c r="DF178" s="130">
        <f t="shared" si="500"/>
        <v>4.9000000000000002E-2</v>
      </c>
      <c r="DG178" s="128">
        <f t="shared" si="501"/>
        <v>165445.75281167851</v>
      </c>
      <c r="DH178" s="128" t="str">
        <f t="shared" si="502"/>
        <v>nie</v>
      </c>
      <c r="DI178" s="128">
        <f t="shared" si="503"/>
        <v>2554</v>
      </c>
      <c r="DJ178" s="128">
        <f t="shared" si="355"/>
        <v>156205.3197774596</v>
      </c>
      <c r="DK178" s="128">
        <f t="shared" si="454"/>
        <v>0</v>
      </c>
      <c r="DL178" s="130">
        <f t="shared" si="504"/>
        <v>4.4999999999999998E-2</v>
      </c>
      <c r="DM178" s="128">
        <f t="shared" si="505"/>
        <v>63.007434815517698</v>
      </c>
      <c r="DN178" s="128">
        <f t="shared" si="506"/>
        <v>156268.32721227512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179777.38023813686</v>
      </c>
      <c r="DT178" s="130">
        <f t="shared" si="507"/>
        <v>5.4000000000000006E-2</v>
      </c>
      <c r="DU178" s="128">
        <f t="shared" si="508"/>
        <v>182204.37487135173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164155.54364579491</v>
      </c>
      <c r="DY178" s="128">
        <f t="shared" si="455"/>
        <v>0</v>
      </c>
      <c r="DZ178" s="130">
        <f t="shared" si="512"/>
        <v>4.4999999999999998E-2</v>
      </c>
      <c r="EA178" s="128">
        <f t="shared" si="513"/>
        <v>0</v>
      </c>
      <c r="EB178" s="128">
        <f t="shared" si="514"/>
        <v>164155.54364579491</v>
      </c>
    </row>
    <row r="179" spans="1:132">
      <c r="A179" s="224"/>
      <c r="B179" s="188">
        <f t="shared" si="515"/>
        <v>135</v>
      </c>
      <c r="C179" s="128">
        <f t="shared" si="516"/>
        <v>161317.34056120118</v>
      </c>
      <c r="D179" s="128">
        <f t="shared" si="517"/>
        <v>158760.68505057329</v>
      </c>
      <c r="E179" s="128">
        <f t="shared" si="518"/>
        <v>158312.65873228371</v>
      </c>
      <c r="F179" s="128">
        <f t="shared" si="519"/>
        <v>150372.7361908062</v>
      </c>
      <c r="G179" s="128">
        <f t="shared" si="520"/>
        <v>156475.85719236385</v>
      </c>
      <c r="H179" s="128">
        <f t="shared" si="521"/>
        <v>156268.32721227512</v>
      </c>
      <c r="I179" s="128">
        <f t="shared" si="522"/>
        <v>164155.54364579491</v>
      </c>
      <c r="J179" s="128">
        <f t="shared" si="523"/>
        <v>150597.56729784576</v>
      </c>
      <c r="K179" s="128">
        <f t="shared" si="524"/>
        <v>137945.13814623852</v>
      </c>
      <c r="M179" s="36"/>
      <c r="N179" s="32">
        <f t="shared" si="525"/>
        <v>135</v>
      </c>
      <c r="O179" s="25">
        <f t="shared" si="526"/>
        <v>0.61317340561201195</v>
      </c>
      <c r="P179" s="25">
        <f t="shared" si="527"/>
        <v>0.5876068505057328</v>
      </c>
      <c r="Q179" s="25">
        <f t="shared" si="528"/>
        <v>0.58312658732283706</v>
      </c>
      <c r="R179" s="25">
        <f t="shared" si="457"/>
        <v>0.503727361908062</v>
      </c>
      <c r="S179" s="25">
        <f t="shared" si="458"/>
        <v>0.56475857192363854</v>
      </c>
      <c r="T179" s="25">
        <f t="shared" si="459"/>
        <v>0.56268327212275127</v>
      </c>
      <c r="U179" s="25">
        <f t="shared" si="460"/>
        <v>0.64155543645794921</v>
      </c>
      <c r="V179" s="25">
        <f t="shared" si="461"/>
        <v>0.50597567297845769</v>
      </c>
      <c r="W179" s="25">
        <f t="shared" si="462"/>
        <v>0.37945138146238522</v>
      </c>
      <c r="X179" s="36"/>
      <c r="Y179" s="36"/>
      <c r="AA179" s="124">
        <f t="shared" si="529"/>
        <v>136</v>
      </c>
      <c r="AB179" s="128">
        <f t="shared" si="463"/>
        <v>138276.1060461509</v>
      </c>
      <c r="AC179" s="124">
        <f t="shared" si="530"/>
        <v>136</v>
      </c>
      <c r="AD179" s="130">
        <f t="shared" si="531"/>
        <v>4.7500000000000001E-2</v>
      </c>
      <c r="AE179" s="127">
        <f t="shared" si="532"/>
        <v>1604</v>
      </c>
      <c r="AF179" s="128">
        <f t="shared" si="533"/>
        <v>160245.80000000002</v>
      </c>
      <c r="AG179" s="128">
        <f t="shared" si="552"/>
        <v>160400</v>
      </c>
      <c r="AH179" s="128">
        <f t="shared" si="357"/>
        <v>160400</v>
      </c>
      <c r="AI179" s="130">
        <f t="shared" si="464"/>
        <v>4.7500000000000001E-2</v>
      </c>
      <c r="AJ179" s="128">
        <f t="shared" si="465"/>
        <v>161034.91666666666</v>
      </c>
      <c r="AK179" s="128" t="str">
        <f t="shared" si="466"/>
        <v>nie</v>
      </c>
      <c r="AL179" s="128">
        <f t="shared" si="467"/>
        <v>802</v>
      </c>
      <c r="AM179" s="128">
        <f t="shared" si="361"/>
        <v>160264.66250000001</v>
      </c>
      <c r="AN179" s="128">
        <f t="shared" si="468"/>
        <v>514.28249999999218</v>
      </c>
      <c r="AO179" s="130">
        <f t="shared" si="469"/>
        <v>4.4999999999999998E-2</v>
      </c>
      <c r="AP179" s="128">
        <f t="shared" si="470"/>
        <v>2086.002703905805</v>
      </c>
      <c r="AQ179" s="128">
        <f t="shared" si="362"/>
        <v>161836.38270390581</v>
      </c>
      <c r="AS179" s="124">
        <f t="shared" si="534"/>
        <v>136</v>
      </c>
      <c r="AT179" s="130">
        <f t="shared" si="535"/>
        <v>4.7500000000000001E-2</v>
      </c>
      <c r="AU179" s="127">
        <f t="shared" si="536"/>
        <v>1519</v>
      </c>
      <c r="AV179" s="128">
        <f t="shared" si="537"/>
        <v>151759.80000000002</v>
      </c>
      <c r="AW179" s="128">
        <f t="shared" si="363"/>
        <v>151900</v>
      </c>
      <c r="AX179" s="128">
        <f t="shared" si="358"/>
        <v>151900</v>
      </c>
      <c r="AY179" s="130">
        <f t="shared" si="471"/>
        <v>4.9000000000000002E-2</v>
      </c>
      <c r="AZ179" s="128">
        <f t="shared" si="472"/>
        <v>152520.25833333336</v>
      </c>
      <c r="BA179" s="128" t="str">
        <f t="shared" si="473"/>
        <v>nie</v>
      </c>
      <c r="BB179" s="128">
        <f t="shared" si="474"/>
        <v>1063.3</v>
      </c>
      <c r="BC179" s="128">
        <f t="shared" si="367"/>
        <v>151541.13625000004</v>
      </c>
      <c r="BD179" s="128">
        <f t="shared" si="475"/>
        <v>502.40925000002204</v>
      </c>
      <c r="BE179" s="130">
        <f t="shared" si="476"/>
        <v>4.4999999999999998E-2</v>
      </c>
      <c r="BF179" s="128">
        <f t="shared" si="477"/>
        <v>8247.8227481519007</v>
      </c>
      <c r="BG179" s="128">
        <f t="shared" si="368"/>
        <v>159286.54974815191</v>
      </c>
      <c r="BI179" s="124">
        <f t="shared" si="538"/>
        <v>136</v>
      </c>
      <c r="BJ179" s="130">
        <f t="shared" si="558"/>
        <v>4.5900000000000003E-2</v>
      </c>
      <c r="BK179" s="127">
        <f t="shared" si="539"/>
        <v>1452</v>
      </c>
      <c r="BL179" s="128">
        <f t="shared" si="540"/>
        <v>145054.80000000002</v>
      </c>
      <c r="BM179" s="128">
        <f t="shared" si="553"/>
        <v>145200</v>
      </c>
      <c r="BN179" s="128">
        <f t="shared" si="541"/>
        <v>160540.70670000004</v>
      </c>
      <c r="BO179" s="130">
        <f t="shared" si="478"/>
        <v>5.1499999999999997E-2</v>
      </c>
      <c r="BP179" s="128">
        <f t="shared" si="479"/>
        <v>163296.65549835007</v>
      </c>
      <c r="BQ179" s="128" t="str">
        <f t="shared" si="480"/>
        <v>nie</v>
      </c>
      <c r="BR179" s="128">
        <f t="shared" si="481"/>
        <v>1452</v>
      </c>
      <c r="BS179" s="128">
        <f t="shared" si="364"/>
        <v>158682.17095366356</v>
      </c>
      <c r="BT179" s="128">
        <f t="shared" si="456"/>
        <v>0</v>
      </c>
      <c r="BU179" s="130">
        <f t="shared" si="482"/>
        <v>4.4999999999999998E-2</v>
      </c>
      <c r="BV179" s="128">
        <f t="shared" si="483"/>
        <v>189.14018379481027</v>
      </c>
      <c r="BW179" s="128">
        <f t="shared" si="365"/>
        <v>158871.31113745837</v>
      </c>
      <c r="BY179" s="130">
        <f t="shared" si="452"/>
        <v>2.9000000000000001E-2</v>
      </c>
      <c r="BZ179" s="127">
        <f t="shared" si="542"/>
        <v>1349</v>
      </c>
      <c r="CA179" s="128">
        <f t="shared" si="543"/>
        <v>134779.70000000001</v>
      </c>
      <c r="CB179" s="128">
        <f t="shared" si="366"/>
        <v>134900</v>
      </c>
      <c r="CC179" s="128">
        <f t="shared" si="359"/>
        <v>134900</v>
      </c>
      <c r="CD179" s="130">
        <f t="shared" si="484"/>
        <v>4.3999999999999997E-2</v>
      </c>
      <c r="CE179" s="128">
        <f t="shared" si="485"/>
        <v>136878.53333333333</v>
      </c>
      <c r="CF179" s="128" t="str">
        <f t="shared" si="486"/>
        <v>nie</v>
      </c>
      <c r="CG179" s="128">
        <f t="shared" si="487"/>
        <v>2698</v>
      </c>
      <c r="CH179" s="128">
        <f t="shared" si="369"/>
        <v>134317.23199999999</v>
      </c>
      <c r="CI179" s="128">
        <f t="shared" si="488"/>
        <v>0</v>
      </c>
      <c r="CJ179" s="130">
        <f t="shared" si="489"/>
        <v>4.4999999999999998E-2</v>
      </c>
      <c r="CK179" s="128">
        <f t="shared" si="490"/>
        <v>16506.142768273272</v>
      </c>
      <c r="CL179" s="128">
        <f t="shared" si="491"/>
        <v>150823.37476827326</v>
      </c>
      <c r="CN179" s="127">
        <f t="shared" si="544"/>
        <v>1512</v>
      </c>
      <c r="CO179" s="128">
        <f t="shared" si="545"/>
        <v>151048.80000000002</v>
      </c>
      <c r="CP179" s="128">
        <f t="shared" si="546"/>
        <v>151200</v>
      </c>
      <c r="CQ179" s="128">
        <f t="shared" si="547"/>
        <v>160272</v>
      </c>
      <c r="CR179" s="130">
        <f t="shared" si="492"/>
        <v>4.9000000000000002E-2</v>
      </c>
      <c r="CS179" s="128">
        <f t="shared" si="493"/>
        <v>162889.77599999998</v>
      </c>
      <c r="CT179" s="128" t="str">
        <f t="shared" si="494"/>
        <v>nie</v>
      </c>
      <c r="CU179" s="128">
        <f t="shared" si="495"/>
        <v>4536</v>
      </c>
      <c r="CV179" s="128">
        <f t="shared" si="496"/>
        <v>156994.55855999998</v>
      </c>
      <c r="CW179" s="128">
        <f t="shared" si="453"/>
        <v>0</v>
      </c>
      <c r="CX179" s="130">
        <f t="shared" si="497"/>
        <v>4.4999999999999998E-2</v>
      </c>
      <c r="CY179" s="128">
        <f t="shared" si="498"/>
        <v>11.432894616136618</v>
      </c>
      <c r="CZ179" s="128">
        <f t="shared" si="499"/>
        <v>157005.9914546161</v>
      </c>
      <c r="DA179" s="20"/>
      <c r="DB179" s="127">
        <f t="shared" si="554"/>
        <v>1277</v>
      </c>
      <c r="DC179" s="128">
        <f t="shared" si="555"/>
        <v>127700</v>
      </c>
      <c r="DD179" s="128">
        <f t="shared" si="548"/>
        <v>127700</v>
      </c>
      <c r="DE179" s="128">
        <f t="shared" si="549"/>
        <v>163443.56909032204</v>
      </c>
      <c r="DF179" s="130">
        <f t="shared" si="500"/>
        <v>4.9000000000000002E-2</v>
      </c>
      <c r="DG179" s="128">
        <f t="shared" si="501"/>
        <v>166113.14738546396</v>
      </c>
      <c r="DH179" s="128" t="str">
        <f t="shared" si="502"/>
        <v>nie</v>
      </c>
      <c r="DI179" s="128">
        <f t="shared" si="503"/>
        <v>2554</v>
      </c>
      <c r="DJ179" s="128">
        <f t="shared" si="355"/>
        <v>156745.9093822258</v>
      </c>
      <c r="DK179" s="128">
        <f t="shared" si="454"/>
        <v>0</v>
      </c>
      <c r="DL179" s="130">
        <f t="shared" si="504"/>
        <v>4.4999999999999998E-2</v>
      </c>
      <c r="DM179" s="128">
        <f t="shared" si="505"/>
        <v>63.198819898769834</v>
      </c>
      <c r="DN179" s="128">
        <f t="shared" si="506"/>
        <v>156809.10820212457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179777.38023813686</v>
      </c>
      <c r="DT179" s="130">
        <f t="shared" si="507"/>
        <v>5.4000000000000006E-2</v>
      </c>
      <c r="DU179" s="128">
        <f t="shared" si="508"/>
        <v>183013.37308242332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164810.8321967629</v>
      </c>
      <c r="DY179" s="128">
        <f t="shared" si="455"/>
        <v>0</v>
      </c>
      <c r="DZ179" s="130">
        <f t="shared" si="512"/>
        <v>4.4999999999999998E-2</v>
      </c>
      <c r="EA179" s="128">
        <f t="shared" si="513"/>
        <v>0</v>
      </c>
      <c r="EB179" s="128">
        <f t="shared" si="514"/>
        <v>164810.8321967629</v>
      </c>
    </row>
    <row r="180" spans="1:132">
      <c r="A180" s="224"/>
      <c r="B180" s="188">
        <f t="shared" si="515"/>
        <v>136</v>
      </c>
      <c r="C180" s="128">
        <f t="shared" si="516"/>
        <v>161836.38270390581</v>
      </c>
      <c r="D180" s="128">
        <f t="shared" si="517"/>
        <v>159286.54974815191</v>
      </c>
      <c r="E180" s="128">
        <f t="shared" si="518"/>
        <v>158871.31113745837</v>
      </c>
      <c r="F180" s="128">
        <f t="shared" si="519"/>
        <v>150823.37476827326</v>
      </c>
      <c r="G180" s="128">
        <f t="shared" si="520"/>
        <v>157005.9914546161</v>
      </c>
      <c r="H180" s="128">
        <f t="shared" si="521"/>
        <v>156809.10820212457</v>
      </c>
      <c r="I180" s="128">
        <f t="shared" si="522"/>
        <v>164810.8321967629</v>
      </c>
      <c r="J180" s="128">
        <f t="shared" si="523"/>
        <v>151055.00740851296</v>
      </c>
      <c r="K180" s="128">
        <f t="shared" si="524"/>
        <v>138276.1060461509</v>
      </c>
      <c r="M180" s="36"/>
      <c r="N180" s="32">
        <f t="shared" si="525"/>
        <v>136</v>
      </c>
      <c r="O180" s="25">
        <f t="shared" si="526"/>
        <v>0.61836382703905812</v>
      </c>
      <c r="P180" s="25">
        <f t="shared" si="527"/>
        <v>0.59286549748151907</v>
      </c>
      <c r="Q180" s="25">
        <f t="shared" si="528"/>
        <v>0.5887131113745836</v>
      </c>
      <c r="R180" s="25">
        <f t="shared" si="457"/>
        <v>0.50823374768273255</v>
      </c>
      <c r="S180" s="25">
        <f t="shared" si="458"/>
        <v>0.57005991454616112</v>
      </c>
      <c r="T180" s="25">
        <f t="shared" si="459"/>
        <v>0.5680910820212457</v>
      </c>
      <c r="U180" s="25">
        <f t="shared" si="460"/>
        <v>0.64810832196762891</v>
      </c>
      <c r="V180" s="25">
        <f t="shared" si="461"/>
        <v>0.51055007408512965</v>
      </c>
      <c r="W180" s="25">
        <f t="shared" si="462"/>
        <v>0.38276106046150904</v>
      </c>
      <c r="X180" s="36"/>
      <c r="Y180" s="36"/>
      <c r="AA180" s="124">
        <f t="shared" si="529"/>
        <v>137</v>
      </c>
      <c r="AB180" s="128">
        <f t="shared" si="463"/>
        <v>138607.07394606329</v>
      </c>
      <c r="AC180" s="124">
        <f t="shared" si="530"/>
        <v>137</v>
      </c>
      <c r="AD180" s="130">
        <f t="shared" si="531"/>
        <v>4.7500000000000001E-2</v>
      </c>
      <c r="AE180" s="127">
        <f t="shared" si="532"/>
        <v>1604</v>
      </c>
      <c r="AF180" s="128">
        <f t="shared" si="533"/>
        <v>160245.80000000002</v>
      </c>
      <c r="AG180" s="128">
        <f t="shared" si="552"/>
        <v>160400</v>
      </c>
      <c r="AH180" s="128">
        <f t="shared" si="357"/>
        <v>160400</v>
      </c>
      <c r="AI180" s="130">
        <f t="shared" si="464"/>
        <v>4.7500000000000001E-2</v>
      </c>
      <c r="AJ180" s="128">
        <f t="shared" si="465"/>
        <v>161034.91666666666</v>
      </c>
      <c r="AK180" s="128" t="str">
        <f t="shared" si="466"/>
        <v>nie</v>
      </c>
      <c r="AL180" s="128">
        <f t="shared" si="467"/>
        <v>802</v>
      </c>
      <c r="AM180" s="128">
        <f t="shared" si="361"/>
        <v>160264.66250000001</v>
      </c>
      <c r="AN180" s="128">
        <f t="shared" si="468"/>
        <v>514.28249999999218</v>
      </c>
      <c r="AO180" s="130">
        <f t="shared" si="469"/>
        <v>4.4999999999999998E-2</v>
      </c>
      <c r="AP180" s="128">
        <f t="shared" si="470"/>
        <v>2606.6214371189112</v>
      </c>
      <c r="AQ180" s="128">
        <f t="shared" si="362"/>
        <v>162357.00143711892</v>
      </c>
      <c r="AS180" s="124">
        <f t="shared" si="534"/>
        <v>137</v>
      </c>
      <c r="AT180" s="130">
        <f t="shared" si="535"/>
        <v>4.7500000000000001E-2</v>
      </c>
      <c r="AU180" s="127">
        <f t="shared" si="536"/>
        <v>1519</v>
      </c>
      <c r="AV180" s="128">
        <f t="shared" si="537"/>
        <v>151759.80000000002</v>
      </c>
      <c r="AW180" s="128">
        <f t="shared" si="363"/>
        <v>151900</v>
      </c>
      <c r="AX180" s="128">
        <f t="shared" si="358"/>
        <v>151900</v>
      </c>
      <c r="AY180" s="130">
        <f t="shared" si="471"/>
        <v>4.9000000000000002E-2</v>
      </c>
      <c r="AZ180" s="128">
        <f t="shared" si="472"/>
        <v>152520.25833333336</v>
      </c>
      <c r="BA180" s="128" t="str">
        <f t="shared" si="473"/>
        <v>nie</v>
      </c>
      <c r="BB180" s="128">
        <f t="shared" si="474"/>
        <v>1063.3</v>
      </c>
      <c r="BC180" s="128">
        <f t="shared" si="367"/>
        <v>151541.13625000004</v>
      </c>
      <c r="BD180" s="128">
        <f t="shared" si="475"/>
        <v>502.40925000002204</v>
      </c>
      <c r="BE180" s="130">
        <f t="shared" si="476"/>
        <v>4.4999999999999998E-2</v>
      </c>
      <c r="BF180" s="128">
        <f t="shared" si="477"/>
        <v>8775.2847597494347</v>
      </c>
      <c r="BG180" s="128">
        <f t="shared" si="368"/>
        <v>159814.01175974944</v>
      </c>
      <c r="BI180" s="124">
        <f t="shared" si="538"/>
        <v>137</v>
      </c>
      <c r="BJ180" s="130">
        <f t="shared" si="558"/>
        <v>4.5900000000000003E-2</v>
      </c>
      <c r="BK180" s="127">
        <f t="shared" si="539"/>
        <v>1452</v>
      </c>
      <c r="BL180" s="128">
        <f t="shared" si="540"/>
        <v>145054.80000000002</v>
      </c>
      <c r="BM180" s="128">
        <f t="shared" si="553"/>
        <v>145200</v>
      </c>
      <c r="BN180" s="128">
        <f t="shared" si="541"/>
        <v>160540.70670000004</v>
      </c>
      <c r="BO180" s="130">
        <f t="shared" si="478"/>
        <v>5.1499999999999997E-2</v>
      </c>
      <c r="BP180" s="128">
        <f t="shared" si="479"/>
        <v>163985.64269793755</v>
      </c>
      <c r="BQ180" s="128" t="str">
        <f t="shared" si="480"/>
        <v>nie</v>
      </c>
      <c r="BR180" s="128">
        <f t="shared" si="481"/>
        <v>1452</v>
      </c>
      <c r="BS180" s="128">
        <f t="shared" si="364"/>
        <v>159240.25058532943</v>
      </c>
      <c r="BT180" s="128">
        <f t="shared" si="456"/>
        <v>0</v>
      </c>
      <c r="BU180" s="130">
        <f t="shared" si="482"/>
        <v>4.4999999999999998E-2</v>
      </c>
      <c r="BV180" s="128">
        <f t="shared" si="483"/>
        <v>189.71469710308702</v>
      </c>
      <c r="BW180" s="128">
        <f t="shared" si="365"/>
        <v>159429.9652824325</v>
      </c>
      <c r="BY180" s="130">
        <f t="shared" si="452"/>
        <v>2.9000000000000001E-2</v>
      </c>
      <c r="BZ180" s="127">
        <f t="shared" si="542"/>
        <v>1349</v>
      </c>
      <c r="CA180" s="128">
        <f t="shared" si="543"/>
        <v>134779.70000000001</v>
      </c>
      <c r="CB180" s="128">
        <f t="shared" si="366"/>
        <v>134900</v>
      </c>
      <c r="CC180" s="128">
        <f t="shared" si="359"/>
        <v>134900</v>
      </c>
      <c r="CD180" s="130">
        <f t="shared" si="484"/>
        <v>4.3999999999999997E-2</v>
      </c>
      <c r="CE180" s="128">
        <f t="shared" si="485"/>
        <v>137373.16666666666</v>
      </c>
      <c r="CF180" s="128" t="str">
        <f t="shared" si="486"/>
        <v>nie</v>
      </c>
      <c r="CG180" s="128">
        <f t="shared" si="487"/>
        <v>2698</v>
      </c>
      <c r="CH180" s="128">
        <f t="shared" si="369"/>
        <v>134717.88499999998</v>
      </c>
      <c r="CI180" s="128">
        <f t="shared" si="488"/>
        <v>0</v>
      </c>
      <c r="CJ180" s="130">
        <f t="shared" si="489"/>
        <v>4.4999999999999998E-2</v>
      </c>
      <c r="CK180" s="128">
        <f t="shared" si="490"/>
        <v>16556.280176931901</v>
      </c>
      <c r="CL180" s="128">
        <f t="shared" si="491"/>
        <v>151274.16517693189</v>
      </c>
      <c r="CN180" s="127">
        <f t="shared" si="544"/>
        <v>1512</v>
      </c>
      <c r="CO180" s="128">
        <f t="shared" si="545"/>
        <v>151048.80000000002</v>
      </c>
      <c r="CP180" s="128">
        <f t="shared" si="546"/>
        <v>151200</v>
      </c>
      <c r="CQ180" s="128">
        <f t="shared" si="547"/>
        <v>160272</v>
      </c>
      <c r="CR180" s="130">
        <f t="shared" si="492"/>
        <v>4.9000000000000002E-2</v>
      </c>
      <c r="CS180" s="128">
        <f t="shared" si="493"/>
        <v>163544.22</v>
      </c>
      <c r="CT180" s="128" t="str">
        <f t="shared" si="494"/>
        <v>nie</v>
      </c>
      <c r="CU180" s="128">
        <f t="shared" si="495"/>
        <v>4536</v>
      </c>
      <c r="CV180" s="128">
        <f t="shared" si="496"/>
        <v>157524.65820000001</v>
      </c>
      <c r="CW180" s="128">
        <f t="shared" si="453"/>
        <v>0</v>
      </c>
      <c r="CX180" s="130">
        <f t="shared" si="497"/>
        <v>4.4999999999999998E-2</v>
      </c>
      <c r="CY180" s="128">
        <f t="shared" si="498"/>
        <v>11.467622033533134</v>
      </c>
      <c r="CZ180" s="128">
        <f t="shared" si="499"/>
        <v>157536.12582203353</v>
      </c>
      <c r="DA180" s="20"/>
      <c r="DB180" s="127">
        <f t="shared" si="554"/>
        <v>1277</v>
      </c>
      <c r="DC180" s="128">
        <f t="shared" si="555"/>
        <v>127700</v>
      </c>
      <c r="DD180" s="128">
        <f t="shared" si="548"/>
        <v>127700</v>
      </c>
      <c r="DE180" s="128">
        <f t="shared" si="549"/>
        <v>163443.56909032204</v>
      </c>
      <c r="DF180" s="130">
        <f t="shared" si="500"/>
        <v>4.9000000000000002E-2</v>
      </c>
      <c r="DG180" s="128">
        <f t="shared" si="501"/>
        <v>166780.54195924947</v>
      </c>
      <c r="DH180" s="128" t="str">
        <f t="shared" si="502"/>
        <v>nie</v>
      </c>
      <c r="DI180" s="128">
        <f t="shared" si="503"/>
        <v>2554</v>
      </c>
      <c r="DJ180" s="128">
        <f t="shared" ref="DJ180:DJ187" si="559">DG180-DI180
-(DG180-DD180-DI180)*podatek_Belki</f>
        <v>157286.49898699208</v>
      </c>
      <c r="DK180" s="128">
        <f t="shared" si="454"/>
        <v>0</v>
      </c>
      <c r="DL180" s="130">
        <f t="shared" si="504"/>
        <v>4.4999999999999998E-2</v>
      </c>
      <c r="DM180" s="128">
        <f t="shared" si="505"/>
        <v>63.390786314212349</v>
      </c>
      <c r="DN180" s="128">
        <f t="shared" si="506"/>
        <v>157349.88977330629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179777.38023813686</v>
      </c>
      <c r="DT180" s="130">
        <f t="shared" si="507"/>
        <v>5.4000000000000006E-2</v>
      </c>
      <c r="DU180" s="128">
        <f t="shared" si="508"/>
        <v>183822.37129349494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165466.12074773089</v>
      </c>
      <c r="DY180" s="128">
        <f t="shared" si="455"/>
        <v>0</v>
      </c>
      <c r="DZ180" s="130">
        <f t="shared" si="512"/>
        <v>4.4999999999999998E-2</v>
      </c>
      <c r="EA180" s="128">
        <f t="shared" si="513"/>
        <v>0</v>
      </c>
      <c r="EB180" s="128">
        <f t="shared" si="514"/>
        <v>165466.12074773089</v>
      </c>
    </row>
    <row r="181" spans="1:132">
      <c r="A181" s="224"/>
      <c r="B181" s="188">
        <f t="shared" si="515"/>
        <v>137</v>
      </c>
      <c r="C181" s="128">
        <f t="shared" si="516"/>
        <v>162357.00143711892</v>
      </c>
      <c r="D181" s="128">
        <f t="shared" si="517"/>
        <v>159814.01175974944</v>
      </c>
      <c r="E181" s="128">
        <f t="shared" si="518"/>
        <v>159429.9652824325</v>
      </c>
      <c r="F181" s="128">
        <f t="shared" si="519"/>
        <v>151274.16517693189</v>
      </c>
      <c r="G181" s="128">
        <f t="shared" si="520"/>
        <v>157536.12582203353</v>
      </c>
      <c r="H181" s="128">
        <f t="shared" si="521"/>
        <v>157349.88977330629</v>
      </c>
      <c r="I181" s="128">
        <f t="shared" si="522"/>
        <v>165466.12074773089</v>
      </c>
      <c r="J181" s="128">
        <f t="shared" si="523"/>
        <v>151513.83699351634</v>
      </c>
      <c r="K181" s="128">
        <f t="shared" si="524"/>
        <v>138607.07394606329</v>
      </c>
      <c r="M181" s="36"/>
      <c r="N181" s="32">
        <f t="shared" si="525"/>
        <v>137</v>
      </c>
      <c r="O181" s="25">
        <f t="shared" si="526"/>
        <v>0.62357001437118909</v>
      </c>
      <c r="P181" s="25">
        <f t="shared" si="527"/>
        <v>0.5981401175974943</v>
      </c>
      <c r="Q181" s="25">
        <f t="shared" si="528"/>
        <v>0.59429965282432495</v>
      </c>
      <c r="R181" s="25">
        <f t="shared" si="457"/>
        <v>0.51274165176931885</v>
      </c>
      <c r="S181" s="25">
        <f t="shared" si="458"/>
        <v>0.57536125822033535</v>
      </c>
      <c r="T181" s="25">
        <f t="shared" si="459"/>
        <v>0.57349889773306284</v>
      </c>
      <c r="U181" s="25">
        <f t="shared" si="460"/>
        <v>0.65466120747730883</v>
      </c>
      <c r="V181" s="25">
        <f t="shared" si="461"/>
        <v>0.51513836993516327</v>
      </c>
      <c r="W181" s="25">
        <f t="shared" si="462"/>
        <v>0.38607073946063286</v>
      </c>
      <c r="X181" s="36"/>
      <c r="Y181" s="36"/>
      <c r="AA181" s="124">
        <f t="shared" si="529"/>
        <v>138</v>
      </c>
      <c r="AB181" s="128">
        <f t="shared" si="463"/>
        <v>138938.04184597565</v>
      </c>
      <c r="AC181" s="124">
        <f t="shared" si="530"/>
        <v>138</v>
      </c>
      <c r="AD181" s="130">
        <f t="shared" si="531"/>
        <v>4.7500000000000001E-2</v>
      </c>
      <c r="AE181" s="127">
        <f t="shared" si="532"/>
        <v>1604</v>
      </c>
      <c r="AF181" s="128">
        <f t="shared" si="533"/>
        <v>160245.80000000002</v>
      </c>
      <c r="AG181" s="128">
        <f t="shared" si="552"/>
        <v>160400</v>
      </c>
      <c r="AH181" s="128">
        <f t="shared" si="357"/>
        <v>160400</v>
      </c>
      <c r="AI181" s="130">
        <f t="shared" si="464"/>
        <v>4.7500000000000001E-2</v>
      </c>
      <c r="AJ181" s="128">
        <f t="shared" si="465"/>
        <v>161034.91666666666</v>
      </c>
      <c r="AK181" s="128" t="str">
        <f t="shared" si="466"/>
        <v>nie</v>
      </c>
      <c r="AL181" s="128">
        <f t="shared" si="467"/>
        <v>802</v>
      </c>
      <c r="AM181" s="128">
        <f t="shared" si="361"/>
        <v>160264.66250000001</v>
      </c>
      <c r="AN181" s="128">
        <f t="shared" si="468"/>
        <v>514.28249999999218</v>
      </c>
      <c r="AO181" s="130">
        <f t="shared" si="469"/>
        <v>4.4999999999999998E-2</v>
      </c>
      <c r="AP181" s="128">
        <f t="shared" si="470"/>
        <v>3128.8215497341521</v>
      </c>
      <c r="AQ181" s="128">
        <f t="shared" si="362"/>
        <v>162879.20154973416</v>
      </c>
      <c r="AS181" s="124">
        <f t="shared" si="534"/>
        <v>138</v>
      </c>
      <c r="AT181" s="130">
        <f t="shared" si="535"/>
        <v>4.7500000000000001E-2</v>
      </c>
      <c r="AU181" s="127">
        <f t="shared" si="536"/>
        <v>1519</v>
      </c>
      <c r="AV181" s="128">
        <f t="shared" si="537"/>
        <v>151759.80000000002</v>
      </c>
      <c r="AW181" s="128">
        <f t="shared" si="363"/>
        <v>151900</v>
      </c>
      <c r="AX181" s="128">
        <f t="shared" si="358"/>
        <v>151900</v>
      </c>
      <c r="AY181" s="130">
        <f t="shared" si="471"/>
        <v>4.9000000000000002E-2</v>
      </c>
      <c r="AZ181" s="128">
        <f t="shared" si="472"/>
        <v>152520.25833333336</v>
      </c>
      <c r="BA181" s="128" t="str">
        <f t="shared" si="473"/>
        <v>nie</v>
      </c>
      <c r="BB181" s="128">
        <f t="shared" si="474"/>
        <v>1063.3</v>
      </c>
      <c r="BC181" s="128">
        <f t="shared" si="367"/>
        <v>151541.13625000004</v>
      </c>
      <c r="BD181" s="128">
        <f t="shared" si="475"/>
        <v>502.40925000002204</v>
      </c>
      <c r="BE181" s="130">
        <f t="shared" si="476"/>
        <v>4.4999999999999998E-2</v>
      </c>
      <c r="BF181" s="128">
        <f t="shared" si="477"/>
        <v>9304.3489372071963</v>
      </c>
      <c r="BG181" s="128">
        <f t="shared" si="368"/>
        <v>160343.07593720721</v>
      </c>
      <c r="BI181" s="124">
        <f t="shared" si="538"/>
        <v>138</v>
      </c>
      <c r="BJ181" s="130">
        <f t="shared" si="558"/>
        <v>4.5900000000000003E-2</v>
      </c>
      <c r="BK181" s="127">
        <f t="shared" si="539"/>
        <v>1452</v>
      </c>
      <c r="BL181" s="128">
        <f t="shared" si="540"/>
        <v>145054.80000000002</v>
      </c>
      <c r="BM181" s="128">
        <f t="shared" si="553"/>
        <v>145200</v>
      </c>
      <c r="BN181" s="128">
        <f t="shared" si="541"/>
        <v>160540.70670000004</v>
      </c>
      <c r="BO181" s="130">
        <f t="shared" si="478"/>
        <v>5.1499999999999997E-2</v>
      </c>
      <c r="BP181" s="128">
        <f t="shared" si="479"/>
        <v>164674.62989752504</v>
      </c>
      <c r="BQ181" s="128" t="str">
        <f t="shared" si="480"/>
        <v>nie</v>
      </c>
      <c r="BR181" s="128">
        <f t="shared" si="481"/>
        <v>1452</v>
      </c>
      <c r="BS181" s="128">
        <f t="shared" si="364"/>
        <v>159798.33021699529</v>
      </c>
      <c r="BT181" s="128">
        <f t="shared" si="456"/>
        <v>0</v>
      </c>
      <c r="BU181" s="130">
        <f t="shared" si="482"/>
        <v>4.4999999999999998E-2</v>
      </c>
      <c r="BV181" s="128">
        <f t="shared" si="483"/>
        <v>190.29095549553764</v>
      </c>
      <c r="BW181" s="128">
        <f t="shared" si="365"/>
        <v>159988.62117249082</v>
      </c>
      <c r="BY181" s="130">
        <f t="shared" si="452"/>
        <v>2.9000000000000001E-2</v>
      </c>
      <c r="BZ181" s="127">
        <f t="shared" si="542"/>
        <v>1349</v>
      </c>
      <c r="CA181" s="128">
        <f t="shared" si="543"/>
        <v>134779.70000000001</v>
      </c>
      <c r="CB181" s="128">
        <f t="shared" si="366"/>
        <v>134900</v>
      </c>
      <c r="CC181" s="128">
        <f t="shared" si="359"/>
        <v>134900</v>
      </c>
      <c r="CD181" s="130">
        <f t="shared" si="484"/>
        <v>4.3999999999999997E-2</v>
      </c>
      <c r="CE181" s="128">
        <f t="shared" si="485"/>
        <v>137867.79999999999</v>
      </c>
      <c r="CF181" s="128" t="str">
        <f t="shared" si="486"/>
        <v>nie</v>
      </c>
      <c r="CG181" s="128">
        <f t="shared" si="487"/>
        <v>2698</v>
      </c>
      <c r="CH181" s="128">
        <f t="shared" si="369"/>
        <v>135118.538</v>
      </c>
      <c r="CI181" s="128">
        <f t="shared" si="488"/>
        <v>0</v>
      </c>
      <c r="CJ181" s="130">
        <f t="shared" si="489"/>
        <v>4.4999999999999998E-2</v>
      </c>
      <c r="CK181" s="128">
        <f t="shared" si="490"/>
        <v>16606.569877969334</v>
      </c>
      <c r="CL181" s="128">
        <f t="shared" si="491"/>
        <v>151725.10787796933</v>
      </c>
      <c r="CN181" s="127">
        <f t="shared" si="544"/>
        <v>1512</v>
      </c>
      <c r="CO181" s="128">
        <f t="shared" si="545"/>
        <v>151048.80000000002</v>
      </c>
      <c r="CP181" s="128">
        <f t="shared" si="546"/>
        <v>151200</v>
      </c>
      <c r="CQ181" s="128">
        <f t="shared" si="547"/>
        <v>160272</v>
      </c>
      <c r="CR181" s="130">
        <f t="shared" si="492"/>
        <v>4.9000000000000002E-2</v>
      </c>
      <c r="CS181" s="128">
        <f t="shared" si="493"/>
        <v>164198.66399999999</v>
      </c>
      <c r="CT181" s="128" t="str">
        <f t="shared" si="494"/>
        <v>nie</v>
      </c>
      <c r="CU181" s="128">
        <f t="shared" si="495"/>
        <v>4536</v>
      </c>
      <c r="CV181" s="128">
        <f t="shared" si="496"/>
        <v>158054.75784000001</v>
      </c>
      <c r="CW181" s="128">
        <f t="shared" si="453"/>
        <v>0</v>
      </c>
      <c r="CX181" s="130">
        <f t="shared" si="497"/>
        <v>4.4999999999999998E-2</v>
      </c>
      <c r="CY181" s="128">
        <f t="shared" si="498"/>
        <v>11.502454935459991</v>
      </c>
      <c r="CZ181" s="128">
        <f t="shared" si="499"/>
        <v>158066.26029493546</v>
      </c>
      <c r="DA181" s="20"/>
      <c r="DB181" s="127">
        <f t="shared" si="554"/>
        <v>1277</v>
      </c>
      <c r="DC181" s="128">
        <f t="shared" si="555"/>
        <v>127700</v>
      </c>
      <c r="DD181" s="128">
        <f t="shared" si="548"/>
        <v>127700</v>
      </c>
      <c r="DE181" s="128">
        <f t="shared" si="549"/>
        <v>163443.56909032204</v>
      </c>
      <c r="DF181" s="130">
        <f t="shared" si="500"/>
        <v>4.9000000000000002E-2</v>
      </c>
      <c r="DG181" s="128">
        <f t="shared" si="501"/>
        <v>167447.93653303492</v>
      </c>
      <c r="DH181" s="128" t="str">
        <f t="shared" si="502"/>
        <v>nie</v>
      </c>
      <c r="DI181" s="128">
        <f t="shared" si="503"/>
        <v>2554</v>
      </c>
      <c r="DJ181" s="128">
        <f t="shared" si="559"/>
        <v>157827.08859175828</v>
      </c>
      <c r="DK181" s="128">
        <f t="shared" si="454"/>
        <v>0</v>
      </c>
      <c r="DL181" s="130">
        <f t="shared" si="504"/>
        <v>4.4999999999999998E-2</v>
      </c>
      <c r="DM181" s="128">
        <f t="shared" si="505"/>
        <v>63.583335827641768</v>
      </c>
      <c r="DN181" s="128">
        <f t="shared" si="506"/>
        <v>157890.67192758591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179777.38023813686</v>
      </c>
      <c r="DT181" s="130">
        <f t="shared" si="507"/>
        <v>5.4000000000000006E-2</v>
      </c>
      <c r="DU181" s="128">
        <f t="shared" si="508"/>
        <v>184631.36950456654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166121.40929869888</v>
      </c>
      <c r="DY181" s="128">
        <f t="shared" si="455"/>
        <v>0</v>
      </c>
      <c r="DZ181" s="130">
        <f t="shared" si="512"/>
        <v>4.4999999999999998E-2</v>
      </c>
      <c r="EA181" s="128">
        <f t="shared" si="513"/>
        <v>0</v>
      </c>
      <c r="EB181" s="128">
        <f t="shared" si="514"/>
        <v>166121.40929869888</v>
      </c>
    </row>
    <row r="182" spans="1:132">
      <c r="A182" s="224"/>
      <c r="B182" s="188">
        <f t="shared" si="515"/>
        <v>138</v>
      </c>
      <c r="C182" s="128">
        <f t="shared" si="516"/>
        <v>162879.20154973416</v>
      </c>
      <c r="D182" s="128">
        <f t="shared" si="517"/>
        <v>160343.07593720721</v>
      </c>
      <c r="E182" s="128">
        <f t="shared" si="518"/>
        <v>159988.62117249082</v>
      </c>
      <c r="F182" s="128">
        <f t="shared" si="519"/>
        <v>151725.10787796933</v>
      </c>
      <c r="G182" s="128">
        <f t="shared" si="520"/>
        <v>158066.26029493546</v>
      </c>
      <c r="H182" s="128">
        <f t="shared" si="521"/>
        <v>157890.67192758591</v>
      </c>
      <c r="I182" s="128">
        <f t="shared" si="522"/>
        <v>166121.40929869888</v>
      </c>
      <c r="J182" s="128">
        <f t="shared" si="523"/>
        <v>151974.06027338415</v>
      </c>
      <c r="K182" s="128">
        <f t="shared" si="524"/>
        <v>138938.04184597565</v>
      </c>
      <c r="M182" s="36"/>
      <c r="N182" s="32">
        <f t="shared" si="525"/>
        <v>138</v>
      </c>
      <c r="O182" s="25">
        <f t="shared" si="526"/>
        <v>0.62879201549734165</v>
      </c>
      <c r="P182" s="25">
        <f t="shared" si="527"/>
        <v>0.60343075937207202</v>
      </c>
      <c r="Q182" s="25">
        <f t="shared" si="528"/>
        <v>0.59988621172490819</v>
      </c>
      <c r="R182" s="25">
        <f t="shared" si="457"/>
        <v>0.51725107877969334</v>
      </c>
      <c r="S182" s="25">
        <f t="shared" si="458"/>
        <v>0.58066260294935468</v>
      </c>
      <c r="T182" s="25">
        <f t="shared" si="459"/>
        <v>0.57890671927585902</v>
      </c>
      <c r="U182" s="25">
        <f t="shared" si="460"/>
        <v>0.66121409298698874</v>
      </c>
      <c r="V182" s="25">
        <f t="shared" si="461"/>
        <v>0.51974060273384159</v>
      </c>
      <c r="W182" s="25">
        <f t="shared" si="462"/>
        <v>0.38938041845975646</v>
      </c>
      <c r="X182" s="36"/>
      <c r="Y182" s="36"/>
      <c r="AA182" s="124">
        <f t="shared" si="529"/>
        <v>139</v>
      </c>
      <c r="AB182" s="128">
        <f t="shared" si="463"/>
        <v>139269.00974588803</v>
      </c>
      <c r="AC182" s="124">
        <f t="shared" si="530"/>
        <v>139</v>
      </c>
      <c r="AD182" s="130">
        <f t="shared" si="531"/>
        <v>4.7500000000000001E-2</v>
      </c>
      <c r="AE182" s="127">
        <f t="shared" si="532"/>
        <v>1604</v>
      </c>
      <c r="AF182" s="128">
        <f t="shared" si="533"/>
        <v>160245.80000000002</v>
      </c>
      <c r="AG182" s="128">
        <f t="shared" si="552"/>
        <v>160400</v>
      </c>
      <c r="AH182" s="128">
        <f t="shared" ref="AH182:AH187" si="560">AG182</f>
        <v>160400</v>
      </c>
      <c r="AI182" s="130">
        <f t="shared" si="464"/>
        <v>4.7500000000000001E-2</v>
      </c>
      <c r="AJ182" s="128">
        <f t="shared" si="465"/>
        <v>161034.91666666666</v>
      </c>
      <c r="AK182" s="128" t="str">
        <f t="shared" si="466"/>
        <v>nie</v>
      </c>
      <c r="AL182" s="128">
        <f t="shared" si="467"/>
        <v>802</v>
      </c>
      <c r="AM182" s="128">
        <f t="shared" si="361"/>
        <v>160264.66250000001</v>
      </c>
      <c r="AN182" s="128">
        <f t="shared" si="468"/>
        <v>514.28249999999218</v>
      </c>
      <c r="AO182" s="130">
        <f t="shared" si="469"/>
        <v>4.4999999999999998E-2</v>
      </c>
      <c r="AP182" s="128">
        <f t="shared" si="470"/>
        <v>3652.6078451914618</v>
      </c>
      <c r="AQ182" s="128">
        <f t="shared" si="362"/>
        <v>163402.98784519147</v>
      </c>
      <c r="AS182" s="124">
        <f t="shared" si="534"/>
        <v>139</v>
      </c>
      <c r="AT182" s="130">
        <f t="shared" si="535"/>
        <v>4.7500000000000001E-2</v>
      </c>
      <c r="AU182" s="127">
        <f t="shared" si="536"/>
        <v>1519</v>
      </c>
      <c r="AV182" s="128">
        <f t="shared" si="537"/>
        <v>151759.80000000002</v>
      </c>
      <c r="AW182" s="128">
        <f t="shared" si="363"/>
        <v>151900</v>
      </c>
      <c r="AX182" s="128">
        <f t="shared" ref="AX182:AX187" si="561">AW182</f>
        <v>151900</v>
      </c>
      <c r="AY182" s="130">
        <f t="shared" si="471"/>
        <v>4.9000000000000002E-2</v>
      </c>
      <c r="AZ182" s="128">
        <f t="shared" si="472"/>
        <v>152520.25833333336</v>
      </c>
      <c r="BA182" s="128" t="str">
        <f t="shared" si="473"/>
        <v>nie</v>
      </c>
      <c r="BB182" s="128">
        <f t="shared" si="474"/>
        <v>1063.3</v>
      </c>
      <c r="BC182" s="128">
        <f t="shared" si="367"/>
        <v>151541.13625000004</v>
      </c>
      <c r="BD182" s="128">
        <f t="shared" si="475"/>
        <v>502.40925000002204</v>
      </c>
      <c r="BE182" s="130">
        <f t="shared" si="476"/>
        <v>4.4999999999999998E-2</v>
      </c>
      <c r="BF182" s="128">
        <f t="shared" si="477"/>
        <v>9835.0201471039854</v>
      </c>
      <c r="BG182" s="128">
        <f t="shared" si="368"/>
        <v>160873.747147104</v>
      </c>
      <c r="BI182" s="124">
        <f t="shared" si="538"/>
        <v>139</v>
      </c>
      <c r="BJ182" s="130">
        <f t="shared" si="558"/>
        <v>4.5900000000000003E-2</v>
      </c>
      <c r="BK182" s="127">
        <f t="shared" si="539"/>
        <v>1452</v>
      </c>
      <c r="BL182" s="128">
        <f t="shared" si="540"/>
        <v>145054.80000000002</v>
      </c>
      <c r="BM182" s="128">
        <f t="shared" si="553"/>
        <v>145200</v>
      </c>
      <c r="BN182" s="128">
        <f t="shared" si="541"/>
        <v>160540.70670000004</v>
      </c>
      <c r="BO182" s="130">
        <f t="shared" si="478"/>
        <v>5.1499999999999997E-2</v>
      </c>
      <c r="BP182" s="128">
        <f t="shared" si="479"/>
        <v>165363.61709711255</v>
      </c>
      <c r="BQ182" s="128" t="str">
        <f t="shared" si="480"/>
        <v>nie</v>
      </c>
      <c r="BR182" s="128">
        <f t="shared" si="481"/>
        <v>1452</v>
      </c>
      <c r="BS182" s="128">
        <f t="shared" si="364"/>
        <v>160356.40984866116</v>
      </c>
      <c r="BT182" s="128">
        <f t="shared" si="456"/>
        <v>0</v>
      </c>
      <c r="BU182" s="130">
        <f t="shared" si="482"/>
        <v>4.4999999999999998E-2</v>
      </c>
      <c r="BV182" s="128">
        <f t="shared" si="483"/>
        <v>190.86896427285535</v>
      </c>
      <c r="BW182" s="128">
        <f t="shared" si="365"/>
        <v>160547.278812934</v>
      </c>
      <c r="BY182" s="130">
        <f t="shared" si="452"/>
        <v>2.9000000000000001E-2</v>
      </c>
      <c r="BZ182" s="127">
        <f t="shared" si="542"/>
        <v>1349</v>
      </c>
      <c r="CA182" s="128">
        <f t="shared" si="543"/>
        <v>134779.70000000001</v>
      </c>
      <c r="CB182" s="128">
        <f t="shared" si="366"/>
        <v>134900</v>
      </c>
      <c r="CC182" s="128">
        <f t="shared" ref="CC182:CC187" si="562">CB182</f>
        <v>134900</v>
      </c>
      <c r="CD182" s="130">
        <f t="shared" si="484"/>
        <v>4.3999999999999997E-2</v>
      </c>
      <c r="CE182" s="128">
        <f t="shared" si="485"/>
        <v>138362.43333333335</v>
      </c>
      <c r="CF182" s="128" t="str">
        <f t="shared" si="486"/>
        <v>nie</v>
      </c>
      <c r="CG182" s="128">
        <f t="shared" si="487"/>
        <v>2698</v>
      </c>
      <c r="CH182" s="128">
        <f t="shared" si="369"/>
        <v>135519.19100000002</v>
      </c>
      <c r="CI182" s="128">
        <f t="shared" si="488"/>
        <v>0</v>
      </c>
      <c r="CJ182" s="130">
        <f t="shared" si="489"/>
        <v>4.4999999999999998E-2</v>
      </c>
      <c r="CK182" s="128">
        <f t="shared" si="490"/>
        <v>16657.012333973667</v>
      </c>
      <c r="CL182" s="128">
        <f t="shared" si="491"/>
        <v>152176.20333397368</v>
      </c>
      <c r="CN182" s="127">
        <f t="shared" si="544"/>
        <v>1512</v>
      </c>
      <c r="CO182" s="128">
        <f t="shared" si="545"/>
        <v>151048.80000000002</v>
      </c>
      <c r="CP182" s="128">
        <f t="shared" si="546"/>
        <v>151200</v>
      </c>
      <c r="CQ182" s="128">
        <f t="shared" si="547"/>
        <v>160272</v>
      </c>
      <c r="CR182" s="130">
        <f t="shared" si="492"/>
        <v>4.9000000000000002E-2</v>
      </c>
      <c r="CS182" s="128">
        <f t="shared" si="493"/>
        <v>164853.10800000001</v>
      </c>
      <c r="CT182" s="128" t="str">
        <f t="shared" si="494"/>
        <v>nie</v>
      </c>
      <c r="CU182" s="128">
        <f t="shared" si="495"/>
        <v>4536</v>
      </c>
      <c r="CV182" s="128">
        <f t="shared" si="496"/>
        <v>158584.85748000001</v>
      </c>
      <c r="CW182" s="128">
        <f t="shared" si="453"/>
        <v>0</v>
      </c>
      <c r="CX182" s="130">
        <f t="shared" si="497"/>
        <v>4.4999999999999998E-2</v>
      </c>
      <c r="CY182" s="128">
        <f t="shared" si="498"/>
        <v>11.537393642326451</v>
      </c>
      <c r="CZ182" s="128">
        <f t="shared" si="499"/>
        <v>158596.39487364233</v>
      </c>
      <c r="DA182" s="20"/>
      <c r="DB182" s="127">
        <f t="shared" si="554"/>
        <v>1277</v>
      </c>
      <c r="DC182" s="128">
        <f t="shared" si="555"/>
        <v>127700</v>
      </c>
      <c r="DD182" s="128">
        <f t="shared" si="548"/>
        <v>127700</v>
      </c>
      <c r="DE182" s="128">
        <f t="shared" si="549"/>
        <v>163443.56909032204</v>
      </c>
      <c r="DF182" s="130">
        <f t="shared" si="500"/>
        <v>4.9000000000000002E-2</v>
      </c>
      <c r="DG182" s="128">
        <f t="shared" si="501"/>
        <v>168115.33110682043</v>
      </c>
      <c r="DH182" s="128" t="str">
        <f t="shared" si="502"/>
        <v>nie</v>
      </c>
      <c r="DI182" s="128">
        <f t="shared" si="503"/>
        <v>2554</v>
      </c>
      <c r="DJ182" s="128">
        <f t="shared" si="559"/>
        <v>158367.67819652456</v>
      </c>
      <c r="DK182" s="128">
        <f t="shared" si="454"/>
        <v>0</v>
      </c>
      <c r="DL182" s="130">
        <f t="shared" si="504"/>
        <v>4.4999999999999998E-2</v>
      </c>
      <c r="DM182" s="128">
        <f t="shared" si="505"/>
        <v>63.776470210218235</v>
      </c>
      <c r="DN182" s="128">
        <f t="shared" si="506"/>
        <v>158431.45466673479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179777.38023813686</v>
      </c>
      <c r="DT182" s="130">
        <f t="shared" si="507"/>
        <v>5.4000000000000006E-2</v>
      </c>
      <c r="DU182" s="128">
        <f t="shared" si="508"/>
        <v>185440.36771563819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166776.69784966693</v>
      </c>
      <c r="DY182" s="128">
        <f t="shared" si="455"/>
        <v>0</v>
      </c>
      <c r="DZ182" s="130">
        <f t="shared" si="512"/>
        <v>4.4999999999999998E-2</v>
      </c>
      <c r="EA182" s="128">
        <f t="shared" si="513"/>
        <v>0</v>
      </c>
      <c r="EB182" s="128">
        <f t="shared" si="514"/>
        <v>166776.69784966693</v>
      </c>
    </row>
    <row r="183" spans="1:132">
      <c r="A183" s="224"/>
      <c r="B183" s="188">
        <f t="shared" si="515"/>
        <v>139</v>
      </c>
      <c r="C183" s="128">
        <f t="shared" si="516"/>
        <v>163402.98784519147</v>
      </c>
      <c r="D183" s="128">
        <f t="shared" si="517"/>
        <v>160873.747147104</v>
      </c>
      <c r="E183" s="128">
        <f t="shared" si="518"/>
        <v>160547.278812934</v>
      </c>
      <c r="F183" s="128">
        <f t="shared" si="519"/>
        <v>152176.20333397368</v>
      </c>
      <c r="G183" s="128">
        <f t="shared" si="520"/>
        <v>158596.39487364233</v>
      </c>
      <c r="H183" s="128">
        <f t="shared" si="521"/>
        <v>158431.45466673479</v>
      </c>
      <c r="I183" s="128">
        <f t="shared" si="522"/>
        <v>166776.69784966693</v>
      </c>
      <c r="J183" s="128">
        <f t="shared" si="523"/>
        <v>152435.68148146456</v>
      </c>
      <c r="K183" s="128">
        <f t="shared" si="524"/>
        <v>139269.00974588803</v>
      </c>
      <c r="M183" s="36"/>
      <c r="N183" s="32">
        <f t="shared" si="525"/>
        <v>139</v>
      </c>
      <c r="O183" s="25">
        <f t="shared" si="526"/>
        <v>0.63402987845191472</v>
      </c>
      <c r="P183" s="25">
        <f t="shared" si="527"/>
        <v>0.60873747147104007</v>
      </c>
      <c r="Q183" s="25">
        <f t="shared" si="528"/>
        <v>0.60547278812934002</v>
      </c>
      <c r="R183" s="25">
        <f t="shared" si="457"/>
        <v>0.52176203333973681</v>
      </c>
      <c r="S183" s="25">
        <f t="shared" si="458"/>
        <v>0.58596394873642343</v>
      </c>
      <c r="T183" s="25">
        <f t="shared" si="459"/>
        <v>0.58431454666734783</v>
      </c>
      <c r="U183" s="25">
        <f t="shared" si="460"/>
        <v>0.66776697849666933</v>
      </c>
      <c r="V183" s="25">
        <f t="shared" si="461"/>
        <v>0.52435681481464558</v>
      </c>
      <c r="W183" s="25">
        <f t="shared" si="462"/>
        <v>0.39269009745888028</v>
      </c>
      <c r="X183" s="36"/>
      <c r="Y183" s="36"/>
      <c r="AA183" s="124">
        <f t="shared" si="529"/>
        <v>140</v>
      </c>
      <c r="AB183" s="128">
        <f t="shared" si="463"/>
        <v>139599.97764580042</v>
      </c>
      <c r="AC183" s="124">
        <f t="shared" si="530"/>
        <v>140</v>
      </c>
      <c r="AD183" s="130">
        <f t="shared" si="531"/>
        <v>4.7500000000000001E-2</v>
      </c>
      <c r="AE183" s="127">
        <f t="shared" si="532"/>
        <v>1604</v>
      </c>
      <c r="AF183" s="128">
        <f t="shared" si="533"/>
        <v>160245.80000000002</v>
      </c>
      <c r="AG183" s="128">
        <f t="shared" si="552"/>
        <v>160400</v>
      </c>
      <c r="AH183" s="128">
        <f t="shared" si="560"/>
        <v>160400</v>
      </c>
      <c r="AI183" s="130">
        <f t="shared" si="464"/>
        <v>4.7500000000000001E-2</v>
      </c>
      <c r="AJ183" s="128">
        <f t="shared" si="465"/>
        <v>161034.91666666666</v>
      </c>
      <c r="AK183" s="128" t="str">
        <f t="shared" si="466"/>
        <v>nie</v>
      </c>
      <c r="AL183" s="128">
        <f t="shared" si="467"/>
        <v>802</v>
      </c>
      <c r="AM183" s="128">
        <f t="shared" si="361"/>
        <v>160264.66250000001</v>
      </c>
      <c r="AN183" s="128">
        <f t="shared" si="468"/>
        <v>514.28249999999218</v>
      </c>
      <c r="AO183" s="130">
        <f t="shared" si="469"/>
        <v>4.4999999999999998E-2</v>
      </c>
      <c r="AP183" s="128">
        <f t="shared" si="470"/>
        <v>4177.9851415212233</v>
      </c>
      <c r="AQ183" s="128">
        <f t="shared" si="362"/>
        <v>163928.36514152124</v>
      </c>
      <c r="AS183" s="124">
        <f t="shared" si="534"/>
        <v>140</v>
      </c>
      <c r="AT183" s="130">
        <f t="shared" si="535"/>
        <v>4.7500000000000001E-2</v>
      </c>
      <c r="AU183" s="127">
        <f t="shared" si="536"/>
        <v>1519</v>
      </c>
      <c r="AV183" s="128">
        <f t="shared" si="537"/>
        <v>151759.80000000002</v>
      </c>
      <c r="AW183" s="128">
        <f t="shared" si="363"/>
        <v>151900</v>
      </c>
      <c r="AX183" s="128">
        <f t="shared" si="561"/>
        <v>151900</v>
      </c>
      <c r="AY183" s="130">
        <f t="shared" si="471"/>
        <v>4.9000000000000002E-2</v>
      </c>
      <c r="AZ183" s="128">
        <f t="shared" si="472"/>
        <v>152520.25833333336</v>
      </c>
      <c r="BA183" s="128" t="str">
        <f t="shared" si="473"/>
        <v>nie</v>
      </c>
      <c r="BB183" s="128">
        <f t="shared" si="474"/>
        <v>1063.3</v>
      </c>
      <c r="BC183" s="128">
        <f t="shared" si="367"/>
        <v>151541.13625000004</v>
      </c>
      <c r="BD183" s="128">
        <f t="shared" si="475"/>
        <v>502.40925000002204</v>
      </c>
      <c r="BE183" s="130">
        <f t="shared" si="476"/>
        <v>4.4999999999999998E-2</v>
      </c>
      <c r="BF183" s="128">
        <f t="shared" si="477"/>
        <v>10367.303270800836</v>
      </c>
      <c r="BG183" s="128">
        <f t="shared" si="368"/>
        <v>161406.03027080087</v>
      </c>
      <c r="BI183" s="124">
        <f t="shared" si="538"/>
        <v>140</v>
      </c>
      <c r="BJ183" s="130">
        <f t="shared" si="558"/>
        <v>4.5900000000000003E-2</v>
      </c>
      <c r="BK183" s="127">
        <f t="shared" si="539"/>
        <v>1452</v>
      </c>
      <c r="BL183" s="128">
        <f t="shared" si="540"/>
        <v>145054.80000000002</v>
      </c>
      <c r="BM183" s="128">
        <f t="shared" si="553"/>
        <v>145200</v>
      </c>
      <c r="BN183" s="128">
        <f t="shared" si="541"/>
        <v>160540.70670000004</v>
      </c>
      <c r="BO183" s="130">
        <f t="shared" si="478"/>
        <v>5.1499999999999997E-2</v>
      </c>
      <c r="BP183" s="128">
        <f t="shared" si="479"/>
        <v>166052.60429670004</v>
      </c>
      <c r="BQ183" s="128" t="str">
        <f t="shared" si="480"/>
        <v>nie</v>
      </c>
      <c r="BR183" s="128">
        <f t="shared" si="481"/>
        <v>1452</v>
      </c>
      <c r="BS183" s="128">
        <f t="shared" si="364"/>
        <v>160914.48948032703</v>
      </c>
      <c r="BT183" s="128">
        <f t="shared" si="456"/>
        <v>0</v>
      </c>
      <c r="BU183" s="130">
        <f t="shared" si="482"/>
        <v>4.4999999999999998E-2</v>
      </c>
      <c r="BV183" s="128">
        <f t="shared" si="483"/>
        <v>191.44872875183415</v>
      </c>
      <c r="BW183" s="128">
        <f t="shared" si="365"/>
        <v>161105.93820907886</v>
      </c>
      <c r="BY183" s="130">
        <f t="shared" si="452"/>
        <v>2.9000000000000001E-2</v>
      </c>
      <c r="BZ183" s="127">
        <f t="shared" si="542"/>
        <v>1349</v>
      </c>
      <c r="CA183" s="128">
        <f t="shared" si="543"/>
        <v>134779.70000000001</v>
      </c>
      <c r="CB183" s="128">
        <f t="shared" si="366"/>
        <v>134900</v>
      </c>
      <c r="CC183" s="128">
        <f t="shared" si="562"/>
        <v>134900</v>
      </c>
      <c r="CD183" s="130">
        <f t="shared" si="484"/>
        <v>4.3999999999999997E-2</v>
      </c>
      <c r="CE183" s="128">
        <f t="shared" si="485"/>
        <v>138857.06666666668</v>
      </c>
      <c r="CF183" s="128" t="str">
        <f t="shared" si="486"/>
        <v>nie</v>
      </c>
      <c r="CG183" s="128">
        <f t="shared" si="487"/>
        <v>2698</v>
      </c>
      <c r="CH183" s="128">
        <f t="shared" si="369"/>
        <v>135919.84400000001</v>
      </c>
      <c r="CI183" s="128">
        <f t="shared" si="488"/>
        <v>0</v>
      </c>
      <c r="CJ183" s="130">
        <f t="shared" si="489"/>
        <v>4.4999999999999998E-2</v>
      </c>
      <c r="CK183" s="128">
        <f t="shared" si="490"/>
        <v>16707.608008938114</v>
      </c>
      <c r="CL183" s="128">
        <f t="shared" si="491"/>
        <v>152627.45200893813</v>
      </c>
      <c r="CN183" s="127">
        <f t="shared" si="544"/>
        <v>1512</v>
      </c>
      <c r="CO183" s="128">
        <f t="shared" si="545"/>
        <v>151048.80000000002</v>
      </c>
      <c r="CP183" s="128">
        <f t="shared" si="546"/>
        <v>151200</v>
      </c>
      <c r="CQ183" s="128">
        <f t="shared" si="547"/>
        <v>160272</v>
      </c>
      <c r="CR183" s="130">
        <f t="shared" si="492"/>
        <v>4.9000000000000002E-2</v>
      </c>
      <c r="CS183" s="128">
        <f t="shared" si="493"/>
        <v>165507.552</v>
      </c>
      <c r="CT183" s="128" t="str">
        <f t="shared" si="494"/>
        <v>nie</v>
      </c>
      <c r="CU183" s="128">
        <f t="shared" si="495"/>
        <v>4536</v>
      </c>
      <c r="CV183" s="128">
        <f t="shared" si="496"/>
        <v>159114.95712000001</v>
      </c>
      <c r="CW183" s="128">
        <f t="shared" si="453"/>
        <v>0</v>
      </c>
      <c r="CX183" s="130">
        <f t="shared" si="497"/>
        <v>4.4999999999999998E-2</v>
      </c>
      <c r="CY183" s="128">
        <f t="shared" si="498"/>
        <v>11.572438475515018</v>
      </c>
      <c r="CZ183" s="128">
        <f t="shared" si="499"/>
        <v>159126.52955847551</v>
      </c>
      <c r="DA183" s="20"/>
      <c r="DB183" s="127">
        <f t="shared" si="554"/>
        <v>1277</v>
      </c>
      <c r="DC183" s="128">
        <f t="shared" si="555"/>
        <v>127700</v>
      </c>
      <c r="DD183" s="128">
        <f t="shared" si="548"/>
        <v>127700</v>
      </c>
      <c r="DE183" s="128">
        <f t="shared" si="549"/>
        <v>163443.56909032204</v>
      </c>
      <c r="DF183" s="130">
        <f t="shared" si="500"/>
        <v>4.9000000000000002E-2</v>
      </c>
      <c r="DG183" s="128">
        <f t="shared" si="501"/>
        <v>168782.72568060589</v>
      </c>
      <c r="DH183" s="128" t="str">
        <f t="shared" si="502"/>
        <v>nie</v>
      </c>
      <c r="DI183" s="128">
        <f t="shared" si="503"/>
        <v>2554</v>
      </c>
      <c r="DJ183" s="128">
        <f t="shared" si="559"/>
        <v>158908.26780129076</v>
      </c>
      <c r="DK183" s="128">
        <f t="shared" si="454"/>
        <v>0</v>
      </c>
      <c r="DL183" s="130">
        <f t="shared" si="504"/>
        <v>4.4999999999999998E-2</v>
      </c>
      <c r="DM183" s="128">
        <f t="shared" si="505"/>
        <v>63.970191238481775</v>
      </c>
      <c r="DN183" s="128">
        <f t="shared" si="506"/>
        <v>158972.23799252923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179777.38023813686</v>
      </c>
      <c r="DT183" s="130">
        <f t="shared" si="507"/>
        <v>5.4000000000000006E-2</v>
      </c>
      <c r="DU183" s="128">
        <f t="shared" si="508"/>
        <v>186249.36592670978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167431.98640063492</v>
      </c>
      <c r="DY183" s="128">
        <f t="shared" si="455"/>
        <v>0</v>
      </c>
      <c r="DZ183" s="130">
        <f t="shared" si="512"/>
        <v>4.4999999999999998E-2</v>
      </c>
      <c r="EA183" s="128">
        <f t="shared" si="513"/>
        <v>0</v>
      </c>
      <c r="EB183" s="128">
        <f t="shared" si="514"/>
        <v>167431.98640063492</v>
      </c>
    </row>
    <row r="184" spans="1:132">
      <c r="A184" s="224"/>
      <c r="B184" s="188">
        <f t="shared" si="515"/>
        <v>140</v>
      </c>
      <c r="C184" s="128">
        <f t="shared" si="516"/>
        <v>163928.36514152124</v>
      </c>
      <c r="D184" s="128">
        <f t="shared" si="517"/>
        <v>161406.03027080087</v>
      </c>
      <c r="E184" s="128">
        <f t="shared" si="518"/>
        <v>161105.93820907886</v>
      </c>
      <c r="F184" s="128">
        <f t="shared" si="519"/>
        <v>152627.45200893813</v>
      </c>
      <c r="G184" s="128">
        <f t="shared" si="520"/>
        <v>159126.52955847551</v>
      </c>
      <c r="H184" s="128">
        <f t="shared" si="521"/>
        <v>158972.23799252923</v>
      </c>
      <c r="I184" s="128">
        <f t="shared" si="522"/>
        <v>167431.98640063492</v>
      </c>
      <c r="J184" s="128">
        <f t="shared" si="523"/>
        <v>152898.70486396452</v>
      </c>
      <c r="K184" s="128">
        <f t="shared" si="524"/>
        <v>139599.97764580042</v>
      </c>
      <c r="M184" s="36"/>
      <c r="N184" s="32">
        <f t="shared" si="525"/>
        <v>140</v>
      </c>
      <c r="O184" s="25">
        <f t="shared" si="526"/>
        <v>0.63928365141521226</v>
      </c>
      <c r="P184" s="25">
        <f t="shared" si="527"/>
        <v>0.61406030270800871</v>
      </c>
      <c r="Q184" s="25">
        <f t="shared" si="528"/>
        <v>0.61105938209078858</v>
      </c>
      <c r="R184" s="25">
        <f t="shared" si="457"/>
        <v>0.52627452008938125</v>
      </c>
      <c r="S184" s="25">
        <f t="shared" si="458"/>
        <v>0.59126529558475505</v>
      </c>
      <c r="T184" s="25">
        <f t="shared" si="459"/>
        <v>0.58972237992529242</v>
      </c>
      <c r="U184" s="25">
        <f t="shared" si="460"/>
        <v>0.67431986400634925</v>
      </c>
      <c r="V184" s="25">
        <f t="shared" si="461"/>
        <v>0.5289870486396453</v>
      </c>
      <c r="W184" s="25">
        <f t="shared" si="462"/>
        <v>0.3959997764580041</v>
      </c>
      <c r="X184" s="36"/>
      <c r="Y184" s="36"/>
      <c r="AA184" s="124">
        <f t="shared" si="529"/>
        <v>141</v>
      </c>
      <c r="AB184" s="128">
        <f t="shared" si="463"/>
        <v>139930.94554571278</v>
      </c>
      <c r="AC184" s="124">
        <f t="shared" si="530"/>
        <v>141</v>
      </c>
      <c r="AD184" s="130">
        <f t="shared" si="531"/>
        <v>4.7500000000000001E-2</v>
      </c>
      <c r="AE184" s="127">
        <f t="shared" si="532"/>
        <v>1604</v>
      </c>
      <c r="AF184" s="128">
        <f t="shared" si="533"/>
        <v>160245.80000000002</v>
      </c>
      <c r="AG184" s="128">
        <f t="shared" si="552"/>
        <v>160400</v>
      </c>
      <c r="AH184" s="128">
        <f t="shared" si="560"/>
        <v>160400</v>
      </c>
      <c r="AI184" s="130">
        <f t="shared" si="464"/>
        <v>4.7500000000000001E-2</v>
      </c>
      <c r="AJ184" s="128">
        <f t="shared" si="465"/>
        <v>161034.91666666666</v>
      </c>
      <c r="AK184" s="128" t="str">
        <f t="shared" si="466"/>
        <v>nie</v>
      </c>
      <c r="AL184" s="128">
        <f t="shared" si="467"/>
        <v>802</v>
      </c>
      <c r="AM184" s="128">
        <f t="shared" si="361"/>
        <v>160264.66250000001</v>
      </c>
      <c r="AN184" s="128">
        <f t="shared" si="468"/>
        <v>514.28249999999218</v>
      </c>
      <c r="AO184" s="130">
        <f t="shared" si="469"/>
        <v>4.4999999999999998E-2</v>
      </c>
      <c r="AP184" s="128">
        <f t="shared" si="470"/>
        <v>4704.9582713885866</v>
      </c>
      <c r="AQ184" s="128">
        <f t="shared" si="362"/>
        <v>164455.33827138861</v>
      </c>
      <c r="AS184" s="124">
        <f t="shared" si="534"/>
        <v>141</v>
      </c>
      <c r="AT184" s="130">
        <f t="shared" si="535"/>
        <v>4.7500000000000001E-2</v>
      </c>
      <c r="AU184" s="127">
        <f t="shared" si="536"/>
        <v>1519</v>
      </c>
      <c r="AV184" s="128">
        <f t="shared" si="537"/>
        <v>151759.80000000002</v>
      </c>
      <c r="AW184" s="128">
        <f t="shared" si="363"/>
        <v>151900</v>
      </c>
      <c r="AX184" s="128">
        <f t="shared" si="561"/>
        <v>151900</v>
      </c>
      <c r="AY184" s="130">
        <f t="shared" si="471"/>
        <v>4.9000000000000002E-2</v>
      </c>
      <c r="AZ184" s="128">
        <f t="shared" si="472"/>
        <v>152520.25833333336</v>
      </c>
      <c r="BA184" s="128" t="str">
        <f t="shared" si="473"/>
        <v>nie</v>
      </c>
      <c r="BB184" s="128">
        <f t="shared" si="474"/>
        <v>1063.3</v>
      </c>
      <c r="BC184" s="128">
        <f t="shared" si="367"/>
        <v>151541.13625000004</v>
      </c>
      <c r="BD184" s="128">
        <f t="shared" si="475"/>
        <v>502.40925000002204</v>
      </c>
      <c r="BE184" s="130">
        <f t="shared" si="476"/>
        <v>4.4999999999999998E-2</v>
      </c>
      <c r="BF184" s="128">
        <f t="shared" si="477"/>
        <v>10901.203204485917</v>
      </c>
      <c r="BG184" s="128">
        <f t="shared" si="368"/>
        <v>161939.93020448592</v>
      </c>
      <c r="BI184" s="124">
        <f t="shared" si="538"/>
        <v>141</v>
      </c>
      <c r="BJ184" s="130">
        <f t="shared" si="558"/>
        <v>4.5900000000000003E-2</v>
      </c>
      <c r="BK184" s="127">
        <f t="shared" si="539"/>
        <v>1452</v>
      </c>
      <c r="BL184" s="128">
        <f t="shared" si="540"/>
        <v>145054.80000000002</v>
      </c>
      <c r="BM184" s="128">
        <f t="shared" si="553"/>
        <v>145200</v>
      </c>
      <c r="BN184" s="128">
        <f t="shared" si="541"/>
        <v>160540.70670000004</v>
      </c>
      <c r="BO184" s="130">
        <f t="shared" si="478"/>
        <v>5.1499999999999997E-2</v>
      </c>
      <c r="BP184" s="128">
        <f t="shared" si="479"/>
        <v>166741.59149628752</v>
      </c>
      <c r="BQ184" s="128" t="str">
        <f t="shared" si="480"/>
        <v>nie</v>
      </c>
      <c r="BR184" s="128">
        <f t="shared" si="481"/>
        <v>1452</v>
      </c>
      <c r="BS184" s="128">
        <f t="shared" si="364"/>
        <v>161472.5691119929</v>
      </c>
      <c r="BT184" s="128">
        <f t="shared" si="456"/>
        <v>0</v>
      </c>
      <c r="BU184" s="130">
        <f t="shared" si="482"/>
        <v>4.4999999999999998E-2</v>
      </c>
      <c r="BV184" s="128">
        <f t="shared" si="483"/>
        <v>192.03025426541785</v>
      </c>
      <c r="BW184" s="128">
        <f t="shared" si="365"/>
        <v>161664.59936625831</v>
      </c>
      <c r="BY184" s="130">
        <f t="shared" si="452"/>
        <v>2.9000000000000001E-2</v>
      </c>
      <c r="BZ184" s="127">
        <f t="shared" si="542"/>
        <v>1349</v>
      </c>
      <c r="CA184" s="128">
        <f t="shared" si="543"/>
        <v>134779.70000000001</v>
      </c>
      <c r="CB184" s="128">
        <f t="shared" si="366"/>
        <v>134900</v>
      </c>
      <c r="CC184" s="128">
        <f t="shared" si="562"/>
        <v>134900</v>
      </c>
      <c r="CD184" s="130">
        <f t="shared" si="484"/>
        <v>4.3999999999999997E-2</v>
      </c>
      <c r="CE184" s="128">
        <f t="shared" si="485"/>
        <v>139351.69999999998</v>
      </c>
      <c r="CF184" s="128" t="str">
        <f t="shared" si="486"/>
        <v>nie</v>
      </c>
      <c r="CG184" s="128">
        <f t="shared" si="487"/>
        <v>2698</v>
      </c>
      <c r="CH184" s="128">
        <f t="shared" si="369"/>
        <v>136320.49699999997</v>
      </c>
      <c r="CI184" s="128">
        <f t="shared" si="488"/>
        <v>0</v>
      </c>
      <c r="CJ184" s="130">
        <f t="shared" si="489"/>
        <v>4.4999999999999998E-2</v>
      </c>
      <c r="CK184" s="128">
        <f t="shared" si="490"/>
        <v>16758.357368265264</v>
      </c>
      <c r="CL184" s="128">
        <f t="shared" si="491"/>
        <v>153078.85436826525</v>
      </c>
      <c r="CN184" s="127">
        <f t="shared" si="544"/>
        <v>1512</v>
      </c>
      <c r="CO184" s="128">
        <f t="shared" si="545"/>
        <v>151048.80000000002</v>
      </c>
      <c r="CP184" s="128">
        <f t="shared" si="546"/>
        <v>151200</v>
      </c>
      <c r="CQ184" s="128">
        <f t="shared" si="547"/>
        <v>160272</v>
      </c>
      <c r="CR184" s="130">
        <f t="shared" si="492"/>
        <v>4.9000000000000002E-2</v>
      </c>
      <c r="CS184" s="128">
        <f t="shared" si="493"/>
        <v>166161.99600000001</v>
      </c>
      <c r="CT184" s="128" t="str">
        <f t="shared" si="494"/>
        <v>nie</v>
      </c>
      <c r="CU184" s="128">
        <f t="shared" si="495"/>
        <v>4536</v>
      </c>
      <c r="CV184" s="128">
        <f t="shared" si="496"/>
        <v>159645.05676000001</v>
      </c>
      <c r="CW184" s="128">
        <f t="shared" si="453"/>
        <v>0</v>
      </c>
      <c r="CX184" s="130">
        <f t="shared" si="497"/>
        <v>4.4999999999999998E-2</v>
      </c>
      <c r="CY184" s="128">
        <f t="shared" si="498"/>
        <v>11.607589757384394</v>
      </c>
      <c r="CZ184" s="128">
        <f t="shared" si="499"/>
        <v>159656.6643497574</v>
      </c>
      <c r="DA184" s="20"/>
      <c r="DB184" s="127">
        <f t="shared" si="554"/>
        <v>1277</v>
      </c>
      <c r="DC184" s="128">
        <f t="shared" si="555"/>
        <v>127700</v>
      </c>
      <c r="DD184" s="128">
        <f t="shared" si="548"/>
        <v>127700</v>
      </c>
      <c r="DE184" s="128">
        <f t="shared" si="549"/>
        <v>163443.56909032204</v>
      </c>
      <c r="DF184" s="130">
        <f t="shared" si="500"/>
        <v>4.9000000000000002E-2</v>
      </c>
      <c r="DG184" s="128">
        <f t="shared" si="501"/>
        <v>169450.1202543914</v>
      </c>
      <c r="DH184" s="128" t="str">
        <f t="shared" si="502"/>
        <v>nie</v>
      </c>
      <c r="DI184" s="128">
        <f t="shared" si="503"/>
        <v>2554</v>
      </c>
      <c r="DJ184" s="128">
        <f t="shared" si="559"/>
        <v>159448.85740605704</v>
      </c>
      <c r="DK184" s="128">
        <f t="shared" si="454"/>
        <v>0</v>
      </c>
      <c r="DL184" s="130">
        <f t="shared" si="504"/>
        <v>4.4999999999999998E-2</v>
      </c>
      <c r="DM184" s="128">
        <f t="shared" si="505"/>
        <v>64.16450069436867</v>
      </c>
      <c r="DN184" s="128">
        <f t="shared" si="506"/>
        <v>159513.02190675141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179777.38023813686</v>
      </c>
      <c r="DT184" s="130">
        <f t="shared" si="507"/>
        <v>5.4000000000000006E-2</v>
      </c>
      <c r="DU184" s="128">
        <f t="shared" si="508"/>
        <v>187058.36413778141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168087.27495160294</v>
      </c>
      <c r="DY184" s="128">
        <f t="shared" si="455"/>
        <v>0</v>
      </c>
      <c r="DZ184" s="130">
        <f t="shared" si="512"/>
        <v>4.4999999999999998E-2</v>
      </c>
      <c r="EA184" s="128">
        <f t="shared" si="513"/>
        <v>0</v>
      </c>
      <c r="EB184" s="128">
        <f t="shared" si="514"/>
        <v>168087.27495160294</v>
      </c>
    </row>
    <row r="185" spans="1:132">
      <c r="A185" s="224"/>
      <c r="B185" s="188">
        <f t="shared" si="515"/>
        <v>141</v>
      </c>
      <c r="C185" s="128">
        <f t="shared" si="516"/>
        <v>164455.33827138861</v>
      </c>
      <c r="D185" s="128">
        <f t="shared" si="517"/>
        <v>161939.93020448592</v>
      </c>
      <c r="E185" s="128">
        <f t="shared" si="518"/>
        <v>161664.59936625831</v>
      </c>
      <c r="F185" s="128">
        <f t="shared" si="519"/>
        <v>153078.85436826525</v>
      </c>
      <c r="G185" s="128">
        <f t="shared" si="520"/>
        <v>159656.6643497574</v>
      </c>
      <c r="H185" s="128">
        <f t="shared" si="521"/>
        <v>159513.02190675141</v>
      </c>
      <c r="I185" s="128">
        <f t="shared" si="522"/>
        <v>168087.27495160294</v>
      </c>
      <c r="J185" s="128">
        <f t="shared" si="523"/>
        <v>153363.13467998881</v>
      </c>
      <c r="K185" s="128">
        <f t="shared" si="524"/>
        <v>139930.94554571278</v>
      </c>
      <c r="M185" s="36"/>
      <c r="N185" s="32">
        <f t="shared" si="525"/>
        <v>141</v>
      </c>
      <c r="O185" s="25">
        <f t="shared" si="526"/>
        <v>0.64455338271388607</v>
      </c>
      <c r="P185" s="25">
        <f t="shared" si="527"/>
        <v>0.61939930204485916</v>
      </c>
      <c r="Q185" s="25">
        <f t="shared" si="528"/>
        <v>0.61664599366258299</v>
      </c>
      <c r="R185" s="25">
        <f t="shared" si="457"/>
        <v>0.53078854368265249</v>
      </c>
      <c r="S185" s="25">
        <f t="shared" si="458"/>
        <v>0.59656664349757405</v>
      </c>
      <c r="T185" s="25">
        <f t="shared" si="459"/>
        <v>0.59513021906751407</v>
      </c>
      <c r="U185" s="25">
        <f t="shared" si="460"/>
        <v>0.68087274951602939</v>
      </c>
      <c r="V185" s="25">
        <f t="shared" si="461"/>
        <v>0.53363134679988811</v>
      </c>
      <c r="W185" s="25">
        <f t="shared" si="462"/>
        <v>0.3993094554571277</v>
      </c>
      <c r="X185" s="36"/>
      <c r="Y185" s="36"/>
      <c r="AA185" s="124">
        <f t="shared" si="529"/>
        <v>142</v>
      </c>
      <c r="AB185" s="128">
        <f t="shared" si="463"/>
        <v>140261.91344562516</v>
      </c>
      <c r="AC185" s="124">
        <f t="shared" si="530"/>
        <v>142</v>
      </c>
      <c r="AD185" s="130">
        <f t="shared" si="531"/>
        <v>4.7500000000000001E-2</v>
      </c>
      <c r="AE185" s="127">
        <f t="shared" si="532"/>
        <v>1604</v>
      </c>
      <c r="AF185" s="128">
        <f t="shared" si="533"/>
        <v>160245.80000000002</v>
      </c>
      <c r="AG185" s="128">
        <f t="shared" si="552"/>
        <v>160400</v>
      </c>
      <c r="AH185" s="128">
        <f t="shared" si="560"/>
        <v>160400</v>
      </c>
      <c r="AI185" s="130">
        <f t="shared" si="464"/>
        <v>4.7500000000000001E-2</v>
      </c>
      <c r="AJ185" s="128">
        <f t="shared" si="465"/>
        <v>161034.91666666666</v>
      </c>
      <c r="AK185" s="128" t="str">
        <f t="shared" si="466"/>
        <v>nie</v>
      </c>
      <c r="AL185" s="128">
        <f t="shared" si="467"/>
        <v>802</v>
      </c>
      <c r="AM185" s="128">
        <f t="shared" ref="AM185:AM187" si="563">AJ185-AL185
-(AJ185-AG185-AL185)*podatek_Belki</f>
        <v>160264.66250000001</v>
      </c>
      <c r="AN185" s="128">
        <f t="shared" si="468"/>
        <v>514.28249999999218</v>
      </c>
      <c r="AO185" s="130">
        <f t="shared" si="469"/>
        <v>4.4999999999999998E-2</v>
      </c>
      <c r="AP185" s="128">
        <f t="shared" si="470"/>
        <v>5233.5320821379219</v>
      </c>
      <c r="AQ185" s="128">
        <f t="shared" ref="AQ185:AQ187" si="564">AP184*(1+AO185/12*(1-podatek_Belki))+AM185</f>
        <v>164983.91208213795</v>
      </c>
      <c r="AS185" s="124">
        <f t="shared" si="534"/>
        <v>142</v>
      </c>
      <c r="AT185" s="130">
        <f t="shared" si="535"/>
        <v>4.7500000000000001E-2</v>
      </c>
      <c r="AU185" s="127">
        <f t="shared" si="536"/>
        <v>1519</v>
      </c>
      <c r="AV185" s="128">
        <f t="shared" si="537"/>
        <v>151759.80000000002</v>
      </c>
      <c r="AW185" s="128">
        <f t="shared" ref="AW185:AW187" si="565">IF(BA184="tak",
AU185*100,
AW184)</f>
        <v>151900</v>
      </c>
      <c r="AX185" s="128">
        <f t="shared" si="561"/>
        <v>151900</v>
      </c>
      <c r="AY185" s="130">
        <f t="shared" si="471"/>
        <v>4.9000000000000002E-2</v>
      </c>
      <c r="AZ185" s="128">
        <f t="shared" si="472"/>
        <v>152520.25833333336</v>
      </c>
      <c r="BA185" s="128" t="str">
        <f t="shared" si="473"/>
        <v>nie</v>
      </c>
      <c r="BB185" s="128">
        <f t="shared" si="474"/>
        <v>1063.3</v>
      </c>
      <c r="BC185" s="128">
        <f t="shared" si="367"/>
        <v>151541.13625000004</v>
      </c>
      <c r="BD185" s="128">
        <f t="shared" si="475"/>
        <v>502.40925000002204</v>
      </c>
      <c r="BE185" s="130">
        <f t="shared" si="476"/>
        <v>4.4999999999999998E-2</v>
      </c>
      <c r="BF185" s="128">
        <f t="shared" si="477"/>
        <v>11436.724859219566</v>
      </c>
      <c r="BG185" s="128">
        <f t="shared" si="368"/>
        <v>162475.45185921958</v>
      </c>
      <c r="BI185" s="124">
        <f t="shared" si="538"/>
        <v>142</v>
      </c>
      <c r="BJ185" s="130">
        <f t="shared" si="558"/>
        <v>4.5900000000000003E-2</v>
      </c>
      <c r="BK185" s="127">
        <f t="shared" si="539"/>
        <v>1452</v>
      </c>
      <c r="BL185" s="128">
        <f t="shared" si="540"/>
        <v>145054.80000000002</v>
      </c>
      <c r="BM185" s="128">
        <f t="shared" si="553"/>
        <v>145200</v>
      </c>
      <c r="BN185" s="128">
        <f t="shared" si="541"/>
        <v>160540.70670000004</v>
      </c>
      <c r="BO185" s="130">
        <f t="shared" si="478"/>
        <v>5.1499999999999997E-2</v>
      </c>
      <c r="BP185" s="128">
        <f t="shared" si="479"/>
        <v>167430.57869587504</v>
      </c>
      <c r="BQ185" s="128" t="str">
        <f t="shared" si="480"/>
        <v>nie</v>
      </c>
      <c r="BR185" s="128">
        <f t="shared" si="481"/>
        <v>1452</v>
      </c>
      <c r="BS185" s="128">
        <f t="shared" ref="BS185:BS187" si="566">BP185-BR185
-(BP185-BM185-BR185)*podatek_Belki</f>
        <v>162030.64874365879</v>
      </c>
      <c r="BT185" s="128">
        <f t="shared" si="456"/>
        <v>0</v>
      </c>
      <c r="BU185" s="130">
        <f t="shared" si="482"/>
        <v>4.4999999999999998E-2</v>
      </c>
      <c r="BV185" s="128">
        <f t="shared" si="483"/>
        <v>192.61354616274906</v>
      </c>
      <c r="BW185" s="128">
        <f t="shared" ref="BW185:BW187" si="567">BV184*(1+BU185/12*(1-podatek_Belki))+BS185</f>
        <v>162223.26228982155</v>
      </c>
      <c r="BY185" s="130">
        <f t="shared" si="452"/>
        <v>2.9000000000000001E-2</v>
      </c>
      <c r="BZ185" s="127">
        <f t="shared" si="542"/>
        <v>1349</v>
      </c>
      <c r="CA185" s="128">
        <f t="shared" si="543"/>
        <v>134779.70000000001</v>
      </c>
      <c r="CB185" s="128">
        <f t="shared" ref="CB185:CB187" si="568">IF(CF184="tak",
BZ185*100,
CB184)</f>
        <v>134900</v>
      </c>
      <c r="CC185" s="128">
        <f t="shared" si="562"/>
        <v>134900</v>
      </c>
      <c r="CD185" s="130">
        <f t="shared" si="484"/>
        <v>4.3999999999999997E-2</v>
      </c>
      <c r="CE185" s="128">
        <f t="shared" si="485"/>
        <v>139846.33333333331</v>
      </c>
      <c r="CF185" s="128" t="str">
        <f t="shared" si="486"/>
        <v>nie</v>
      </c>
      <c r="CG185" s="128">
        <f t="shared" si="487"/>
        <v>2698</v>
      </c>
      <c r="CH185" s="128">
        <f t="shared" si="369"/>
        <v>136721.15</v>
      </c>
      <c r="CI185" s="128">
        <f t="shared" si="488"/>
        <v>0</v>
      </c>
      <c r="CJ185" s="130">
        <f t="shared" si="489"/>
        <v>4.4999999999999998E-2</v>
      </c>
      <c r="CK185" s="128">
        <f t="shared" si="490"/>
        <v>16809.260878771369</v>
      </c>
      <c r="CL185" s="128">
        <f t="shared" si="491"/>
        <v>153530.41087877136</v>
      </c>
      <c r="CN185" s="127">
        <f t="shared" si="544"/>
        <v>1512</v>
      </c>
      <c r="CO185" s="128">
        <f t="shared" si="545"/>
        <v>151048.80000000002</v>
      </c>
      <c r="CP185" s="128">
        <f t="shared" si="546"/>
        <v>151200</v>
      </c>
      <c r="CQ185" s="128">
        <f t="shared" si="547"/>
        <v>160272</v>
      </c>
      <c r="CR185" s="130">
        <f t="shared" si="492"/>
        <v>4.9000000000000002E-2</v>
      </c>
      <c r="CS185" s="128">
        <f t="shared" si="493"/>
        <v>166816.44</v>
      </c>
      <c r="CT185" s="128" t="str">
        <f t="shared" si="494"/>
        <v>nie</v>
      </c>
      <c r="CU185" s="128">
        <f t="shared" si="495"/>
        <v>4536</v>
      </c>
      <c r="CV185" s="128">
        <f t="shared" si="496"/>
        <v>160175.15640000001</v>
      </c>
      <c r="CW185" s="128">
        <f t="shared" si="453"/>
        <v>0</v>
      </c>
      <c r="CX185" s="130">
        <f t="shared" si="497"/>
        <v>4.4999999999999998E-2</v>
      </c>
      <c r="CY185" s="128">
        <f t="shared" si="498"/>
        <v>11.64284781127245</v>
      </c>
      <c r="CZ185" s="128">
        <f t="shared" si="499"/>
        <v>160186.79924781129</v>
      </c>
      <c r="DA185" s="20"/>
      <c r="DB185" s="127">
        <f t="shared" si="554"/>
        <v>1277</v>
      </c>
      <c r="DC185" s="128">
        <f t="shared" si="555"/>
        <v>127700</v>
      </c>
      <c r="DD185" s="128">
        <f t="shared" si="548"/>
        <v>127700</v>
      </c>
      <c r="DE185" s="128">
        <f t="shared" si="549"/>
        <v>163443.56909032204</v>
      </c>
      <c r="DF185" s="130">
        <f t="shared" si="500"/>
        <v>4.9000000000000002E-2</v>
      </c>
      <c r="DG185" s="128">
        <f t="shared" si="501"/>
        <v>170117.51482817685</v>
      </c>
      <c r="DH185" s="128" t="str">
        <f t="shared" si="502"/>
        <v>nie</v>
      </c>
      <c r="DI185" s="128">
        <f t="shared" si="503"/>
        <v>2554</v>
      </c>
      <c r="DJ185" s="128">
        <f t="shared" si="559"/>
        <v>159989.44701082323</v>
      </c>
      <c r="DK185" s="128">
        <f t="shared" si="454"/>
        <v>0</v>
      </c>
      <c r="DL185" s="130">
        <f t="shared" si="504"/>
        <v>4.4999999999999998E-2</v>
      </c>
      <c r="DM185" s="128">
        <f t="shared" si="505"/>
        <v>64.359400365227813</v>
      </c>
      <c r="DN185" s="128">
        <f t="shared" si="506"/>
        <v>160053.80641118847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179777.38023813686</v>
      </c>
      <c r="DT185" s="130">
        <f t="shared" si="507"/>
        <v>5.4000000000000006E-2</v>
      </c>
      <c r="DU185" s="128">
        <f t="shared" si="508"/>
        <v>187867.362348853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168742.56350257093</v>
      </c>
      <c r="DY185" s="128">
        <f t="shared" si="455"/>
        <v>0</v>
      </c>
      <c r="DZ185" s="130">
        <f t="shared" si="512"/>
        <v>4.4999999999999998E-2</v>
      </c>
      <c r="EA185" s="128">
        <f t="shared" si="513"/>
        <v>0</v>
      </c>
      <c r="EB185" s="128">
        <f t="shared" si="514"/>
        <v>168742.56350257093</v>
      </c>
    </row>
    <row r="186" spans="1:132">
      <c r="A186" s="224"/>
      <c r="B186" s="188">
        <f t="shared" si="515"/>
        <v>142</v>
      </c>
      <c r="C186" s="128">
        <f t="shared" si="516"/>
        <v>164983.91208213795</v>
      </c>
      <c r="D186" s="128">
        <f t="shared" si="517"/>
        <v>162475.45185921958</v>
      </c>
      <c r="E186" s="128">
        <f t="shared" si="518"/>
        <v>162223.26228982155</v>
      </c>
      <c r="F186" s="128">
        <f t="shared" si="519"/>
        <v>153530.41087877136</v>
      </c>
      <c r="G186" s="128">
        <f t="shared" si="520"/>
        <v>160186.79924781129</v>
      </c>
      <c r="H186" s="128">
        <f t="shared" si="521"/>
        <v>160053.80641118847</v>
      </c>
      <c r="I186" s="128">
        <f t="shared" si="522"/>
        <v>168742.56350257093</v>
      </c>
      <c r="J186" s="128">
        <f t="shared" si="523"/>
        <v>153828.97520157928</v>
      </c>
      <c r="K186" s="128">
        <f t="shared" si="524"/>
        <v>140261.91344562516</v>
      </c>
      <c r="M186" s="36"/>
      <c r="N186" s="32">
        <f t="shared" si="525"/>
        <v>142</v>
      </c>
      <c r="O186" s="25">
        <f t="shared" si="526"/>
        <v>0.6498391208213794</v>
      </c>
      <c r="P186" s="25">
        <f t="shared" si="527"/>
        <v>0.62475451859219588</v>
      </c>
      <c r="Q186" s="25">
        <f t="shared" si="528"/>
        <v>0.62223262289821557</v>
      </c>
      <c r="R186" s="25">
        <f t="shared" si="457"/>
        <v>0.53530410878771373</v>
      </c>
      <c r="S186" s="25">
        <f t="shared" si="458"/>
        <v>0.60186799247811296</v>
      </c>
      <c r="T186" s="25">
        <f t="shared" si="459"/>
        <v>0.60053806411188471</v>
      </c>
      <c r="U186" s="25">
        <f t="shared" si="460"/>
        <v>0.6874256350257093</v>
      </c>
      <c r="V186" s="25">
        <f t="shared" si="461"/>
        <v>0.53828975201579277</v>
      </c>
      <c r="W186" s="25">
        <f t="shared" si="462"/>
        <v>0.40261913445625153</v>
      </c>
      <c r="X186" s="36"/>
      <c r="Y186" s="36"/>
      <c r="AA186" s="124">
        <f t="shared" si="529"/>
        <v>143</v>
      </c>
      <c r="AB186" s="128">
        <f t="shared" si="463"/>
        <v>140592.88134553755</v>
      </c>
      <c r="AC186" s="124">
        <f t="shared" si="530"/>
        <v>143</v>
      </c>
      <c r="AD186" s="130">
        <f t="shared" si="531"/>
        <v>4.7500000000000001E-2</v>
      </c>
      <c r="AE186" s="127">
        <f t="shared" si="532"/>
        <v>1604</v>
      </c>
      <c r="AF186" s="128">
        <f t="shared" si="533"/>
        <v>160245.80000000002</v>
      </c>
      <c r="AG186" s="128">
        <f t="shared" si="552"/>
        <v>160400</v>
      </c>
      <c r="AH186" s="128">
        <f t="shared" si="560"/>
        <v>160400</v>
      </c>
      <c r="AI186" s="130">
        <f t="shared" si="464"/>
        <v>4.7500000000000001E-2</v>
      </c>
      <c r="AJ186" s="128">
        <f t="shared" si="465"/>
        <v>161034.91666666666</v>
      </c>
      <c r="AK186" s="128" t="str">
        <f t="shared" si="466"/>
        <v>nie</v>
      </c>
      <c r="AL186" s="128">
        <f t="shared" si="467"/>
        <v>802</v>
      </c>
      <c r="AM186" s="128">
        <f t="shared" si="563"/>
        <v>160264.66250000001</v>
      </c>
      <c r="AN186" s="128">
        <f t="shared" si="468"/>
        <v>514.28249999999218</v>
      </c>
      <c r="AO186" s="130">
        <f t="shared" si="469"/>
        <v>4.4999999999999998E-2</v>
      </c>
      <c r="AP186" s="128">
        <f t="shared" si="470"/>
        <v>5763.7114358374083</v>
      </c>
      <c r="AQ186" s="128">
        <f t="shared" si="564"/>
        <v>165514.09143583741</v>
      </c>
      <c r="AS186" s="124">
        <f t="shared" si="534"/>
        <v>143</v>
      </c>
      <c r="AT186" s="130">
        <f t="shared" si="535"/>
        <v>4.7500000000000001E-2</v>
      </c>
      <c r="AU186" s="127">
        <f t="shared" si="536"/>
        <v>1519</v>
      </c>
      <c r="AV186" s="128">
        <f t="shared" si="537"/>
        <v>151759.80000000002</v>
      </c>
      <c r="AW186" s="128">
        <f t="shared" si="565"/>
        <v>151900</v>
      </c>
      <c r="AX186" s="128">
        <f t="shared" si="561"/>
        <v>151900</v>
      </c>
      <c r="AY186" s="130">
        <f t="shared" si="471"/>
        <v>4.9000000000000002E-2</v>
      </c>
      <c r="AZ186" s="128">
        <f t="shared" si="472"/>
        <v>152520.25833333336</v>
      </c>
      <c r="BA186" s="128" t="str">
        <f t="shared" si="473"/>
        <v>nie</v>
      </c>
      <c r="BB186" s="128">
        <f t="shared" si="474"/>
        <v>1063.3</v>
      </c>
      <c r="BC186" s="128">
        <f t="shared" si="367"/>
        <v>151541.13625000004</v>
      </c>
      <c r="BD186" s="128">
        <f t="shared" si="475"/>
        <v>502.40925000002204</v>
      </c>
      <c r="BE186" s="130">
        <f t="shared" si="476"/>
        <v>4.4999999999999998E-2</v>
      </c>
      <c r="BF186" s="128">
        <f t="shared" si="477"/>
        <v>11973.873160979469</v>
      </c>
      <c r="BG186" s="128">
        <f t="shared" si="368"/>
        <v>163012.60016097949</v>
      </c>
      <c r="BI186" s="124">
        <f t="shared" si="538"/>
        <v>143</v>
      </c>
      <c r="BJ186" s="130">
        <f t="shared" si="558"/>
        <v>4.5900000000000003E-2</v>
      </c>
      <c r="BK186" s="127">
        <f t="shared" si="539"/>
        <v>1452</v>
      </c>
      <c r="BL186" s="128">
        <f t="shared" si="540"/>
        <v>145054.80000000002</v>
      </c>
      <c r="BM186" s="128">
        <f t="shared" si="553"/>
        <v>145200</v>
      </c>
      <c r="BN186" s="128">
        <f t="shared" si="541"/>
        <v>160540.70670000004</v>
      </c>
      <c r="BO186" s="130">
        <f t="shared" si="478"/>
        <v>5.1499999999999997E-2</v>
      </c>
      <c r="BP186" s="128">
        <f t="shared" si="479"/>
        <v>168119.56589546253</v>
      </c>
      <c r="BQ186" s="128" t="str">
        <f t="shared" si="480"/>
        <v>nie</v>
      </c>
      <c r="BR186" s="128">
        <f t="shared" si="481"/>
        <v>1452</v>
      </c>
      <c r="BS186" s="128">
        <f t="shared" si="566"/>
        <v>162588.72837532466</v>
      </c>
      <c r="BT186" s="128">
        <f t="shared" si="456"/>
        <v>0</v>
      </c>
      <c r="BU186" s="130">
        <f t="shared" si="482"/>
        <v>4.4999999999999998E-2</v>
      </c>
      <c r="BV186" s="128">
        <f t="shared" si="483"/>
        <v>193.19860980921842</v>
      </c>
      <c r="BW186" s="128">
        <f t="shared" si="567"/>
        <v>162781.92698513388</v>
      </c>
      <c r="BY186" s="130">
        <f t="shared" si="452"/>
        <v>2.9000000000000001E-2</v>
      </c>
      <c r="BZ186" s="127">
        <f t="shared" si="542"/>
        <v>1349</v>
      </c>
      <c r="CA186" s="128">
        <f t="shared" si="543"/>
        <v>134779.70000000001</v>
      </c>
      <c r="CB186" s="128">
        <f t="shared" si="568"/>
        <v>134900</v>
      </c>
      <c r="CC186" s="128">
        <f t="shared" si="562"/>
        <v>134900</v>
      </c>
      <c r="CD186" s="130">
        <f t="shared" si="484"/>
        <v>4.3999999999999997E-2</v>
      </c>
      <c r="CE186" s="128">
        <f t="shared" si="485"/>
        <v>140340.96666666667</v>
      </c>
      <c r="CF186" s="128" t="str">
        <f t="shared" si="486"/>
        <v>nie</v>
      </c>
      <c r="CG186" s="128">
        <f t="shared" si="487"/>
        <v>2698</v>
      </c>
      <c r="CH186" s="128">
        <f t="shared" si="369"/>
        <v>137121.80300000001</v>
      </c>
      <c r="CI186" s="128">
        <f t="shared" si="488"/>
        <v>0</v>
      </c>
      <c r="CJ186" s="130">
        <f t="shared" si="489"/>
        <v>4.4999999999999998E-2</v>
      </c>
      <c r="CK186" s="128">
        <f t="shared" si="490"/>
        <v>16860.319008690636</v>
      </c>
      <c r="CL186" s="128">
        <f t="shared" si="491"/>
        <v>153982.12200869064</v>
      </c>
      <c r="CN186" s="127">
        <f t="shared" si="544"/>
        <v>1512</v>
      </c>
      <c r="CO186" s="128">
        <f t="shared" si="545"/>
        <v>151048.80000000002</v>
      </c>
      <c r="CP186" s="128">
        <f t="shared" si="546"/>
        <v>151200</v>
      </c>
      <c r="CQ186" s="128">
        <f t="shared" si="547"/>
        <v>160272</v>
      </c>
      <c r="CR186" s="130">
        <f t="shared" si="492"/>
        <v>4.9000000000000002E-2</v>
      </c>
      <c r="CS186" s="128">
        <f t="shared" si="493"/>
        <v>167470.88400000002</v>
      </c>
      <c r="CT186" s="128" t="str">
        <f t="shared" si="494"/>
        <v>nie</v>
      </c>
      <c r="CU186" s="128">
        <f t="shared" si="495"/>
        <v>4536</v>
      </c>
      <c r="CV186" s="128">
        <f t="shared" si="496"/>
        <v>160705.25604000001</v>
      </c>
      <c r="CW186" s="128">
        <f t="shared" si="453"/>
        <v>0</v>
      </c>
      <c r="CX186" s="130">
        <f t="shared" si="497"/>
        <v>4.4999999999999998E-2</v>
      </c>
      <c r="CY186" s="128">
        <f t="shared" si="498"/>
        <v>11.67821296149919</v>
      </c>
      <c r="CZ186" s="128">
        <f t="shared" si="499"/>
        <v>160716.93425296151</v>
      </c>
      <c r="DA186" s="20"/>
      <c r="DB186" s="127">
        <f t="shared" si="554"/>
        <v>1277</v>
      </c>
      <c r="DC186" s="128">
        <f t="shared" si="555"/>
        <v>127700</v>
      </c>
      <c r="DD186" s="128">
        <f t="shared" si="548"/>
        <v>127700</v>
      </c>
      <c r="DE186" s="128">
        <f t="shared" si="549"/>
        <v>163443.56909032204</v>
      </c>
      <c r="DF186" s="130">
        <f t="shared" si="500"/>
        <v>4.9000000000000002E-2</v>
      </c>
      <c r="DG186" s="128">
        <f t="shared" si="501"/>
        <v>170784.90940196236</v>
      </c>
      <c r="DH186" s="128" t="str">
        <f t="shared" si="502"/>
        <v>nie</v>
      </c>
      <c r="DI186" s="128">
        <f t="shared" si="503"/>
        <v>2554</v>
      </c>
      <c r="DJ186" s="128">
        <f t="shared" si="559"/>
        <v>160530.03661558952</v>
      </c>
      <c r="DK186" s="128">
        <f t="shared" si="454"/>
        <v>0</v>
      </c>
      <c r="DL186" s="130">
        <f t="shared" si="504"/>
        <v>4.4999999999999998E-2</v>
      </c>
      <c r="DM186" s="128">
        <f t="shared" si="505"/>
        <v>64.554892043837199</v>
      </c>
      <c r="DN186" s="128">
        <f t="shared" si="506"/>
        <v>160594.59150763336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179777.38023813686</v>
      </c>
      <c r="DT186" s="130">
        <f t="shared" si="507"/>
        <v>5.4000000000000006E-2</v>
      </c>
      <c r="DU186" s="128">
        <f t="shared" si="508"/>
        <v>188676.36055992465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169397.85205353895</v>
      </c>
      <c r="DY186" s="128">
        <f t="shared" si="455"/>
        <v>0</v>
      </c>
      <c r="DZ186" s="130">
        <f t="shared" si="512"/>
        <v>4.4999999999999998E-2</v>
      </c>
      <c r="EA186" s="128">
        <f t="shared" si="513"/>
        <v>0</v>
      </c>
      <c r="EB186" s="128">
        <f t="shared" si="514"/>
        <v>169397.85205353895</v>
      </c>
    </row>
    <row r="187" spans="1:132">
      <c r="A187" s="224"/>
      <c r="B187" s="188">
        <f t="shared" si="515"/>
        <v>143</v>
      </c>
      <c r="C187" s="128">
        <f t="shared" si="516"/>
        <v>165514.09143583741</v>
      </c>
      <c r="D187" s="128">
        <f t="shared" si="517"/>
        <v>163012.60016097949</v>
      </c>
      <c r="E187" s="128">
        <f t="shared" si="518"/>
        <v>162781.92698513388</v>
      </c>
      <c r="F187" s="128">
        <f t="shared" si="519"/>
        <v>153982.12200869064</v>
      </c>
      <c r="G187" s="128">
        <f t="shared" si="520"/>
        <v>160716.93425296151</v>
      </c>
      <c r="H187" s="128">
        <f t="shared" si="521"/>
        <v>160594.59150763336</v>
      </c>
      <c r="I187" s="128">
        <f t="shared" si="522"/>
        <v>169397.85205353895</v>
      </c>
      <c r="J187" s="128">
        <f t="shared" si="523"/>
        <v>154296.23071375408</v>
      </c>
      <c r="K187" s="128">
        <f t="shared" si="524"/>
        <v>140592.88134553755</v>
      </c>
      <c r="M187" s="36"/>
      <c r="N187" s="32">
        <f t="shared" si="525"/>
        <v>143</v>
      </c>
      <c r="O187" s="25">
        <f t="shared" si="526"/>
        <v>0.65514091435837418</v>
      </c>
      <c r="P187" s="25">
        <f t="shared" si="527"/>
        <v>0.63012600160979493</v>
      </c>
      <c r="Q187" s="25">
        <f t="shared" si="528"/>
        <v>0.62781926985133873</v>
      </c>
      <c r="R187" s="25">
        <f t="shared" si="457"/>
        <v>0.53982122008690636</v>
      </c>
      <c r="S187" s="25">
        <f t="shared" si="458"/>
        <v>0.60716934252961519</v>
      </c>
      <c r="T187" s="25">
        <f t="shared" si="459"/>
        <v>0.60594591507633355</v>
      </c>
      <c r="U187" s="25">
        <f t="shared" si="460"/>
        <v>0.69397852053538944</v>
      </c>
      <c r="V187" s="25">
        <f t="shared" si="461"/>
        <v>0.54296230713754068</v>
      </c>
      <c r="W187" s="25">
        <f t="shared" si="462"/>
        <v>0.40592881345537557</v>
      </c>
      <c r="X187" s="36"/>
      <c r="Y187" s="36"/>
      <c r="AA187" s="124">
        <f t="shared" si="529"/>
        <v>144</v>
      </c>
      <c r="AB187" s="128">
        <f t="shared" si="463"/>
        <v>140923.84924544991</v>
      </c>
      <c r="AC187" s="124">
        <f t="shared" si="530"/>
        <v>144</v>
      </c>
      <c r="AD187" s="130">
        <f t="shared" si="531"/>
        <v>4.7500000000000001E-2</v>
      </c>
      <c r="AE187" s="127">
        <f t="shared" si="532"/>
        <v>1604</v>
      </c>
      <c r="AF187" s="128">
        <f t="shared" si="533"/>
        <v>160245.80000000002</v>
      </c>
      <c r="AG187" s="128">
        <f t="shared" si="552"/>
        <v>160400</v>
      </c>
      <c r="AH187" s="128">
        <f t="shared" si="560"/>
        <v>160400</v>
      </c>
      <c r="AI187" s="130">
        <f t="shared" si="464"/>
        <v>4.7500000000000001E-2</v>
      </c>
      <c r="AJ187" s="128">
        <f t="shared" si="465"/>
        <v>161034.91666666666</v>
      </c>
      <c r="AK187" s="128" t="str">
        <f t="shared" si="466"/>
        <v>tak</v>
      </c>
      <c r="AL187" s="128">
        <f t="shared" si="467"/>
        <v>0</v>
      </c>
      <c r="AM187" s="128">
        <f t="shared" si="563"/>
        <v>160914.2825</v>
      </c>
      <c r="AN187" s="129"/>
      <c r="AO187" s="130">
        <f t="shared" si="469"/>
        <v>4.4999999999999998E-2</v>
      </c>
      <c r="AP187" s="128">
        <f t="shared" si="470"/>
        <v>5781.2187093237644</v>
      </c>
      <c r="AQ187" s="128">
        <f t="shared" si="564"/>
        <v>166695.50120932376</v>
      </c>
      <c r="AS187" s="124">
        <f t="shared" si="534"/>
        <v>144</v>
      </c>
      <c r="AT187" s="130">
        <f t="shared" si="535"/>
        <v>4.7500000000000001E-2</v>
      </c>
      <c r="AU187" s="127">
        <f t="shared" si="536"/>
        <v>1519</v>
      </c>
      <c r="AV187" s="128">
        <f t="shared" si="537"/>
        <v>151759.80000000002</v>
      </c>
      <c r="AW187" s="128">
        <f t="shared" si="565"/>
        <v>151900</v>
      </c>
      <c r="AX187" s="128">
        <f t="shared" si="561"/>
        <v>151900</v>
      </c>
      <c r="AY187" s="130">
        <f t="shared" si="471"/>
        <v>4.9000000000000002E-2</v>
      </c>
      <c r="AZ187" s="128">
        <f t="shared" si="472"/>
        <v>152520.25833333336</v>
      </c>
      <c r="BA187" s="128" t="str">
        <f t="shared" si="473"/>
        <v>tak</v>
      </c>
      <c r="BB187" s="128">
        <f t="shared" si="474"/>
        <v>0</v>
      </c>
      <c r="BC187" s="128">
        <f t="shared" si="367"/>
        <v>152402.40925000003</v>
      </c>
      <c r="BD187" s="129"/>
      <c r="BE187" s="130">
        <f t="shared" si="476"/>
        <v>4.4999999999999998E-2</v>
      </c>
      <c r="BF187" s="128">
        <f t="shared" si="477"/>
        <v>12010.243800705945</v>
      </c>
      <c r="BG187" s="128">
        <f t="shared" si="368"/>
        <v>164412.65305070597</v>
      </c>
      <c r="BI187" s="124">
        <f t="shared" si="538"/>
        <v>144</v>
      </c>
      <c r="BJ187" s="130">
        <f t="shared" si="558"/>
        <v>4.5900000000000003E-2</v>
      </c>
      <c r="BK187" s="127">
        <f t="shared" si="539"/>
        <v>1452</v>
      </c>
      <c r="BL187" s="128">
        <f t="shared" si="540"/>
        <v>145054.80000000002</v>
      </c>
      <c r="BM187" s="128">
        <f t="shared" si="553"/>
        <v>145200</v>
      </c>
      <c r="BN187" s="128">
        <f t="shared" si="541"/>
        <v>160540.70670000004</v>
      </c>
      <c r="BO187" s="130">
        <f t="shared" si="478"/>
        <v>5.1499999999999997E-2</v>
      </c>
      <c r="BP187" s="128">
        <f t="shared" si="479"/>
        <v>168808.55309505007</v>
      </c>
      <c r="BQ187" s="128" t="str">
        <f t="shared" si="480"/>
        <v>tak</v>
      </c>
      <c r="BR187" s="128">
        <f t="shared" si="481"/>
        <v>0</v>
      </c>
      <c r="BS187" s="128">
        <f t="shared" si="566"/>
        <v>164322.92800699055</v>
      </c>
      <c r="BT187" s="128" t="e">
        <f>IF(AND(BQ187="tak",#REF!&lt;&gt;""),
 BS187-#REF!,
0)</f>
        <v>#REF!</v>
      </c>
      <c r="BU187" s="130">
        <f t="shared" si="482"/>
        <v>4.4999999999999998E-2</v>
      </c>
      <c r="BV187" s="128" t="e">
        <f t="shared" si="483"/>
        <v>#REF!</v>
      </c>
      <c r="BW187" s="128">
        <f t="shared" si="567"/>
        <v>164516.71345757708</v>
      </c>
      <c r="BY187" s="130">
        <f t="shared" si="452"/>
        <v>2.9000000000000001E-2</v>
      </c>
      <c r="BZ187" s="127">
        <f t="shared" si="542"/>
        <v>1349</v>
      </c>
      <c r="CA187" s="128">
        <f t="shared" si="543"/>
        <v>134779.70000000001</v>
      </c>
      <c r="CB187" s="128">
        <f t="shared" si="568"/>
        <v>134900</v>
      </c>
      <c r="CC187" s="128">
        <f t="shared" si="562"/>
        <v>134900</v>
      </c>
      <c r="CD187" s="130">
        <f t="shared" si="484"/>
        <v>4.3999999999999997E-2</v>
      </c>
      <c r="CE187" s="128">
        <f t="shared" si="485"/>
        <v>140835.6</v>
      </c>
      <c r="CF187" s="128" t="str">
        <f t="shared" si="486"/>
        <v>tak</v>
      </c>
      <c r="CG187" s="128">
        <f t="shared" si="487"/>
        <v>0</v>
      </c>
      <c r="CH187" s="128">
        <f t="shared" si="369"/>
        <v>139707.83600000001</v>
      </c>
      <c r="CI187" s="129"/>
      <c r="CJ187" s="130">
        <f t="shared" si="489"/>
        <v>4.4999999999999998E-2</v>
      </c>
      <c r="CK187" s="128">
        <f t="shared" si="490"/>
        <v>16911.532227679534</v>
      </c>
      <c r="CL187" s="128">
        <f t="shared" si="491"/>
        <v>156619.36822767954</v>
      </c>
      <c r="CN187" s="127">
        <f t="shared" si="544"/>
        <v>1512</v>
      </c>
      <c r="CO187" s="128">
        <f t="shared" si="545"/>
        <v>151048.80000000002</v>
      </c>
      <c r="CP187" s="128">
        <f>IF(CT186="tak",
CN187*100,
CP186)</f>
        <v>151200</v>
      </c>
      <c r="CQ187" s="128">
        <f t="shared" si="547"/>
        <v>160272</v>
      </c>
      <c r="CR187" s="130">
        <f t="shared" si="492"/>
        <v>4.9000000000000002E-2</v>
      </c>
      <c r="CS187" s="128">
        <f t="shared" si="493"/>
        <v>168125.32799999998</v>
      </c>
      <c r="CT187" s="128" t="str">
        <f t="shared" si="494"/>
        <v>nie</v>
      </c>
      <c r="CU187" s="128">
        <f t="shared" si="495"/>
        <v>4536</v>
      </c>
      <c r="CV187" s="128">
        <f t="shared" si="496"/>
        <v>161235.35567999998</v>
      </c>
      <c r="CW187" s="128" t="e">
        <f>IF(AND(CT187="tak",#REF!&lt;&gt;""),
 CV187-#REF!,
0)</f>
        <v>#REF!</v>
      </c>
      <c r="CX187" s="130">
        <f t="shared" si="497"/>
        <v>4.4999999999999998E-2</v>
      </c>
      <c r="CY187" s="128" t="e">
        <f t="shared" si="498"/>
        <v>#REF!</v>
      </c>
      <c r="CZ187" s="128">
        <f t="shared" si="499"/>
        <v>161247.06936553336</v>
      </c>
      <c r="DA187" s="20"/>
      <c r="DB187" s="127">
        <f t="shared" si="554"/>
        <v>1277</v>
      </c>
      <c r="DC187" s="128">
        <f t="shared" si="555"/>
        <v>127700</v>
      </c>
      <c r="DD187" s="128">
        <f t="shared" si="548"/>
        <v>127700</v>
      </c>
      <c r="DE187" s="128">
        <f t="shared" si="549"/>
        <v>163443.56909032204</v>
      </c>
      <c r="DF187" s="130">
        <f t="shared" si="500"/>
        <v>4.9000000000000002E-2</v>
      </c>
      <c r="DG187" s="128">
        <f t="shared" si="501"/>
        <v>171452.30397574781</v>
      </c>
      <c r="DH187" s="128" t="str">
        <f t="shared" si="502"/>
        <v>tak</v>
      </c>
      <c r="DI187" s="128">
        <f t="shared" si="503"/>
        <v>0</v>
      </c>
      <c r="DJ187" s="128">
        <f t="shared" si="559"/>
        <v>163139.36622035573</v>
      </c>
      <c r="DK187" s="128" t="e">
        <f>IF(AND(DH187="tak",#REF!&lt;&gt;""),
 DJ187-#REF!,
0)</f>
        <v>#REF!</v>
      </c>
      <c r="DL187" s="130">
        <f t="shared" si="504"/>
        <v>4.4999999999999998E-2</v>
      </c>
      <c r="DM187" s="128" t="e">
        <f t="shared" si="505"/>
        <v>#REF!</v>
      </c>
      <c r="DN187" s="128">
        <f t="shared" si="506"/>
        <v>163204.11719788416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179777.38023813686</v>
      </c>
      <c r="DT187" s="130">
        <f t="shared" si="507"/>
        <v>5.4000000000000006E-2</v>
      </c>
      <c r="DU187" s="128">
        <f t="shared" si="508"/>
        <v>189485.35877099624</v>
      </c>
      <c r="DV187" s="128" t="str">
        <f t="shared" si="509"/>
        <v>tak</v>
      </c>
      <c r="DW187" s="128">
        <f t="shared" si="510"/>
        <v>0</v>
      </c>
      <c r="DX187" s="128">
        <f t="shared" si="511"/>
        <v>172483.14060450695</v>
      </c>
      <c r="DY187" s="128" t="e">
        <f>IF(AND(DV187="tak",#REF!&lt;&gt;""),
 DX187-#REF!,
0)</f>
        <v>#REF!</v>
      </c>
      <c r="DZ187" s="130">
        <f t="shared" si="512"/>
        <v>4.4999999999999998E-2</v>
      </c>
      <c r="EA187" s="128" t="e">
        <f t="shared" si="513"/>
        <v>#REF!</v>
      </c>
      <c r="EB187" s="128">
        <f t="shared" si="514"/>
        <v>172483.14060450695</v>
      </c>
    </row>
    <row r="188" spans="1:132">
      <c r="A188" s="224"/>
      <c r="B188" s="188">
        <f t="shared" si="515"/>
        <v>144</v>
      </c>
      <c r="C188" s="128">
        <f t="shared" si="516"/>
        <v>166695.50120932376</v>
      </c>
      <c r="D188" s="128">
        <f t="shared" si="517"/>
        <v>164412.65305070597</v>
      </c>
      <c r="E188" s="128">
        <f t="shared" si="518"/>
        <v>164516.71345757708</v>
      </c>
      <c r="F188" s="128">
        <f t="shared" si="519"/>
        <v>156619.36822767954</v>
      </c>
      <c r="G188" s="128">
        <f t="shared" si="520"/>
        <v>161247.06936553336</v>
      </c>
      <c r="H188" s="128">
        <f t="shared" si="521"/>
        <v>163204.11719788416</v>
      </c>
      <c r="I188" s="128">
        <f t="shared" si="522"/>
        <v>172483.14060450695</v>
      </c>
      <c r="J188" s="128">
        <f t="shared" si="523"/>
        <v>154764.90551454711</v>
      </c>
      <c r="K188" s="128">
        <f t="shared" si="524"/>
        <v>140923.84924544991</v>
      </c>
      <c r="M188" s="36"/>
      <c r="N188" s="32">
        <f t="shared" si="525"/>
        <v>144</v>
      </c>
      <c r="O188" s="25">
        <f t="shared" si="526"/>
        <v>0.66695501209323771</v>
      </c>
      <c r="P188" s="25">
        <f t="shared" si="527"/>
        <v>0.64412653050705959</v>
      </c>
      <c r="Q188" s="25">
        <f t="shared" si="528"/>
        <v>0.6451671345757708</v>
      </c>
      <c r="R188" s="25">
        <f t="shared" si="457"/>
        <v>0.56619368227679545</v>
      </c>
      <c r="S188" s="25">
        <f t="shared" si="458"/>
        <v>0.61247069365533369</v>
      </c>
      <c r="T188" s="25">
        <f t="shared" si="459"/>
        <v>0.63204117197884169</v>
      </c>
      <c r="U188" s="25">
        <f t="shared" si="460"/>
        <v>0.72483140604506935</v>
      </c>
      <c r="V188" s="25">
        <f t="shared" si="461"/>
        <v>0.54764905514547113</v>
      </c>
      <c r="W188" s="25">
        <f t="shared" si="462"/>
        <v>0.40923849245449917</v>
      </c>
      <c r="X188" s="36"/>
      <c r="Y188" s="36"/>
    </row>
  </sheetData>
  <mergeCells count="19"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5" zoomScaleNormal="55" workbookViewId="0">
      <selection activeCell="DR15" sqref="DR15"/>
    </sheetView>
  </sheetViews>
  <sheetFormatPr defaultColWidth="8.85546875" defaultRowHeight="15"/>
  <cols>
    <col min="1" max="1" width="9.28515625" style="45" customWidth="1"/>
    <col min="2" max="2" width="4.42578125" style="45" customWidth="1"/>
    <col min="3" max="3" width="23.28515625" customWidth="1"/>
    <col min="4" max="11" width="20.42578125" customWidth="1"/>
    <col min="12" max="12" width="4.140625" style="45" customWidth="1"/>
    <col min="13" max="22" width="20.42578125" style="45" customWidth="1"/>
    <col min="23" max="23" width="8.140625" bestFit="1" customWidth="1"/>
    <col min="24" max="24" width="14.28515625" bestFit="1" customWidth="1"/>
    <col min="25" max="25" width="15.42578125" bestFit="1" customWidth="1"/>
    <col min="26" max="26" width="9" bestFit="1" customWidth="1"/>
    <col min="27" max="27" width="11" bestFit="1" customWidth="1"/>
    <col min="28" max="28" width="12.140625" bestFit="1" customWidth="1"/>
    <col min="29" max="29" width="12.42578125" bestFit="1" customWidth="1"/>
    <col min="30" max="30" width="10.85546875" bestFit="1" customWidth="1"/>
    <col min="31" max="31" width="12.140625" bestFit="1" customWidth="1"/>
    <col min="32" max="33" width="12.7109375" bestFit="1" customWidth="1"/>
    <col min="34" max="39" width="12.7109375" customWidth="1"/>
    <col min="40" max="41" width="18.28515625" customWidth="1"/>
    <col min="42" max="43" width="12.7109375" customWidth="1"/>
    <col min="44" max="45" width="19.140625" customWidth="1"/>
    <col min="46" max="46" width="20" customWidth="1"/>
    <col min="47" max="47" width="19.140625" customWidth="1"/>
    <col min="48" max="48" width="20" customWidth="1"/>
    <col min="49" max="50" width="19.140625" customWidth="1"/>
    <col min="51" max="51" width="13.42578125" bestFit="1" customWidth="1"/>
    <col min="52" max="52" width="11" bestFit="1" customWidth="1"/>
    <col min="53" max="53" width="19.140625" customWidth="1"/>
    <col min="54" max="55" width="12.7109375" customWidth="1"/>
    <col min="56" max="56" width="14.7109375" bestFit="1" customWidth="1"/>
    <col min="57" max="57" width="19.140625" customWidth="1"/>
    <col min="58" max="58" width="12.7109375" customWidth="1"/>
    <col min="59" max="59" width="14.7109375" bestFit="1" customWidth="1"/>
    <col min="60" max="60" width="8.85546875" style="45"/>
    <col min="61" max="61" width="15.42578125" bestFit="1" customWidth="1"/>
    <col min="62" max="62" width="9" bestFit="1" customWidth="1"/>
    <col min="63" max="63" width="12.42578125" bestFit="1" customWidth="1"/>
    <col min="64" max="64" width="12.140625" bestFit="1" customWidth="1"/>
    <col min="65" max="65" width="12.42578125" bestFit="1" customWidth="1"/>
    <col min="66" max="66" width="10.85546875" bestFit="1" customWidth="1"/>
    <col min="67" max="67" width="12.140625" bestFit="1" customWidth="1"/>
    <col min="68" max="69" width="12.7109375" bestFit="1" customWidth="1"/>
    <col min="70" max="75" width="12.7109375" customWidth="1"/>
    <col min="76" max="77" width="18.28515625" customWidth="1"/>
    <col min="78" max="79" width="12.7109375" customWidth="1"/>
    <col min="80" max="81" width="19.140625" customWidth="1"/>
    <col min="82" max="82" width="20" customWidth="1"/>
    <col min="83" max="83" width="19.140625" customWidth="1"/>
    <col min="84" max="84" width="20" customWidth="1"/>
    <col min="85" max="86" width="19.140625" customWidth="1"/>
    <col min="87" max="87" width="13.42578125" bestFit="1" customWidth="1"/>
    <col min="88" max="88" width="11" bestFit="1" customWidth="1"/>
    <col min="89" max="89" width="19.140625" customWidth="1"/>
    <col min="90" max="91" width="12.7109375" customWidth="1"/>
    <col min="92" max="92" width="14.7109375" bestFit="1" customWidth="1"/>
    <col min="93" max="93" width="19.140625" customWidth="1"/>
    <col min="94" max="94" width="12.7109375" customWidth="1"/>
    <col min="95" max="95" width="14.7109375" bestFit="1" customWidth="1"/>
    <col min="96" max="96" width="8.7109375" style="45"/>
    <col min="97" max="97" width="9" bestFit="1" customWidth="1"/>
    <col min="98" max="98" width="11" bestFit="1" customWidth="1"/>
    <col min="99" max="99" width="12.140625" bestFit="1" customWidth="1"/>
    <col min="100" max="100" width="12.42578125" bestFit="1" customWidth="1"/>
    <col min="101" max="101" width="10.85546875" bestFit="1" customWidth="1"/>
    <col min="102" max="102" width="12.140625" bestFit="1" customWidth="1"/>
    <col min="103" max="103" width="12.7109375" bestFit="1" customWidth="1"/>
    <col min="104" max="105" width="9.42578125" bestFit="1" customWidth="1"/>
    <col min="106" max="106" width="11.140625" bestFit="1" customWidth="1"/>
    <col min="107" max="108" width="9.42578125" customWidth="1"/>
    <col min="109" max="109" width="15.28515625" customWidth="1"/>
    <col min="110" max="110" width="12.7109375" bestFit="1" customWidth="1"/>
    <col min="111" max="111" width="12.7109375" customWidth="1"/>
    <col min="112" max="112" width="14.7109375" bestFit="1" customWidth="1"/>
    <col min="113" max="113" width="8.7109375" style="13"/>
    <col min="114" max="115" width="11.140625" style="13" bestFit="1" customWidth="1"/>
    <col min="116" max="130" width="8.710937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5.95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5.95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5.95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5.95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5.95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122237.8899154003</v>
      </c>
      <c r="E17" s="195">
        <f>INDEX(IKE_wyniki_TOS_I,MATCH(IKE_zakup_domyslny_mc,IKE_wyniki_mc,0))</f>
        <v>116976.57551955029</v>
      </c>
      <c r="F17" s="195">
        <f>INDEX(IKE_wyniki_COI_preferencje,MATCH(IKE_zakup_domyslny_mc,IKE_wyniki_mc,0))</f>
        <v>120883.57834666668</v>
      </c>
      <c r="G17" s="195">
        <f>INDEX(IKE_wyniki_COI_I,MATCH(IKE_zakup_domyslny_mc,IKE_wyniki_mc,0))</f>
        <v>115791.68368</v>
      </c>
      <c r="H17" s="195">
        <f>INDEX(IKE_wyniki_EDO_preferencje,MATCH(IKE_zakup_domyslny_mc,IKE_wyniki_mc,0))</f>
        <v>122833.07035917272</v>
      </c>
      <c r="I17" s="195">
        <f>INDEX(IKE_wyniki_EDO_I,MATCH(IKE_zakup_domyslny_mc,IKE_wyniki_mc,0))</f>
        <v>115965.19367570071</v>
      </c>
      <c r="J17" s="197">
        <f>INDEX(J37:J181,MATCH(IKE_zakup_domyslny_mc,C37:C181,0))</f>
        <v>116374.68069768684</v>
      </c>
      <c r="K17" s="196">
        <f>INDEX(IKE_wyniki_skumulowana_inflacja,MATCH(IKE_zakup_domyslny_mc,IKE_wyniki_mc,0))</f>
        <v>112656.31272201912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4" t="s">
        <v>62</v>
      </c>
      <c r="D19" s="232"/>
      <c r="E19" s="232"/>
      <c r="F19" s="232"/>
      <c r="G19" s="232"/>
      <c r="H19" s="232"/>
      <c r="I19" s="232"/>
      <c r="J19" s="232"/>
      <c r="K19" s="233"/>
      <c r="M19" s="230" t="s">
        <v>66</v>
      </c>
      <c r="N19" s="231"/>
      <c r="O19" s="231"/>
      <c r="P19" s="232"/>
      <c r="Q19" s="232"/>
      <c r="R19" s="232"/>
      <c r="S19" s="232"/>
      <c r="T19" s="232"/>
      <c r="U19" s="233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100241.66666666667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5.1499999999999997E-2</v>
      </c>
      <c r="AE19" s="2">
        <f t="shared" ref="AE19:AE82" si="2">AC19*(1+AD19*IF(MOD($W19,12)&lt;&gt;0,MOD($W19,12),12)/12)</f>
        <v>100429.16666666666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429.16666666665697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100429.16666666666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100429.16666666666</v>
      </c>
      <c r="BE19" s="2">
        <f>AG19+AO19+AS19</f>
        <v>429.16666666665697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5.5E-2</v>
      </c>
      <c r="BO19" s="2">
        <f t="shared" ref="BO19:BO50" si="15">BM19*(1+BN19*IF(MOD($W19,12)&lt;&gt;0,MOD($W19,12),12)/12)</f>
        <v>100458.33333333334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458.33333333334303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100458.33333333334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100458.33333333334</v>
      </c>
      <c r="CO19" s="2">
        <f>BQ19+BY19+CC19</f>
        <v>458.33333333334303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0.06</v>
      </c>
      <c r="CX19" s="2">
        <f t="shared" ref="CX19:CX50" si="28">CV19*(1+CW19*IF(MOD($W19,12)&lt;&gt;0,MOD($W19,12),12)/12)</f>
        <v>100499.99999999999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100499.99999999999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100499.99999999999</v>
      </c>
      <c r="DF19" s="2">
        <f t="shared" ref="DF19:DF50" si="32">IF(AND(MOD($W19,zapadalnosc_EDO)&lt;zapadalnosc_EDO,MOD($W19,zapadalnosc_EDO)&lt;&gt;0),MIN(CX19-CU19,CS19*koszt_wczesniejszy_wykup_EDO),0)</f>
        <v>499.99999999998545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100483.33333333333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5.1499999999999997E-2</v>
      </c>
      <c r="AE20" s="2">
        <f t="shared" si="2"/>
        <v>100858.33333333334</v>
      </c>
      <c r="AF20" s="2" t="str">
        <f t="shared" si="3"/>
        <v>nie</v>
      </c>
      <c r="AG20" s="2">
        <f t="shared" si="4"/>
        <v>858.33333333334303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100858.33333333334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100858.33333333334</v>
      </c>
      <c r="BE20" s="2">
        <f t="shared" ref="BE20:BE83" si="42">AG20+AO20+AS20</f>
        <v>858.33333333334303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5.5E-2</v>
      </c>
      <c r="BO20" s="2">
        <f t="shared" si="15"/>
        <v>100916.66666666667</v>
      </c>
      <c r="BP20" s="2" t="str">
        <f t="shared" si="16"/>
        <v>nie</v>
      </c>
      <c r="BQ20" s="2">
        <f t="shared" si="17"/>
        <v>916.66666666667152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100916.66666666667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100916.66666666667</v>
      </c>
      <c r="CO20" s="2">
        <f t="shared" ref="CO20:CO83" si="48">BQ20+BY20+CC20</f>
        <v>916.66666666667152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0.06</v>
      </c>
      <c r="CX20" s="2">
        <f t="shared" si="28"/>
        <v>101000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101000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101000</v>
      </c>
      <c r="DF20" s="2">
        <f t="shared" si="32"/>
        <v>1000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100725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5.1499999999999997E-2</v>
      </c>
      <c r="AE21" s="2">
        <f t="shared" si="2"/>
        <v>101287.5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101287.5</v>
      </c>
      <c r="BB21" s="2">
        <f t="shared" si="9"/>
        <v>0</v>
      </c>
      <c r="BC21" s="2">
        <f t="shared" si="41"/>
        <v>0</v>
      </c>
      <c r="BD21" s="2">
        <f t="shared" si="10"/>
        <v>101287.5</v>
      </c>
      <c r="BE21" s="2">
        <f t="shared" si="42"/>
        <v>1000</v>
      </c>
      <c r="BF21" s="2">
        <f t="shared" si="11"/>
        <v>54.625</v>
      </c>
      <c r="BG21" s="2">
        <f t="shared" si="12"/>
        <v>100232.875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5.5E-2</v>
      </c>
      <c r="BO21" s="2">
        <f t="shared" si="15"/>
        <v>101375</v>
      </c>
      <c r="BP21" s="2" t="str">
        <f t="shared" si="16"/>
        <v>nie</v>
      </c>
      <c r="BQ21" s="2">
        <f t="shared" si="17"/>
        <v>1375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101375</v>
      </c>
      <c r="CL21" s="2">
        <f t="shared" si="23"/>
        <v>0</v>
      </c>
      <c r="CM21" s="2">
        <f t="shared" si="47"/>
        <v>0</v>
      </c>
      <c r="CN21" s="2">
        <f t="shared" si="24"/>
        <v>101375</v>
      </c>
      <c r="CO21" s="2">
        <f t="shared" si="48"/>
        <v>1375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0.06</v>
      </c>
      <c r="CX21" s="2">
        <f t="shared" si="28"/>
        <v>101499.99999999999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101499.99999999999</v>
      </c>
      <c r="DC21" s="2">
        <f t="shared" si="30"/>
        <v>0</v>
      </c>
      <c r="DD21" s="2">
        <f t="shared" si="56"/>
        <v>0</v>
      </c>
      <c r="DE21" s="2">
        <f t="shared" si="57"/>
        <v>101499.99999999999</v>
      </c>
      <c r="DF21" s="2">
        <f t="shared" si="32"/>
        <v>1499.9999999999854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105150.00000000001</v>
      </c>
      <c r="E22" s="2">
        <f t="shared" ref="E22:E33" si="69">INDEX(IKE_wyniki_TOS_I,MATCH(C22*12,IKE_wyniki_mc,0))</f>
        <v>103361.50000000001</v>
      </c>
      <c r="F22" s="2">
        <f t="shared" ref="F22:F33" si="70">INDEX(IKE_wyniki_COI_preferencje,MATCH(C22*12,IKE_wyniki_mc,0))</f>
        <v>105500</v>
      </c>
      <c r="G22" s="2">
        <f t="shared" ref="G22:G33" si="71">INDEX(IKE_wyniki_COI_I,MATCH(C22*12,IKE_wyniki_mc,0))</f>
        <v>102835</v>
      </c>
      <c r="H22" s="2">
        <f t="shared" ref="H22:H33" si="72">INDEX(IKE_wyniki_EDO_preferencje,MATCH(C22*12,IKE_wyniki_mc,0))</f>
        <v>106000</v>
      </c>
      <c r="I22" s="2">
        <f t="shared" ref="I22:I33" si="73">INDEX(IKE_wyniki_EDO_I,MATCH(C22*12,IKE_wyniki_mc,0))</f>
        <v>102430</v>
      </c>
      <c r="J22" s="52">
        <f t="shared" ref="J22:J33" si="74">FV(INDEX(scenariusz_I_konto,MATCH(C22,scenariusz_I_rok,0))/12*(1-podatek_Belki),12,0,-J21,1)</f>
        <v>103706.51507016462</v>
      </c>
      <c r="K22" s="44">
        <f t="shared" ref="K22:K33" si="75">INDEX(IKE_wyniki_skumulowana_inflacja,MATCH(C22*12,IKE_wyniki_mc,0))</f>
        <v>102899.99999999999</v>
      </c>
      <c r="M22" s="23">
        <v>1</v>
      </c>
      <c r="N22" s="25">
        <f t="shared" si="60"/>
        <v>5.1500000000000101E-2</v>
      </c>
      <c r="O22" s="25">
        <f t="shared" si="61"/>
        <v>3.3615000000000173E-2</v>
      </c>
      <c r="P22" s="25">
        <f t="shared" si="62"/>
        <v>5.4999999999999938E-2</v>
      </c>
      <c r="Q22" s="25">
        <f t="shared" si="63"/>
        <v>2.8350000000000097E-2</v>
      </c>
      <c r="R22" s="25">
        <f t="shared" si="64"/>
        <v>6.0000000000000053E-2</v>
      </c>
      <c r="S22" s="26">
        <f t="shared" si="65"/>
        <v>2.4299999999999988E-2</v>
      </c>
      <c r="T22" s="25">
        <f t="shared" si="66"/>
        <v>3.7065150701646177E-2</v>
      </c>
      <c r="U22" s="27">
        <f t="shared" si="67"/>
        <v>2.8999999999999915E-2</v>
      </c>
      <c r="W22" s="1">
        <f t="shared" si="34"/>
        <v>4</v>
      </c>
      <c r="X22" s="2">
        <f t="shared" si="0"/>
        <v>100966.66666666667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5.1499999999999997E-2</v>
      </c>
      <c r="AE22" s="2">
        <f t="shared" si="2"/>
        <v>101716.66666666667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101716.66666666667</v>
      </c>
      <c r="BB22" s="2">
        <f t="shared" si="9"/>
        <v>0</v>
      </c>
      <c r="BC22" s="2">
        <f t="shared" si="41"/>
        <v>0</v>
      </c>
      <c r="BD22" s="2">
        <f t="shared" si="10"/>
        <v>101716.66666666667</v>
      </c>
      <c r="BE22" s="2">
        <f t="shared" si="42"/>
        <v>1000</v>
      </c>
      <c r="BF22" s="2">
        <f t="shared" si="11"/>
        <v>136.1666666666676</v>
      </c>
      <c r="BG22" s="2">
        <f t="shared" si="12"/>
        <v>100580.5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5.5E-2</v>
      </c>
      <c r="BO22" s="2">
        <f t="shared" si="15"/>
        <v>101833.33333333333</v>
      </c>
      <c r="BP22" s="2" t="str">
        <f t="shared" si="16"/>
        <v>nie</v>
      </c>
      <c r="BQ22" s="2">
        <f t="shared" si="17"/>
        <v>1833.3333333333285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101833.33333333333</v>
      </c>
      <c r="CL22" s="2">
        <f t="shared" si="23"/>
        <v>0</v>
      </c>
      <c r="CM22" s="2">
        <f t="shared" si="47"/>
        <v>0</v>
      </c>
      <c r="CN22" s="2">
        <f t="shared" si="24"/>
        <v>101833.33333333333</v>
      </c>
      <c r="CO22" s="2">
        <f t="shared" si="48"/>
        <v>1833.3333333333285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0.06</v>
      </c>
      <c r="CX22" s="2">
        <f t="shared" si="28"/>
        <v>102000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102000</v>
      </c>
      <c r="DC22" s="2">
        <f t="shared" si="30"/>
        <v>0</v>
      </c>
      <c r="DD22" s="2">
        <f t="shared" si="56"/>
        <v>0</v>
      </c>
      <c r="DE22" s="2">
        <f t="shared" si="57"/>
        <v>102000</v>
      </c>
      <c r="DF22" s="2">
        <f t="shared" si="32"/>
        <v>2000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110388.32064000002</v>
      </c>
      <c r="E23" s="2">
        <f t="shared" si="69"/>
        <v>107570.92789000002</v>
      </c>
      <c r="F23" s="2">
        <f t="shared" si="70"/>
        <v>110026.17600000001</v>
      </c>
      <c r="G23" s="2">
        <f t="shared" si="71"/>
        <v>106378.60100000001</v>
      </c>
      <c r="H23" s="2">
        <f t="shared" si="72"/>
        <v>111016.08960000001</v>
      </c>
      <c r="I23" s="2">
        <f t="shared" si="73"/>
        <v>106459.22960000001</v>
      </c>
      <c r="J23" s="52">
        <f t="shared" si="74"/>
        <v>107550.41267998281</v>
      </c>
      <c r="K23" s="44">
        <f t="shared" si="75"/>
        <v>105884.09999999999</v>
      </c>
      <c r="M23" s="23">
        <v>2</v>
      </c>
      <c r="N23" s="25">
        <f t="shared" si="60"/>
        <v>0.10388320640000015</v>
      </c>
      <c r="O23" s="25">
        <f t="shared" si="61"/>
        <v>7.5709278900000232E-2</v>
      </c>
      <c r="P23" s="25">
        <f t="shared" si="62"/>
        <v>0.10026175999999998</v>
      </c>
      <c r="Q23" s="25">
        <f t="shared" si="63"/>
        <v>6.378601000000006E-2</v>
      </c>
      <c r="R23" s="25">
        <f t="shared" si="64"/>
        <v>0.11016089600000001</v>
      </c>
      <c r="S23" s="26">
        <f t="shared" si="65"/>
        <v>6.4592296000000049E-2</v>
      </c>
      <c r="T23" s="53">
        <f t="shared" si="66"/>
        <v>7.5504126799827986E-2</v>
      </c>
      <c r="U23" s="27">
        <f t="shared" si="67"/>
        <v>5.8840999999999921E-2</v>
      </c>
      <c r="W23" s="1">
        <f t="shared" si="34"/>
        <v>5</v>
      </c>
      <c r="X23" s="2">
        <f t="shared" si="0"/>
        <v>101208.33333333334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5.1499999999999997E-2</v>
      </c>
      <c r="AE23" s="2">
        <f t="shared" si="2"/>
        <v>102145.83333333333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102145.83333333333</v>
      </c>
      <c r="BB23" s="2">
        <f t="shared" si="9"/>
        <v>0</v>
      </c>
      <c r="BC23" s="2">
        <f t="shared" si="41"/>
        <v>0</v>
      </c>
      <c r="BD23" s="2">
        <f t="shared" si="10"/>
        <v>102145.83333333333</v>
      </c>
      <c r="BE23" s="2">
        <f t="shared" si="42"/>
        <v>1000</v>
      </c>
      <c r="BF23" s="2">
        <f t="shared" si="11"/>
        <v>217.7083333333324</v>
      </c>
      <c r="BG23" s="2">
        <f t="shared" si="12"/>
        <v>100928.125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5.5E-2</v>
      </c>
      <c r="BO23" s="2">
        <f t="shared" si="15"/>
        <v>102291.66666666667</v>
      </c>
      <c r="BP23" s="2" t="str">
        <f t="shared" si="16"/>
        <v>nie</v>
      </c>
      <c r="BQ23" s="2">
        <f t="shared" si="17"/>
        <v>2000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102291.66666666667</v>
      </c>
      <c r="CL23" s="2">
        <f t="shared" si="23"/>
        <v>0</v>
      </c>
      <c r="CM23" s="2">
        <f t="shared" si="47"/>
        <v>0</v>
      </c>
      <c r="CN23" s="2">
        <f t="shared" si="24"/>
        <v>102291.66666666667</v>
      </c>
      <c r="CO23" s="2">
        <f t="shared" si="48"/>
        <v>2000</v>
      </c>
      <c r="CP23" s="2">
        <f t="shared" si="25"/>
        <v>55.416666666667588</v>
      </c>
      <c r="CQ23" s="2">
        <f t="shared" si="26"/>
        <v>100236.25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0.06</v>
      </c>
      <c r="CX23" s="2">
        <f t="shared" si="28"/>
        <v>102499.99999999999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102499.99999999999</v>
      </c>
      <c r="DC23" s="2">
        <f t="shared" si="30"/>
        <v>0</v>
      </c>
      <c r="DD23" s="2">
        <f t="shared" si="56"/>
        <v>0</v>
      </c>
      <c r="DE23" s="2">
        <f t="shared" si="57"/>
        <v>102499.99999999999</v>
      </c>
      <c r="DF23" s="2">
        <f t="shared" si="32"/>
        <v>2499.9999999999854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115289.80421425878</v>
      </c>
      <c r="E24" s="2">
        <f t="shared" si="69"/>
        <v>112318.17213703378</v>
      </c>
      <c r="F24" s="2">
        <f t="shared" si="70"/>
        <v>114754.0215</v>
      </c>
      <c r="G24" s="2">
        <f t="shared" si="71"/>
        <v>110099.2115</v>
      </c>
      <c r="H24" s="2">
        <f t="shared" si="72"/>
        <v>116289.63184099999</v>
      </c>
      <c r="I24" s="2">
        <f t="shared" si="73"/>
        <v>110697.55570099999</v>
      </c>
      <c r="J24" s="52">
        <f t="shared" si="74"/>
        <v>111536.78493399061</v>
      </c>
      <c r="K24" s="44">
        <f t="shared" si="75"/>
        <v>108954.73889999998</v>
      </c>
      <c r="M24" s="23">
        <v>3</v>
      </c>
      <c r="N24" s="25">
        <f t="shared" si="60"/>
        <v>0.15289804214258784</v>
      </c>
      <c r="O24" s="25">
        <f t="shared" si="61"/>
        <v>0.12318172137033767</v>
      </c>
      <c r="P24" s="25">
        <f t="shared" si="62"/>
        <v>0.14754021500000003</v>
      </c>
      <c r="Q24" s="25">
        <f t="shared" si="63"/>
        <v>0.10099211499999994</v>
      </c>
      <c r="R24" s="25">
        <f t="shared" si="64"/>
        <v>0.16289631840999985</v>
      </c>
      <c r="S24" s="26">
        <f t="shared" si="65"/>
        <v>0.10697555700999994</v>
      </c>
      <c r="T24" s="53">
        <f t="shared" si="66"/>
        <v>0.11536784933990618</v>
      </c>
      <c r="U24" s="27">
        <f t="shared" si="67"/>
        <v>8.9547388999999811E-2</v>
      </c>
      <c r="W24" s="1">
        <f t="shared" si="34"/>
        <v>6</v>
      </c>
      <c r="X24" s="2">
        <f t="shared" si="0"/>
        <v>101450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5.1499999999999997E-2</v>
      </c>
      <c r="AE24" s="2">
        <f t="shared" si="2"/>
        <v>102575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102575</v>
      </c>
      <c r="BB24" s="2">
        <f t="shared" si="9"/>
        <v>0</v>
      </c>
      <c r="BC24" s="2">
        <f t="shared" si="41"/>
        <v>0</v>
      </c>
      <c r="BD24" s="2">
        <f t="shared" si="10"/>
        <v>102575</v>
      </c>
      <c r="BE24" s="2">
        <f t="shared" si="42"/>
        <v>1000</v>
      </c>
      <c r="BF24" s="2">
        <f t="shared" si="11"/>
        <v>299.25</v>
      </c>
      <c r="BG24" s="2">
        <f t="shared" si="12"/>
        <v>101275.75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5.5E-2</v>
      </c>
      <c r="BO24" s="2">
        <f t="shared" si="15"/>
        <v>102750.00000000001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102750.00000000001</v>
      </c>
      <c r="CL24" s="2">
        <f t="shared" si="23"/>
        <v>0</v>
      </c>
      <c r="CM24" s="2">
        <f t="shared" si="47"/>
        <v>0</v>
      </c>
      <c r="CN24" s="2">
        <f t="shared" si="24"/>
        <v>102750.00000000001</v>
      </c>
      <c r="CO24" s="2">
        <f t="shared" si="48"/>
        <v>2000</v>
      </c>
      <c r="CP24" s="2">
        <f t="shared" si="25"/>
        <v>142.50000000000276</v>
      </c>
      <c r="CQ24" s="2">
        <f t="shared" si="26"/>
        <v>100607.50000000001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0.06</v>
      </c>
      <c r="CX24" s="2">
        <f t="shared" si="28"/>
        <v>103000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103000</v>
      </c>
      <c r="DC24" s="2">
        <f t="shared" si="30"/>
        <v>0</v>
      </c>
      <c r="DD24" s="2">
        <f t="shared" si="56"/>
        <v>0</v>
      </c>
      <c r="DE24" s="2">
        <f t="shared" si="57"/>
        <v>103000</v>
      </c>
      <c r="DF24" s="2">
        <f t="shared" si="32"/>
        <v>3000</v>
      </c>
      <c r="DG24" s="2">
        <f t="shared" si="33"/>
        <v>0</v>
      </c>
      <c r="DH24" s="2">
        <f t="shared" si="58"/>
        <v>100000</v>
      </c>
    </row>
    <row r="25" spans="2:112">
      <c r="C25" s="23">
        <v>4</v>
      </c>
      <c r="D25" s="2">
        <f t="shared" si="68"/>
        <v>121193.65402790029</v>
      </c>
      <c r="E25" s="2">
        <f t="shared" si="69"/>
        <v>116130.74445067528</v>
      </c>
      <c r="F25" s="2">
        <f t="shared" si="70"/>
        <v>119704.01168</v>
      </c>
      <c r="G25" s="2">
        <f t="shared" si="71"/>
        <v>115617.34467999999</v>
      </c>
      <c r="H25" s="2">
        <f t="shared" si="72"/>
        <v>121833.81345068839</v>
      </c>
      <c r="I25" s="2">
        <f t="shared" si="73"/>
        <v>115155.79557982839</v>
      </c>
      <c r="J25" s="52">
        <f t="shared" si="74"/>
        <v>115670.91267634607</v>
      </c>
      <c r="K25" s="44">
        <f t="shared" si="75"/>
        <v>112114.42632809999</v>
      </c>
      <c r="M25" s="23">
        <v>4</v>
      </c>
      <c r="N25" s="25">
        <f t="shared" si="60"/>
        <v>0.21193654027900299</v>
      </c>
      <c r="O25" s="25">
        <f t="shared" si="61"/>
        <v>0.16130744450675283</v>
      </c>
      <c r="P25" s="25">
        <f t="shared" si="62"/>
        <v>0.1970401168</v>
      </c>
      <c r="Q25" s="25">
        <f t="shared" si="63"/>
        <v>0.1561734468</v>
      </c>
      <c r="R25" s="25">
        <f t="shared" si="64"/>
        <v>0.218338134506884</v>
      </c>
      <c r="S25" s="26">
        <f t="shared" si="65"/>
        <v>0.15155795579828402</v>
      </c>
      <c r="T25" s="53">
        <f t="shared" si="66"/>
        <v>0.1567091267634606</v>
      </c>
      <c r="U25" s="27">
        <f t="shared" si="67"/>
        <v>0.12114426328099981</v>
      </c>
      <c r="W25" s="1">
        <f t="shared" si="34"/>
        <v>7</v>
      </c>
      <c r="X25" s="2">
        <f t="shared" si="0"/>
        <v>101691.66666666667</v>
      </c>
      <c r="Y25" s="8">
        <f t="shared" ref="Y25:Y56" si="76">MAX(INDEX(scenariusz_I_WIBOR6M,MATCH(ROUNDUP(W25/12,0),scenariusz_I_rok,0)),0)</f>
        <v>4.5900000000000003E-2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5.1499999999999997E-2</v>
      </c>
      <c r="AE25" s="2">
        <f t="shared" si="2"/>
        <v>103004.16666666667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103004.16666666667</v>
      </c>
      <c r="BB25" s="2">
        <f t="shared" si="9"/>
        <v>0</v>
      </c>
      <c r="BC25" s="2">
        <f t="shared" si="41"/>
        <v>0</v>
      </c>
      <c r="BD25" s="2">
        <f t="shared" si="10"/>
        <v>103004.16666666667</v>
      </c>
      <c r="BE25" s="2">
        <f t="shared" si="42"/>
        <v>1000</v>
      </c>
      <c r="BF25" s="2">
        <f t="shared" si="11"/>
        <v>380.7916666666676</v>
      </c>
      <c r="BG25" s="2">
        <f t="shared" si="12"/>
        <v>101623.375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5.5E-2</v>
      </c>
      <c r="BO25" s="2">
        <f t="shared" si="15"/>
        <v>103208.33333333333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103208.33333333333</v>
      </c>
      <c r="CL25" s="2">
        <f t="shared" si="23"/>
        <v>0</v>
      </c>
      <c r="CM25" s="2">
        <f t="shared" si="47"/>
        <v>0</v>
      </c>
      <c r="CN25" s="2">
        <f t="shared" si="24"/>
        <v>103208.33333333333</v>
      </c>
      <c r="CO25" s="2">
        <f t="shared" si="48"/>
        <v>2000</v>
      </c>
      <c r="CP25" s="2">
        <f t="shared" si="25"/>
        <v>229.5833333333324</v>
      </c>
      <c r="CQ25" s="2">
        <f t="shared" si="26"/>
        <v>100978.75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0.06</v>
      </c>
      <c r="CX25" s="2">
        <f t="shared" si="28"/>
        <v>103499.99999999999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103499.99999999999</v>
      </c>
      <c r="DC25" s="2">
        <f t="shared" si="30"/>
        <v>0</v>
      </c>
      <c r="DD25" s="2">
        <f t="shared" si="56"/>
        <v>0</v>
      </c>
      <c r="DE25" s="2">
        <f t="shared" si="57"/>
        <v>103499.99999999999</v>
      </c>
      <c r="DF25" s="2">
        <f t="shared" si="32"/>
        <v>3000</v>
      </c>
      <c r="DG25" s="2">
        <f t="shared" si="33"/>
        <v>94.999999999997243</v>
      </c>
      <c r="DH25" s="2">
        <f t="shared" si="58"/>
        <v>100404.99999999999</v>
      </c>
    </row>
    <row r="26" spans="2:112" ht="14.45" customHeight="1">
      <c r="C26" s="23">
        <v>5</v>
      </c>
      <c r="D26" s="2">
        <f t="shared" si="68"/>
        <v>127292.69556850205</v>
      </c>
      <c r="E26" s="2">
        <f t="shared" si="69"/>
        <v>121039.35707952704</v>
      </c>
      <c r="F26" s="2">
        <f t="shared" si="70"/>
        <v>126094.10261999999</v>
      </c>
      <c r="G26" s="2">
        <f t="shared" si="71"/>
        <v>119057.76461999999</v>
      </c>
      <c r="H26" s="2">
        <f t="shared" si="72"/>
        <v>127662.49531227601</v>
      </c>
      <c r="I26" s="2">
        <f t="shared" si="73"/>
        <v>119845.32456574387</v>
      </c>
      <c r="J26" s="52">
        <f t="shared" si="74"/>
        <v>119958.27248649178</v>
      </c>
      <c r="K26" s="44">
        <f t="shared" si="75"/>
        <v>115365.74469161486</v>
      </c>
      <c r="M26" s="23">
        <v>5</v>
      </c>
      <c r="N26" s="25">
        <f t="shared" si="60"/>
        <v>0.27292695568502046</v>
      </c>
      <c r="O26" s="25">
        <f t="shared" si="61"/>
        <v>0.21039357079527043</v>
      </c>
      <c r="P26" s="25">
        <f t="shared" si="62"/>
        <v>0.26094102619999981</v>
      </c>
      <c r="Q26" s="25">
        <f t="shared" si="63"/>
        <v>0.19057764619999995</v>
      </c>
      <c r="R26" s="25">
        <f t="shared" si="64"/>
        <v>0.27662495312276003</v>
      </c>
      <c r="S26" s="26">
        <f t="shared" si="65"/>
        <v>0.1984532456574386</v>
      </c>
      <c r="T26" s="53">
        <f t="shared" si="66"/>
        <v>0.19958272486491779</v>
      </c>
      <c r="U26" s="27">
        <f t="shared" si="67"/>
        <v>0.15365744691614869</v>
      </c>
      <c r="W26" s="1">
        <f t="shared" si="34"/>
        <v>8</v>
      </c>
      <c r="X26" s="2">
        <f t="shared" si="0"/>
        <v>101933.33333333334</v>
      </c>
      <c r="Y26" s="8">
        <f t="shared" si="76"/>
        <v>4.5900000000000003E-2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5.1499999999999997E-2</v>
      </c>
      <c r="AE26" s="2">
        <f t="shared" si="2"/>
        <v>103433.33333333333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103433.33333333333</v>
      </c>
      <c r="BB26" s="2">
        <f t="shared" si="9"/>
        <v>0</v>
      </c>
      <c r="BC26" s="2">
        <f t="shared" si="41"/>
        <v>0</v>
      </c>
      <c r="BD26" s="2">
        <f t="shared" si="10"/>
        <v>103433.33333333333</v>
      </c>
      <c r="BE26" s="2">
        <f t="shared" si="42"/>
        <v>1000</v>
      </c>
      <c r="BF26" s="2">
        <f t="shared" si="11"/>
        <v>462.3333333333324</v>
      </c>
      <c r="BG26" s="2">
        <f t="shared" si="12"/>
        <v>101971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5.5E-2</v>
      </c>
      <c r="BO26" s="2">
        <f t="shared" si="15"/>
        <v>103666.66666666666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103666.66666666666</v>
      </c>
      <c r="CL26" s="2">
        <f t="shared" si="23"/>
        <v>0</v>
      </c>
      <c r="CM26" s="2">
        <f t="shared" si="47"/>
        <v>0</v>
      </c>
      <c r="CN26" s="2">
        <f t="shared" si="24"/>
        <v>103666.66666666666</v>
      </c>
      <c r="CO26" s="2">
        <f t="shared" si="48"/>
        <v>2000</v>
      </c>
      <c r="CP26" s="2">
        <f t="shared" si="25"/>
        <v>316.66666666666481</v>
      </c>
      <c r="CQ26" s="2">
        <f t="shared" si="26"/>
        <v>101349.99999999999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0.06</v>
      </c>
      <c r="CX26" s="2">
        <f t="shared" si="28"/>
        <v>104000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104000</v>
      </c>
      <c r="DC26" s="2">
        <f t="shared" si="30"/>
        <v>0</v>
      </c>
      <c r="DD26" s="2">
        <f t="shared" si="56"/>
        <v>0</v>
      </c>
      <c r="DE26" s="2">
        <f t="shared" si="57"/>
        <v>104000</v>
      </c>
      <c r="DF26" s="2">
        <f t="shared" si="32"/>
        <v>3000</v>
      </c>
      <c r="DG26" s="2">
        <f t="shared" si="33"/>
        <v>190</v>
      </c>
      <c r="DH26" s="2">
        <f t="shared" si="58"/>
        <v>100810</v>
      </c>
    </row>
    <row r="27" spans="2:112" ht="15" customHeight="1">
      <c r="C27" s="23">
        <v>6</v>
      </c>
      <c r="D27" s="2">
        <f t="shared" si="68"/>
        <v>133003.78372392646</v>
      </c>
      <c r="E27" s="2">
        <f t="shared" si="69"/>
        <v>126571.99033335212</v>
      </c>
      <c r="F27" s="2">
        <f t="shared" si="70"/>
        <v>131646.31774000003</v>
      </c>
      <c r="G27" s="2">
        <f t="shared" si="71"/>
        <v>123421.17174000002</v>
      </c>
      <c r="H27" s="2">
        <f t="shared" si="72"/>
        <v>133790.24687040408</v>
      </c>
      <c r="I27" s="2">
        <f t="shared" si="73"/>
        <v>124778.10475729188</v>
      </c>
      <c r="J27" s="52">
        <f t="shared" si="74"/>
        <v>124404.54393411273</v>
      </c>
      <c r="K27" s="44">
        <f t="shared" si="75"/>
        <v>118711.3512876717</v>
      </c>
      <c r="M27" s="23">
        <v>6</v>
      </c>
      <c r="N27" s="25">
        <f t="shared" si="60"/>
        <v>0.33003783723926472</v>
      </c>
      <c r="O27" s="25">
        <f t="shared" si="61"/>
        <v>0.26571990333352113</v>
      </c>
      <c r="P27" s="25">
        <f t="shared" si="62"/>
        <v>0.31646317740000018</v>
      </c>
      <c r="Q27" s="25">
        <f t="shared" si="63"/>
        <v>0.23421171740000024</v>
      </c>
      <c r="R27" s="25">
        <f t="shared" si="64"/>
        <v>0.33790246870404084</v>
      </c>
      <c r="S27" s="26">
        <f t="shared" si="65"/>
        <v>0.24778104757291874</v>
      </c>
      <c r="T27" s="53">
        <f t="shared" si="66"/>
        <v>0.24404543934112732</v>
      </c>
      <c r="U27" s="27">
        <f t="shared" si="67"/>
        <v>0.18711351287671696</v>
      </c>
      <c r="W27" s="1">
        <f t="shared" si="34"/>
        <v>9</v>
      </c>
      <c r="X27" s="2">
        <f t="shared" si="0"/>
        <v>102175</v>
      </c>
      <c r="Y27" s="8">
        <f t="shared" si="76"/>
        <v>4.5900000000000003E-2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5.1499999999999997E-2</v>
      </c>
      <c r="AE27" s="2">
        <f t="shared" si="2"/>
        <v>103862.49999999999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103862.49999999999</v>
      </c>
      <c r="BB27" s="2">
        <f t="shared" si="9"/>
        <v>0</v>
      </c>
      <c r="BC27" s="2">
        <f t="shared" si="41"/>
        <v>0</v>
      </c>
      <c r="BD27" s="2">
        <f t="shared" si="10"/>
        <v>103862.49999999999</v>
      </c>
      <c r="BE27" s="2">
        <f t="shared" si="42"/>
        <v>1000</v>
      </c>
      <c r="BF27" s="2">
        <f t="shared" si="11"/>
        <v>543.87499999999727</v>
      </c>
      <c r="BG27" s="2">
        <f t="shared" si="12"/>
        <v>102318.62499999999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5.5E-2</v>
      </c>
      <c r="BO27" s="2">
        <f t="shared" si="15"/>
        <v>104125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104125</v>
      </c>
      <c r="CL27" s="2">
        <f t="shared" si="23"/>
        <v>0</v>
      </c>
      <c r="CM27" s="2">
        <f t="shared" si="47"/>
        <v>0</v>
      </c>
      <c r="CN27" s="2">
        <f t="shared" si="24"/>
        <v>104125</v>
      </c>
      <c r="CO27" s="2">
        <f t="shared" si="48"/>
        <v>2000</v>
      </c>
      <c r="CP27" s="2">
        <f t="shared" si="25"/>
        <v>403.75</v>
      </c>
      <c r="CQ27" s="2">
        <f t="shared" si="26"/>
        <v>101721.25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0.06</v>
      </c>
      <c r="CX27" s="2">
        <f t="shared" si="28"/>
        <v>104500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104500</v>
      </c>
      <c r="DC27" s="2">
        <f t="shared" si="30"/>
        <v>0</v>
      </c>
      <c r="DD27" s="2">
        <f t="shared" si="56"/>
        <v>0</v>
      </c>
      <c r="DE27" s="2">
        <f t="shared" si="57"/>
        <v>104500</v>
      </c>
      <c r="DF27" s="2">
        <f t="shared" si="32"/>
        <v>3000</v>
      </c>
      <c r="DG27" s="2">
        <f t="shared" si="33"/>
        <v>285</v>
      </c>
      <c r="DH27" s="2">
        <f t="shared" si="58"/>
        <v>101215</v>
      </c>
    </row>
    <row r="28" spans="2:112">
      <c r="C28" s="23">
        <v>7</v>
      </c>
      <c r="D28" s="2">
        <f t="shared" si="68"/>
        <v>139878.56430034948</v>
      </c>
      <c r="E28" s="2">
        <f t="shared" si="69"/>
        <v>131026.52840977514</v>
      </c>
      <c r="F28" s="2">
        <f t="shared" si="70"/>
        <v>137438.74243000001</v>
      </c>
      <c r="G28" s="2">
        <f t="shared" si="71"/>
        <v>127991.76343000001</v>
      </c>
      <c r="H28" s="2">
        <f t="shared" si="72"/>
        <v>140232.38229018397</v>
      </c>
      <c r="I28" s="2">
        <f t="shared" si="73"/>
        <v>129966.71521352927</v>
      </c>
      <c r="J28" s="52">
        <f t="shared" si="74"/>
        <v>129015.61710300019</v>
      </c>
      <c r="K28" s="44">
        <f t="shared" si="75"/>
        <v>122153.98047501416</v>
      </c>
      <c r="M28" s="23">
        <v>7</v>
      </c>
      <c r="N28" s="25">
        <f t="shared" si="60"/>
        <v>0.39878564300349484</v>
      </c>
      <c r="O28" s="25">
        <f t="shared" si="61"/>
        <v>0.31026528409775134</v>
      </c>
      <c r="P28" s="25">
        <f t="shared" si="62"/>
        <v>0.37438742430000005</v>
      </c>
      <c r="Q28" s="25">
        <f t="shared" si="63"/>
        <v>0.27991763430000005</v>
      </c>
      <c r="R28" s="25">
        <f t="shared" si="64"/>
        <v>0.40232382290183977</v>
      </c>
      <c r="S28" s="26">
        <f t="shared" si="65"/>
        <v>0.29966715213529271</v>
      </c>
      <c r="T28" s="53">
        <f t="shared" si="66"/>
        <v>0.2901561710300018</v>
      </c>
      <c r="U28" s="27">
        <f t="shared" si="67"/>
        <v>0.22153980475014157</v>
      </c>
      <c r="W28" s="1">
        <f t="shared" si="34"/>
        <v>10</v>
      </c>
      <c r="X28" s="2">
        <f t="shared" si="0"/>
        <v>102416.66666666667</v>
      </c>
      <c r="Y28" s="8">
        <f t="shared" si="76"/>
        <v>4.5900000000000003E-2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5.1499999999999997E-2</v>
      </c>
      <c r="AE28" s="2">
        <f t="shared" si="2"/>
        <v>104291.66666666667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104291.66666666667</v>
      </c>
      <c r="BB28" s="2">
        <f t="shared" si="9"/>
        <v>0</v>
      </c>
      <c r="BC28" s="2">
        <f t="shared" si="41"/>
        <v>0</v>
      </c>
      <c r="BD28" s="2">
        <f t="shared" si="10"/>
        <v>104291.66666666667</v>
      </c>
      <c r="BE28" s="2">
        <f t="shared" si="42"/>
        <v>1000</v>
      </c>
      <c r="BF28" s="2">
        <f t="shared" si="11"/>
        <v>625.41666666666765</v>
      </c>
      <c r="BG28" s="2">
        <f t="shared" si="12"/>
        <v>102666.25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5.5E-2</v>
      </c>
      <c r="BO28" s="2">
        <f t="shared" si="15"/>
        <v>104583.33333333334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104583.33333333334</v>
      </c>
      <c r="CL28" s="2">
        <f t="shared" si="23"/>
        <v>0</v>
      </c>
      <c r="CM28" s="2">
        <f t="shared" si="47"/>
        <v>0</v>
      </c>
      <c r="CN28" s="2">
        <f t="shared" si="24"/>
        <v>104583.33333333334</v>
      </c>
      <c r="CO28" s="2">
        <f t="shared" si="48"/>
        <v>2000</v>
      </c>
      <c r="CP28" s="2">
        <f t="shared" si="25"/>
        <v>490.83333333333519</v>
      </c>
      <c r="CQ28" s="2">
        <f t="shared" si="26"/>
        <v>102092.50000000001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0.06</v>
      </c>
      <c r="CX28" s="2">
        <f t="shared" si="28"/>
        <v>105000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105000</v>
      </c>
      <c r="DC28" s="2">
        <f t="shared" si="30"/>
        <v>0</v>
      </c>
      <c r="DD28" s="2">
        <f t="shared" si="56"/>
        <v>0</v>
      </c>
      <c r="DE28" s="2">
        <f t="shared" si="57"/>
        <v>105000</v>
      </c>
      <c r="DF28" s="2">
        <f t="shared" si="32"/>
        <v>3000</v>
      </c>
      <c r="DG28" s="2">
        <f t="shared" si="33"/>
        <v>380</v>
      </c>
      <c r="DH28" s="2">
        <f t="shared" si="58"/>
        <v>101620</v>
      </c>
    </row>
    <row r="29" spans="2:112">
      <c r="C29" s="23">
        <v>8</v>
      </c>
      <c r="D29" s="2">
        <f t="shared" si="68"/>
        <v>146981.41829491354</v>
      </c>
      <c r="E29" s="2">
        <f t="shared" si="69"/>
        <v>136751.69501208921</v>
      </c>
      <c r="F29" s="2">
        <f t="shared" si="70"/>
        <v>143508.49593</v>
      </c>
      <c r="G29" s="2">
        <f t="shared" si="71"/>
        <v>134476.48093000002</v>
      </c>
      <c r="H29" s="2">
        <f t="shared" si="72"/>
        <v>147004.99845856646</v>
      </c>
      <c r="I29" s="2">
        <f t="shared" si="73"/>
        <v>135424.38369515567</v>
      </c>
      <c r="J29" s="52">
        <f t="shared" si="74"/>
        <v>133797.60039378877</v>
      </c>
      <c r="K29" s="44">
        <f t="shared" si="75"/>
        <v>125696.44590878957</v>
      </c>
      <c r="M29" s="23">
        <v>8</v>
      </c>
      <c r="N29" s="25">
        <f t="shared" si="60"/>
        <v>0.46981418294913535</v>
      </c>
      <c r="O29" s="25">
        <f t="shared" si="61"/>
        <v>0.36751695012089214</v>
      </c>
      <c r="P29" s="25">
        <f t="shared" si="62"/>
        <v>0.43508495930000013</v>
      </c>
      <c r="Q29" s="25">
        <f t="shared" si="63"/>
        <v>0.3447648093000002</v>
      </c>
      <c r="R29" s="25">
        <f t="shared" si="64"/>
        <v>0.47004998458566472</v>
      </c>
      <c r="S29" s="26">
        <f t="shared" si="65"/>
        <v>0.35424383695155681</v>
      </c>
      <c r="T29" s="53">
        <f t="shared" si="66"/>
        <v>0.33797600393788763</v>
      </c>
      <c r="U29" s="27">
        <f t="shared" si="67"/>
        <v>0.25696445908789567</v>
      </c>
      <c r="W29" s="1">
        <f t="shared" si="34"/>
        <v>11</v>
      </c>
      <c r="X29" s="2">
        <f t="shared" si="0"/>
        <v>102658.33333333334</v>
      </c>
      <c r="Y29" s="8">
        <f t="shared" si="76"/>
        <v>4.5900000000000003E-2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5.1499999999999997E-2</v>
      </c>
      <c r="AE29" s="2">
        <f t="shared" si="2"/>
        <v>104720.83333333333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104720.83333333333</v>
      </c>
      <c r="BB29" s="2">
        <f t="shared" si="9"/>
        <v>0</v>
      </c>
      <c r="BC29" s="2">
        <f t="shared" si="41"/>
        <v>0</v>
      </c>
      <c r="BD29" s="2">
        <f t="shared" si="10"/>
        <v>104720.83333333333</v>
      </c>
      <c r="BE29" s="2">
        <f t="shared" si="42"/>
        <v>1000</v>
      </c>
      <c r="BF29" s="2">
        <f t="shared" si="11"/>
        <v>706.95833333333246</v>
      </c>
      <c r="BG29" s="2">
        <f t="shared" si="12"/>
        <v>103013.875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5.5E-2</v>
      </c>
      <c r="BO29" s="2">
        <f t="shared" si="15"/>
        <v>105041.66666666666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105041.66666666666</v>
      </c>
      <c r="CL29" s="2">
        <f t="shared" si="23"/>
        <v>0</v>
      </c>
      <c r="CM29" s="2">
        <f t="shared" si="47"/>
        <v>0</v>
      </c>
      <c r="CN29" s="2">
        <f t="shared" si="24"/>
        <v>105041.66666666666</v>
      </c>
      <c r="CO29" s="2">
        <f t="shared" si="48"/>
        <v>2000</v>
      </c>
      <c r="CP29" s="2">
        <f t="shared" si="25"/>
        <v>577.91666666666481</v>
      </c>
      <c r="CQ29" s="2">
        <f t="shared" si="26"/>
        <v>102463.74999999999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0.06</v>
      </c>
      <c r="CX29" s="2">
        <f t="shared" si="28"/>
        <v>105500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105500</v>
      </c>
      <c r="DC29" s="2">
        <f t="shared" si="30"/>
        <v>0</v>
      </c>
      <c r="DD29" s="2">
        <f t="shared" si="56"/>
        <v>0</v>
      </c>
      <c r="DE29" s="2">
        <f t="shared" si="57"/>
        <v>105500</v>
      </c>
      <c r="DF29" s="2">
        <f t="shared" si="32"/>
        <v>3000</v>
      </c>
      <c r="DG29" s="2">
        <f t="shared" si="33"/>
        <v>475</v>
      </c>
      <c r="DH29" s="2">
        <f t="shared" si="58"/>
        <v>102025</v>
      </c>
    </row>
    <row r="30" spans="2:112">
      <c r="C30" s="23">
        <v>9</v>
      </c>
      <c r="D30" s="2">
        <f t="shared" si="68"/>
        <v>153621.84044971512</v>
      </c>
      <c r="E30" s="2">
        <f t="shared" si="69"/>
        <v>143185.5907077365</v>
      </c>
      <c r="F30" s="2">
        <f t="shared" si="70"/>
        <v>151059.34623</v>
      </c>
      <c r="G30" s="2">
        <f t="shared" si="71"/>
        <v>138768.76323000001</v>
      </c>
      <c r="H30" s="2">
        <f t="shared" si="72"/>
        <v>154109.47281919967</v>
      </c>
      <c r="I30" s="2">
        <f t="shared" si="73"/>
        <v>141149.47793238176</v>
      </c>
      <c r="J30" s="52">
        <f t="shared" si="74"/>
        <v>138756.82861590318</v>
      </c>
      <c r="K30" s="44">
        <f t="shared" si="75"/>
        <v>129341.64284014444</v>
      </c>
      <c r="M30" s="23">
        <v>9</v>
      </c>
      <c r="N30" s="25">
        <f t="shared" si="60"/>
        <v>0.53621840449715119</v>
      </c>
      <c r="O30" s="25">
        <f t="shared" si="61"/>
        <v>0.43185590707736488</v>
      </c>
      <c r="P30" s="25">
        <f t="shared" si="62"/>
        <v>0.51059346229999991</v>
      </c>
      <c r="Q30" s="25">
        <f t="shared" si="63"/>
        <v>0.38768763230000003</v>
      </c>
      <c r="R30" s="25">
        <f t="shared" si="64"/>
        <v>0.54109472819199667</v>
      </c>
      <c r="S30" s="26">
        <f t="shared" si="65"/>
        <v>0.41149477932381773</v>
      </c>
      <c r="T30" s="53">
        <f t="shared" si="66"/>
        <v>0.38756828615903194</v>
      </c>
      <c r="U30" s="27">
        <f t="shared" si="67"/>
        <v>0.29341642840144444</v>
      </c>
      <c r="W30" s="1">
        <f t="shared" si="34"/>
        <v>12</v>
      </c>
      <c r="X30" s="2">
        <f t="shared" si="0"/>
        <v>102899.99999999999</v>
      </c>
      <c r="Y30" s="8">
        <f t="shared" si="76"/>
        <v>4.5900000000000003E-2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5.1499999999999997E-2</v>
      </c>
      <c r="AE30" s="2">
        <f t="shared" si="2"/>
        <v>105150.00000000001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105150.00000000001</v>
      </c>
      <c r="BB30" s="2">
        <f t="shared" si="9"/>
        <v>0</v>
      </c>
      <c r="BC30" s="2">
        <f t="shared" si="41"/>
        <v>0</v>
      </c>
      <c r="BD30" s="2">
        <f t="shared" si="10"/>
        <v>105150.00000000001</v>
      </c>
      <c r="BE30" s="2">
        <f t="shared" si="42"/>
        <v>1000</v>
      </c>
      <c r="BF30" s="2">
        <f t="shared" si="11"/>
        <v>788.50000000000273</v>
      </c>
      <c r="BG30" s="2">
        <f t="shared" si="12"/>
        <v>103361.50000000001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5.5E-2</v>
      </c>
      <c r="BO30" s="2">
        <f t="shared" si="15"/>
        <v>105500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5500</v>
      </c>
      <c r="CE30" s="6"/>
      <c r="CF30" s="2">
        <f>CJ29+CD30+CE30</f>
        <v>5500</v>
      </c>
      <c r="CG30" s="1">
        <f t="shared" ref="CG30:CG61" si="78">IF(CD30&lt;&gt;0,MIN(IF(BU30&lt;&gt;"",BU30,0),ROUNDDOWN(CF30/zamiana_COI,0)),0)</f>
        <v>0</v>
      </c>
      <c r="CH30" s="2">
        <f t="shared" si="20"/>
        <v>5500</v>
      </c>
      <c r="CI30" s="1">
        <f>ROUNDDOWN(CH30/100,0)</f>
        <v>55</v>
      </c>
      <c r="CJ30" s="2">
        <f t="shared" si="46"/>
        <v>0</v>
      </c>
      <c r="CK30" s="2">
        <f t="shared" si="22"/>
        <v>105500</v>
      </c>
      <c r="CL30" s="2">
        <f t="shared" si="23"/>
        <v>0</v>
      </c>
      <c r="CM30" s="2">
        <f t="shared" si="47"/>
        <v>0</v>
      </c>
      <c r="CN30" s="2">
        <f t="shared" si="24"/>
        <v>105500</v>
      </c>
      <c r="CO30" s="2">
        <f t="shared" si="48"/>
        <v>2000</v>
      </c>
      <c r="CP30" s="2">
        <f t="shared" si="25"/>
        <v>665</v>
      </c>
      <c r="CQ30" s="2">
        <f t="shared" si="26"/>
        <v>102835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0.06</v>
      </c>
      <c r="CX30" s="2">
        <f t="shared" si="28"/>
        <v>106000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106000</v>
      </c>
      <c r="DC30" s="2">
        <f t="shared" si="30"/>
        <v>0</v>
      </c>
      <c r="DD30" s="2">
        <f t="shared" si="56"/>
        <v>0</v>
      </c>
      <c r="DE30" s="2">
        <f t="shared" si="57"/>
        <v>106000</v>
      </c>
      <c r="DF30" s="2">
        <f t="shared" si="32"/>
        <v>3000</v>
      </c>
      <c r="DG30" s="2">
        <f t="shared" si="33"/>
        <v>570</v>
      </c>
      <c r="DH30" s="2">
        <f t="shared" si="58"/>
        <v>102430</v>
      </c>
    </row>
    <row r="31" spans="2:112">
      <c r="C31" s="23">
        <v>10</v>
      </c>
      <c r="D31" s="2">
        <f t="shared" si="68"/>
        <v>161596.17541949416</v>
      </c>
      <c r="E31" s="2">
        <f t="shared" si="69"/>
        <v>148358.31967751554</v>
      </c>
      <c r="F31" s="2">
        <f t="shared" si="70"/>
        <v>157827.66892999999</v>
      </c>
      <c r="G31" s="2">
        <f t="shared" si="71"/>
        <v>144097.72193</v>
      </c>
      <c r="H31" s="2">
        <f t="shared" si="72"/>
        <v>161562.06642350391</v>
      </c>
      <c r="I31" s="2">
        <f t="shared" si="73"/>
        <v>149585.10178723192</v>
      </c>
      <c r="J31" s="52">
        <f t="shared" si="74"/>
        <v>143899.87137943413</v>
      </c>
      <c r="K31" s="44">
        <f t="shared" si="75"/>
        <v>133092.55048250864</v>
      </c>
      <c r="M31" s="23">
        <v>10</v>
      </c>
      <c r="N31" s="25">
        <f t="shared" si="60"/>
        <v>0.61596175419494159</v>
      </c>
      <c r="O31" s="25">
        <f t="shared" si="61"/>
        <v>0.48358319677515538</v>
      </c>
      <c r="P31" s="25">
        <f t="shared" si="62"/>
        <v>0.57827668929999976</v>
      </c>
      <c r="Q31" s="25">
        <f t="shared" si="63"/>
        <v>0.44097721929999989</v>
      </c>
      <c r="R31" s="25">
        <f t="shared" si="64"/>
        <v>0.61562066423503925</v>
      </c>
      <c r="S31" s="26">
        <f t="shared" si="65"/>
        <v>0.49585101787231922</v>
      </c>
      <c r="T31" s="53">
        <f t="shared" si="66"/>
        <v>0.43899871379434141</v>
      </c>
      <c r="U31" s="27">
        <f t="shared" si="67"/>
        <v>0.33092550482508631</v>
      </c>
      <c r="W31" s="1">
        <f t="shared" si="34"/>
        <v>13</v>
      </c>
      <c r="X31" s="2">
        <f t="shared" si="0"/>
        <v>103148.67499999999</v>
      </c>
      <c r="Y31" s="8">
        <f t="shared" si="76"/>
        <v>4.5900000000000003E-2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105150.00000000001</v>
      </c>
      <c r="AD31" s="8">
        <f t="shared" si="1"/>
        <v>5.1499999999999997E-2</v>
      </c>
      <c r="AE31" s="2">
        <f t="shared" si="2"/>
        <v>105601.26875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5.1499999999999997E-2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105601.26875</v>
      </c>
      <c r="BB31" s="2">
        <f t="shared" si="9"/>
        <v>0</v>
      </c>
      <c r="BC31" s="2">
        <f t="shared" si="41"/>
        <v>0</v>
      </c>
      <c r="BD31" s="2">
        <f t="shared" si="10"/>
        <v>105601.26875</v>
      </c>
      <c r="BE31" s="2">
        <f t="shared" si="42"/>
        <v>1000</v>
      </c>
      <c r="BF31" s="2">
        <f t="shared" si="11"/>
        <v>874.24106250000057</v>
      </c>
      <c r="BG31" s="2">
        <f t="shared" si="12"/>
        <v>103727.0276875</v>
      </c>
      <c r="BI31" s="8">
        <f t="shared" ref="BI31:BI62" si="84">MAX(INDEX(scenariusz_I_inflacja,MATCH(ROUNDUP(W31/12,0)-1,scenariusz_I_rok,0)),0)</f>
        <v>2.9000000000000001E-2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4.3999999999999997E-2</v>
      </c>
      <c r="BO31" s="2">
        <f t="shared" si="15"/>
        <v>100366.66666666667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55</v>
      </c>
      <c r="BS31" s="6"/>
      <c r="BT31" s="6"/>
      <c r="BU31" s="6"/>
      <c r="BV31" s="2">
        <f>BR31*100</f>
        <v>5500</v>
      </c>
      <c r="BW31" s="8">
        <f t="shared" ref="BW31:BW62" si="86">proc_I_okres_COI</f>
        <v>5.5E-2</v>
      </c>
      <c r="BX31" s="2">
        <f>BV31*(1+BW31*IF(MOD($W31,12)&lt;&gt;0,MOD($W31,12),12)/12)</f>
        <v>5525.2083333333339</v>
      </c>
      <c r="BY31" s="2">
        <f t="shared" ref="BY31:BY62" si="87">MIN(BR31*koszt_wczesniejszy_wykup_COI,BX31-BV31)</f>
        <v>25.20833333333394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0</v>
      </c>
      <c r="CG31" s="1">
        <f t="shared" si="78"/>
        <v>0</v>
      </c>
      <c r="CH31" s="2">
        <f t="shared" si="20"/>
        <v>0</v>
      </c>
      <c r="CI31" s="1">
        <f t="shared" ref="CI31:CI94" si="89">ROUNDDOWN(CH31/100,0)</f>
        <v>0</v>
      </c>
      <c r="CJ31" s="2">
        <f t="shared" si="46"/>
        <v>0</v>
      </c>
      <c r="CK31" s="2">
        <f>BO31+BX31+CB31+CJ30</f>
        <v>105891.875</v>
      </c>
      <c r="CL31" s="2">
        <f t="shared" si="23"/>
        <v>0</v>
      </c>
      <c r="CM31" s="2">
        <f t="shared" si="47"/>
        <v>0</v>
      </c>
      <c r="CN31" s="2">
        <f t="shared" si="24"/>
        <v>105891.875</v>
      </c>
      <c r="CO31" s="2">
        <f t="shared" si="48"/>
        <v>2025.2083333333339</v>
      </c>
      <c r="CP31" s="2">
        <f t="shared" si="25"/>
        <v>734.66666666666765</v>
      </c>
      <c r="CQ31" s="2">
        <f t="shared" si="26"/>
        <v>103132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106000</v>
      </c>
      <c r="CW31" s="8">
        <f t="shared" si="27"/>
        <v>4.9000000000000002E-2</v>
      </c>
      <c r="CX31" s="2">
        <f t="shared" si="28"/>
        <v>106432.83333333334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106432.83333333334</v>
      </c>
      <c r="DC31" s="2">
        <f t="shared" si="30"/>
        <v>0</v>
      </c>
      <c r="DD31" s="2">
        <f t="shared" si="56"/>
        <v>0</v>
      </c>
      <c r="DE31" s="2">
        <f t="shared" si="57"/>
        <v>106432.83333333334</v>
      </c>
      <c r="DF31" s="2">
        <f t="shared" si="32"/>
        <v>3000</v>
      </c>
      <c r="DG31" s="2">
        <f t="shared" si="33"/>
        <v>652.23833333333516</v>
      </c>
      <c r="DH31" s="2">
        <f t="shared" si="58"/>
        <v>102780.595</v>
      </c>
    </row>
    <row r="32" spans="2:112" ht="15.75" customHeight="1">
      <c r="C32" s="23">
        <v>11</v>
      </c>
      <c r="D32" s="2">
        <f t="shared" si="68"/>
        <v>169922.53599074823</v>
      </c>
      <c r="E32" s="2">
        <f t="shared" si="69"/>
        <v>155069.26477901961</v>
      </c>
      <c r="F32" s="2">
        <f t="shared" si="70"/>
        <v>164866.68612999999</v>
      </c>
      <c r="G32" s="2">
        <f t="shared" si="71"/>
        <v>149655.91412999999</v>
      </c>
      <c r="H32" s="2">
        <f t="shared" si="72"/>
        <v>171338.1806675235</v>
      </c>
      <c r="I32" s="2">
        <f t="shared" si="73"/>
        <v>153526.51066752349</v>
      </c>
      <c r="J32" s="52">
        <f t="shared" si="74"/>
        <v>149233.54179806035</v>
      </c>
      <c r="K32" s="44">
        <f t="shared" si="75"/>
        <v>136952.23444650139</v>
      </c>
      <c r="M32" s="23">
        <v>11</v>
      </c>
      <c r="N32" s="25">
        <f t="shared" si="60"/>
        <v>0.69922535990748225</v>
      </c>
      <c r="O32" s="25">
        <f t="shared" si="61"/>
        <v>0.55069264779019611</v>
      </c>
      <c r="P32" s="25">
        <f t="shared" si="62"/>
        <v>0.64866686129999995</v>
      </c>
      <c r="Q32" s="25">
        <f t="shared" si="63"/>
        <v>0.4965591412999999</v>
      </c>
      <c r="R32" s="25">
        <f t="shared" si="64"/>
        <v>0.71338180667523488</v>
      </c>
      <c r="S32" s="26">
        <f t="shared" si="65"/>
        <v>0.53526510667523475</v>
      </c>
      <c r="T32" s="53">
        <f t="shared" si="66"/>
        <v>0.49233541798060343</v>
      </c>
      <c r="U32" s="27">
        <f t="shared" si="67"/>
        <v>0.36952234446501397</v>
      </c>
      <c r="W32" s="1">
        <f t="shared" si="34"/>
        <v>14</v>
      </c>
      <c r="X32" s="2">
        <f t="shared" si="0"/>
        <v>103397.34999999998</v>
      </c>
      <c r="Y32" s="8">
        <f t="shared" si="76"/>
        <v>4.5900000000000003E-2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105150.00000000001</v>
      </c>
      <c r="AD32" s="8">
        <f t="shared" si="1"/>
        <v>5.1499999999999997E-2</v>
      </c>
      <c r="AE32" s="2">
        <f t="shared" si="2"/>
        <v>106052.53750000002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5.1499999999999997E-2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106052.53750000002</v>
      </c>
      <c r="BB32" s="2">
        <f t="shared" si="9"/>
        <v>0</v>
      </c>
      <c r="BC32" s="2">
        <f t="shared" si="41"/>
        <v>0</v>
      </c>
      <c r="BD32" s="2">
        <f t="shared" si="10"/>
        <v>106052.53750000002</v>
      </c>
      <c r="BE32" s="2">
        <f t="shared" si="42"/>
        <v>1000</v>
      </c>
      <c r="BF32" s="2">
        <f t="shared" si="11"/>
        <v>959.98212500000386</v>
      </c>
      <c r="BG32" s="2">
        <f t="shared" si="12"/>
        <v>104092.55537500001</v>
      </c>
      <c r="BI32" s="8">
        <f t="shared" si="84"/>
        <v>2.9000000000000001E-2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4.3999999999999997E-2</v>
      </c>
      <c r="BO32" s="2">
        <f t="shared" si="15"/>
        <v>100733.33333333334</v>
      </c>
      <c r="BP32" s="2" t="str">
        <f t="shared" si="16"/>
        <v>nie</v>
      </c>
      <c r="BQ32" s="2">
        <f t="shared" si="17"/>
        <v>2000</v>
      </c>
      <c r="BR32" s="1">
        <f t="shared" si="85"/>
        <v>55</v>
      </c>
      <c r="BS32" s="6"/>
      <c r="BT32" s="6"/>
      <c r="BU32" s="6"/>
      <c r="BV32" s="2">
        <f t="shared" ref="BV32:BV95" si="94">BR32*100</f>
        <v>5500</v>
      </c>
      <c r="BW32" s="8">
        <f t="shared" si="86"/>
        <v>5.5E-2</v>
      </c>
      <c r="BX32" s="2">
        <f t="shared" ref="BX32:BX95" si="95">BV32*(1+BW32*IF(MOD($W32,12)&lt;&gt;0,MOD($W32,12),12)/12)</f>
        <v>5550.416666666667</v>
      </c>
      <c r="BY32" s="2">
        <f t="shared" si="87"/>
        <v>50.41666666666697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0</v>
      </c>
      <c r="CG32" s="1">
        <f t="shared" si="78"/>
        <v>0</v>
      </c>
      <c r="CH32" s="2">
        <f t="shared" si="20"/>
        <v>0</v>
      </c>
      <c r="CI32" s="1">
        <f t="shared" si="89"/>
        <v>0</v>
      </c>
      <c r="CJ32" s="2">
        <f t="shared" ref="CJ32:CJ95" si="98">CH32-CI32*100</f>
        <v>0</v>
      </c>
      <c r="CK32" s="2">
        <f t="shared" ref="CK32:CK95" si="99">BO32+BX32+CB32+CJ31</f>
        <v>106283.75000000001</v>
      </c>
      <c r="CL32" s="2">
        <f t="shared" si="23"/>
        <v>0</v>
      </c>
      <c r="CM32" s="2">
        <f t="shared" si="47"/>
        <v>0</v>
      </c>
      <c r="CN32" s="2">
        <f t="shared" si="24"/>
        <v>106283.75000000001</v>
      </c>
      <c r="CO32" s="2">
        <f t="shared" si="48"/>
        <v>2050.416666666667</v>
      </c>
      <c r="CP32" s="2">
        <f t="shared" si="25"/>
        <v>804.33333333333519</v>
      </c>
      <c r="CQ32" s="2">
        <f t="shared" si="26"/>
        <v>103429.00000000001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106000</v>
      </c>
      <c r="CW32" s="8">
        <f t="shared" si="27"/>
        <v>4.9000000000000002E-2</v>
      </c>
      <c r="CX32" s="2">
        <f t="shared" si="28"/>
        <v>106865.66666666667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106865.66666666667</v>
      </c>
      <c r="DC32" s="2">
        <f t="shared" si="30"/>
        <v>0</v>
      </c>
      <c r="DD32" s="2">
        <f t="shared" si="56"/>
        <v>0</v>
      </c>
      <c r="DE32" s="2">
        <f t="shared" si="57"/>
        <v>106865.66666666667</v>
      </c>
      <c r="DF32" s="2">
        <f t="shared" si="32"/>
        <v>3000</v>
      </c>
      <c r="DG32" s="2">
        <f t="shared" si="33"/>
        <v>734.4766666666676</v>
      </c>
      <c r="DH32" s="2">
        <f t="shared" si="58"/>
        <v>103131.19</v>
      </c>
    </row>
    <row r="33" spans="2:112" ht="15" customHeight="1" thickBot="1">
      <c r="C33" s="57">
        <v>12</v>
      </c>
      <c r="D33" s="66">
        <f t="shared" si="68"/>
        <v>177718.41560781104</v>
      </c>
      <c r="E33" s="66">
        <f t="shared" si="69"/>
        <v>162603.6949782109</v>
      </c>
      <c r="F33" s="66">
        <f t="shared" si="70"/>
        <v>172224.27173000001</v>
      </c>
      <c r="G33" s="66">
        <f t="shared" si="71"/>
        <v>157234.89573000002</v>
      </c>
      <c r="H33" s="66">
        <f t="shared" si="72"/>
        <v>179628.13749754312</v>
      </c>
      <c r="I33" s="66">
        <f t="shared" si="73"/>
        <v>160206.89883754312</v>
      </c>
      <c r="J33" s="58">
        <f t="shared" si="74"/>
        <v>154764.90551454588</v>
      </c>
      <c r="K33" s="67">
        <f t="shared" si="75"/>
        <v>140923.84924544991</v>
      </c>
      <c r="M33" s="28">
        <v>12</v>
      </c>
      <c r="N33" s="29">
        <f t="shared" si="60"/>
        <v>0.77718415607811031</v>
      </c>
      <c r="O33" s="29">
        <f t="shared" si="61"/>
        <v>0.626036949782109</v>
      </c>
      <c r="P33" s="29">
        <f t="shared" si="62"/>
        <v>0.72224271730000011</v>
      </c>
      <c r="Q33" s="29">
        <f t="shared" si="63"/>
        <v>0.57234895730000024</v>
      </c>
      <c r="R33" s="29">
        <f t="shared" si="64"/>
        <v>0.79628137497543117</v>
      </c>
      <c r="S33" s="30">
        <f t="shared" si="65"/>
        <v>0.60206898837543132</v>
      </c>
      <c r="T33" s="54">
        <f t="shared" si="66"/>
        <v>0.54764905514545892</v>
      </c>
      <c r="U33" s="31">
        <f t="shared" si="67"/>
        <v>0.40923849245449917</v>
      </c>
      <c r="W33" s="1">
        <f t="shared" si="34"/>
        <v>15</v>
      </c>
      <c r="X33" s="2">
        <f t="shared" si="0"/>
        <v>103646.02499999998</v>
      </c>
      <c r="Y33" s="8">
        <f t="shared" si="76"/>
        <v>4.5900000000000003E-2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105150.00000000001</v>
      </c>
      <c r="AD33" s="8">
        <f t="shared" si="1"/>
        <v>5.1499999999999997E-2</v>
      </c>
      <c r="AE33" s="2">
        <f t="shared" si="2"/>
        <v>106503.80625000001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5.1499999999999997E-2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106503.80625000001</v>
      </c>
      <c r="BB33" s="2">
        <f t="shared" si="9"/>
        <v>0</v>
      </c>
      <c r="BC33" s="2">
        <f t="shared" si="41"/>
        <v>0</v>
      </c>
      <c r="BD33" s="2">
        <f t="shared" si="10"/>
        <v>106503.80625000001</v>
      </c>
      <c r="BE33" s="2">
        <f t="shared" si="42"/>
        <v>1000</v>
      </c>
      <c r="BF33" s="2">
        <f t="shared" si="11"/>
        <v>1045.7231875000016</v>
      </c>
      <c r="BG33" s="2">
        <f t="shared" si="12"/>
        <v>104458.08306250001</v>
      </c>
      <c r="BI33" s="8">
        <f t="shared" si="84"/>
        <v>2.9000000000000001E-2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4.3999999999999997E-2</v>
      </c>
      <c r="BO33" s="2">
        <f t="shared" si="15"/>
        <v>101099.99999999999</v>
      </c>
      <c r="BP33" s="2" t="str">
        <f t="shared" si="16"/>
        <v>nie</v>
      </c>
      <c r="BQ33" s="2">
        <f t="shared" si="17"/>
        <v>2000</v>
      </c>
      <c r="BR33" s="1">
        <f t="shared" si="85"/>
        <v>55</v>
      </c>
      <c r="BS33" s="6"/>
      <c r="BT33" s="6"/>
      <c r="BU33" s="6"/>
      <c r="BV33" s="2">
        <f t="shared" si="94"/>
        <v>5500</v>
      </c>
      <c r="BW33" s="8">
        <f t="shared" si="86"/>
        <v>5.5E-2</v>
      </c>
      <c r="BX33" s="2">
        <f t="shared" si="95"/>
        <v>5575.625</v>
      </c>
      <c r="BY33" s="2">
        <f t="shared" si="87"/>
        <v>75.625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0</v>
      </c>
      <c r="CG33" s="1">
        <f t="shared" si="78"/>
        <v>0</v>
      </c>
      <c r="CH33" s="2">
        <f t="shared" si="20"/>
        <v>0</v>
      </c>
      <c r="CI33" s="1">
        <f t="shared" si="89"/>
        <v>0</v>
      </c>
      <c r="CJ33" s="2">
        <f t="shared" si="98"/>
        <v>0</v>
      </c>
      <c r="CK33" s="2">
        <f t="shared" si="99"/>
        <v>106675.62499999999</v>
      </c>
      <c r="CL33" s="2">
        <f t="shared" si="23"/>
        <v>0</v>
      </c>
      <c r="CM33" s="2">
        <f t="shared" si="47"/>
        <v>0</v>
      </c>
      <c r="CN33" s="2">
        <f t="shared" si="24"/>
        <v>106675.62499999999</v>
      </c>
      <c r="CO33" s="2">
        <f t="shared" si="48"/>
        <v>2075.625</v>
      </c>
      <c r="CP33" s="2">
        <f t="shared" si="25"/>
        <v>873.99999999999727</v>
      </c>
      <c r="CQ33" s="2">
        <f t="shared" si="26"/>
        <v>103725.99999999999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106000</v>
      </c>
      <c r="CW33" s="8">
        <f t="shared" si="27"/>
        <v>4.9000000000000002E-2</v>
      </c>
      <c r="CX33" s="2">
        <f t="shared" si="28"/>
        <v>107298.50000000001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107298.50000000001</v>
      </c>
      <c r="DC33" s="2">
        <f t="shared" si="30"/>
        <v>0</v>
      </c>
      <c r="DD33" s="2">
        <f t="shared" si="56"/>
        <v>0</v>
      </c>
      <c r="DE33" s="2">
        <f t="shared" si="57"/>
        <v>107298.50000000001</v>
      </c>
      <c r="DF33" s="2">
        <f t="shared" si="32"/>
        <v>3000</v>
      </c>
      <c r="DG33" s="2">
        <f t="shared" si="33"/>
        <v>816.71500000000276</v>
      </c>
      <c r="DH33" s="2">
        <f t="shared" si="58"/>
        <v>103481.78500000002</v>
      </c>
    </row>
    <row r="34" spans="2:112" ht="23.45" customHeight="1" thickBot="1">
      <c r="M34" s="49">
        <f>zakup_domyslny_mc</f>
        <v>50</v>
      </c>
      <c r="N34" s="40">
        <f t="shared" ref="N34:U34" si="100">D17/zakup_domyslny_wartosc-1</f>
        <v>0.222378899154003</v>
      </c>
      <c r="O34" s="40">
        <f t="shared" si="100"/>
        <v>0.16976575519550297</v>
      </c>
      <c r="P34" s="40">
        <f t="shared" si="100"/>
        <v>0.20883578346666676</v>
      </c>
      <c r="Q34" s="40">
        <f t="shared" si="100"/>
        <v>0.15791683680000013</v>
      </c>
      <c r="R34" s="40">
        <f t="shared" si="100"/>
        <v>0.22833070359172725</v>
      </c>
      <c r="S34" s="40">
        <f t="shared" si="100"/>
        <v>0.15965193675700706</v>
      </c>
      <c r="T34" s="40">
        <f t="shared" si="100"/>
        <v>0.16374680697686839</v>
      </c>
      <c r="U34" s="41">
        <f t="shared" si="100"/>
        <v>0.12656312722019125</v>
      </c>
      <c r="W34" s="1">
        <f t="shared" si="34"/>
        <v>16</v>
      </c>
      <c r="X34" s="2">
        <f t="shared" si="0"/>
        <v>103894.7</v>
      </c>
      <c r="Y34" s="8">
        <f t="shared" si="76"/>
        <v>4.5900000000000003E-2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105150.00000000001</v>
      </c>
      <c r="AD34" s="8">
        <f t="shared" si="1"/>
        <v>5.1499999999999997E-2</v>
      </c>
      <c r="AE34" s="2">
        <f t="shared" si="2"/>
        <v>106955.07500000003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5.1499999999999997E-2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106955.07500000003</v>
      </c>
      <c r="BB34" s="2">
        <f t="shared" si="9"/>
        <v>0</v>
      </c>
      <c r="BC34" s="2">
        <f t="shared" si="41"/>
        <v>0</v>
      </c>
      <c r="BD34" s="2">
        <f t="shared" si="10"/>
        <v>106955.07500000003</v>
      </c>
      <c r="BE34" s="2">
        <f t="shared" si="42"/>
        <v>1000</v>
      </c>
      <c r="BF34" s="2">
        <f t="shared" si="11"/>
        <v>1131.464250000005</v>
      </c>
      <c r="BG34" s="2">
        <f t="shared" si="12"/>
        <v>104823.61075000002</v>
      </c>
      <c r="BI34" s="8">
        <f t="shared" si="84"/>
        <v>2.9000000000000001E-2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4.3999999999999997E-2</v>
      </c>
      <c r="BO34" s="2">
        <f t="shared" si="15"/>
        <v>101466.66666666666</v>
      </c>
      <c r="BP34" s="2" t="str">
        <f t="shared" si="16"/>
        <v>nie</v>
      </c>
      <c r="BQ34" s="2">
        <f t="shared" si="17"/>
        <v>2000</v>
      </c>
      <c r="BR34" s="1">
        <f t="shared" si="85"/>
        <v>55</v>
      </c>
      <c r="BS34" s="6"/>
      <c r="BT34" s="6"/>
      <c r="BU34" s="6"/>
      <c r="BV34" s="2">
        <f t="shared" si="94"/>
        <v>5500</v>
      </c>
      <c r="BW34" s="8">
        <f t="shared" si="86"/>
        <v>5.5E-2</v>
      </c>
      <c r="BX34" s="2">
        <f t="shared" si="95"/>
        <v>5600.833333333333</v>
      </c>
      <c r="BY34" s="2">
        <f t="shared" si="87"/>
        <v>100.83333333333303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0</v>
      </c>
      <c r="CG34" s="1">
        <f t="shared" si="78"/>
        <v>0</v>
      </c>
      <c r="CH34" s="2">
        <f t="shared" si="20"/>
        <v>0</v>
      </c>
      <c r="CI34" s="1">
        <f t="shared" si="89"/>
        <v>0</v>
      </c>
      <c r="CJ34" s="2">
        <f t="shared" si="98"/>
        <v>0</v>
      </c>
      <c r="CK34" s="2">
        <f t="shared" si="99"/>
        <v>107067.49999999999</v>
      </c>
      <c r="CL34" s="2">
        <f t="shared" si="23"/>
        <v>0</v>
      </c>
      <c r="CM34" s="2">
        <f t="shared" si="47"/>
        <v>0</v>
      </c>
      <c r="CN34" s="2">
        <f t="shared" si="24"/>
        <v>107067.49999999999</v>
      </c>
      <c r="CO34" s="2">
        <f t="shared" si="48"/>
        <v>2100.833333333333</v>
      </c>
      <c r="CP34" s="2">
        <f t="shared" si="25"/>
        <v>943.66666666666481</v>
      </c>
      <c r="CQ34" s="2">
        <f t="shared" si="26"/>
        <v>104022.99999999999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106000</v>
      </c>
      <c r="CW34" s="8">
        <f t="shared" si="27"/>
        <v>4.9000000000000002E-2</v>
      </c>
      <c r="CX34" s="2">
        <f t="shared" si="28"/>
        <v>107731.33333333333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107731.33333333333</v>
      </c>
      <c r="DC34" s="2">
        <f t="shared" si="30"/>
        <v>0</v>
      </c>
      <c r="DD34" s="2">
        <f t="shared" si="56"/>
        <v>0</v>
      </c>
      <c r="DE34" s="2">
        <f t="shared" si="57"/>
        <v>107731.33333333333</v>
      </c>
      <c r="DF34" s="2">
        <f t="shared" si="32"/>
        <v>3000</v>
      </c>
      <c r="DG34" s="2">
        <f t="shared" si="33"/>
        <v>898.95333333333247</v>
      </c>
      <c r="DH34" s="2">
        <f t="shared" si="58"/>
        <v>103832.37999999999</v>
      </c>
    </row>
    <row r="35" spans="2:112">
      <c r="W35" s="1">
        <f t="shared" si="34"/>
        <v>17</v>
      </c>
      <c r="X35" s="2">
        <f t="shared" si="0"/>
        <v>104143.375</v>
      </c>
      <c r="Y35" s="8">
        <f t="shared" si="76"/>
        <v>4.5900000000000003E-2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105150.00000000001</v>
      </c>
      <c r="AD35" s="8">
        <f t="shared" si="1"/>
        <v>5.1499999999999997E-2</v>
      </c>
      <c r="AE35" s="2">
        <f t="shared" si="2"/>
        <v>107406.34375000001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5.1499999999999997E-2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107406.34375000001</v>
      </c>
      <c r="BB35" s="2">
        <f t="shared" si="9"/>
        <v>0</v>
      </c>
      <c r="BC35" s="2">
        <f t="shared" si="41"/>
        <v>0</v>
      </c>
      <c r="BD35" s="2">
        <f t="shared" si="10"/>
        <v>107406.34375000001</v>
      </c>
      <c r="BE35" s="2">
        <f t="shared" si="42"/>
        <v>1000</v>
      </c>
      <c r="BF35" s="2">
        <f t="shared" si="11"/>
        <v>1217.2053125000027</v>
      </c>
      <c r="BG35" s="2">
        <f t="shared" si="12"/>
        <v>105189.13843750001</v>
      </c>
      <c r="BI35" s="8">
        <f t="shared" si="84"/>
        <v>2.9000000000000001E-2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4.3999999999999997E-2</v>
      </c>
      <c r="BO35" s="2">
        <f t="shared" si="15"/>
        <v>101833.33333333333</v>
      </c>
      <c r="BP35" s="2" t="str">
        <f t="shared" si="16"/>
        <v>nie</v>
      </c>
      <c r="BQ35" s="2">
        <f t="shared" si="17"/>
        <v>2000</v>
      </c>
      <c r="BR35" s="1">
        <f t="shared" si="85"/>
        <v>55</v>
      </c>
      <c r="BS35" s="6"/>
      <c r="BT35" s="6"/>
      <c r="BU35" s="6"/>
      <c r="BV35" s="2">
        <f t="shared" si="94"/>
        <v>5500</v>
      </c>
      <c r="BW35" s="8">
        <f t="shared" si="86"/>
        <v>5.5E-2</v>
      </c>
      <c r="BX35" s="2">
        <f t="shared" si="95"/>
        <v>5626.041666666667</v>
      </c>
      <c r="BY35" s="2">
        <f t="shared" si="87"/>
        <v>110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0</v>
      </c>
      <c r="CG35" s="1">
        <f t="shared" si="78"/>
        <v>0</v>
      </c>
      <c r="CH35" s="2">
        <f t="shared" si="20"/>
        <v>0</v>
      </c>
      <c r="CI35" s="1">
        <f t="shared" si="89"/>
        <v>0</v>
      </c>
      <c r="CJ35" s="2">
        <f t="shared" si="98"/>
        <v>0</v>
      </c>
      <c r="CK35" s="2">
        <f t="shared" si="99"/>
        <v>107459.375</v>
      </c>
      <c r="CL35" s="2">
        <f t="shared" si="23"/>
        <v>0</v>
      </c>
      <c r="CM35" s="2">
        <f t="shared" si="47"/>
        <v>0</v>
      </c>
      <c r="CN35" s="2">
        <f t="shared" si="24"/>
        <v>107459.375</v>
      </c>
      <c r="CO35" s="2">
        <f t="shared" si="48"/>
        <v>2110</v>
      </c>
      <c r="CP35" s="2">
        <f t="shared" si="25"/>
        <v>1016.38125</v>
      </c>
      <c r="CQ35" s="2">
        <f t="shared" si="26"/>
        <v>104332.99374999999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106000</v>
      </c>
      <c r="CW35" s="8">
        <f t="shared" si="27"/>
        <v>4.9000000000000002E-2</v>
      </c>
      <c r="CX35" s="2">
        <f t="shared" si="28"/>
        <v>108164.16666666667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108164.16666666667</v>
      </c>
      <c r="DC35" s="2">
        <f t="shared" si="30"/>
        <v>0</v>
      </c>
      <c r="DD35" s="2">
        <f t="shared" si="56"/>
        <v>0</v>
      </c>
      <c r="DE35" s="2">
        <f t="shared" si="57"/>
        <v>108164.16666666667</v>
      </c>
      <c r="DF35" s="2">
        <f t="shared" si="32"/>
        <v>3000</v>
      </c>
      <c r="DG35" s="2">
        <f t="shared" si="33"/>
        <v>981.19166666666763</v>
      </c>
      <c r="DH35" s="2">
        <f t="shared" si="58"/>
        <v>104182.97500000001</v>
      </c>
    </row>
    <row r="36" spans="2:112" ht="30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104392.04999999997</v>
      </c>
      <c r="Y36" s="8">
        <f t="shared" si="76"/>
        <v>4.5900000000000003E-2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105150.00000000001</v>
      </c>
      <c r="AD36" s="8">
        <f t="shared" si="1"/>
        <v>5.1499999999999997E-2</v>
      </c>
      <c r="AE36" s="2">
        <f t="shared" si="2"/>
        <v>107857.6125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5.1499999999999997E-2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107857.6125</v>
      </c>
      <c r="BB36" s="2">
        <f t="shared" si="9"/>
        <v>0</v>
      </c>
      <c r="BC36" s="2">
        <f t="shared" si="41"/>
        <v>0</v>
      </c>
      <c r="BD36" s="2">
        <f t="shared" si="10"/>
        <v>107857.6125</v>
      </c>
      <c r="BE36" s="2">
        <f t="shared" si="42"/>
        <v>1000</v>
      </c>
      <c r="BF36" s="2">
        <f t="shared" si="11"/>
        <v>1302.9463750000007</v>
      </c>
      <c r="BG36" s="2">
        <f t="shared" si="12"/>
        <v>105554.666125</v>
      </c>
      <c r="BI36" s="8">
        <f t="shared" si="84"/>
        <v>2.9000000000000001E-2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4.3999999999999997E-2</v>
      </c>
      <c r="BO36" s="2">
        <f t="shared" si="15"/>
        <v>102200</v>
      </c>
      <c r="BP36" s="2" t="str">
        <f t="shared" si="16"/>
        <v>nie</v>
      </c>
      <c r="BQ36" s="2">
        <f t="shared" si="17"/>
        <v>2000</v>
      </c>
      <c r="BR36" s="1">
        <f t="shared" si="85"/>
        <v>55</v>
      </c>
      <c r="BS36" s="6"/>
      <c r="BT36" s="6"/>
      <c r="BU36" s="6"/>
      <c r="BV36" s="2">
        <f t="shared" si="94"/>
        <v>5500</v>
      </c>
      <c r="BW36" s="8">
        <f t="shared" si="86"/>
        <v>5.5E-2</v>
      </c>
      <c r="BX36" s="2">
        <f t="shared" si="95"/>
        <v>5651.25</v>
      </c>
      <c r="BY36" s="2">
        <f t="shared" si="87"/>
        <v>110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0</v>
      </c>
      <c r="CG36" s="1">
        <f t="shared" si="78"/>
        <v>0</v>
      </c>
      <c r="CH36" s="2">
        <f t="shared" si="20"/>
        <v>0</v>
      </c>
      <c r="CI36" s="1">
        <f t="shared" si="89"/>
        <v>0</v>
      </c>
      <c r="CJ36" s="2">
        <f t="shared" si="98"/>
        <v>0</v>
      </c>
      <c r="CK36" s="2">
        <f t="shared" si="99"/>
        <v>107851.25</v>
      </c>
      <c r="CL36" s="2">
        <f t="shared" si="23"/>
        <v>0</v>
      </c>
      <c r="CM36" s="2">
        <f t="shared" si="47"/>
        <v>0</v>
      </c>
      <c r="CN36" s="2">
        <f t="shared" si="24"/>
        <v>107851.25</v>
      </c>
      <c r="CO36" s="2">
        <f t="shared" si="48"/>
        <v>2110</v>
      </c>
      <c r="CP36" s="2">
        <f t="shared" si="25"/>
        <v>1090.8375000000001</v>
      </c>
      <c r="CQ36" s="2">
        <f t="shared" si="26"/>
        <v>104650.41250000001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106000</v>
      </c>
      <c r="CW36" s="8">
        <f t="shared" si="27"/>
        <v>4.9000000000000002E-2</v>
      </c>
      <c r="CX36" s="2">
        <f t="shared" si="28"/>
        <v>108597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108597</v>
      </c>
      <c r="DC36" s="2">
        <f t="shared" si="30"/>
        <v>0</v>
      </c>
      <c r="DD36" s="2">
        <f t="shared" si="56"/>
        <v>0</v>
      </c>
      <c r="DE36" s="2">
        <f t="shared" si="57"/>
        <v>108597</v>
      </c>
      <c r="DF36" s="2">
        <f t="shared" si="32"/>
        <v>3000</v>
      </c>
      <c r="DG36" s="2">
        <f t="shared" si="33"/>
        <v>1063.43</v>
      </c>
      <c r="DH36" s="2">
        <f t="shared" si="58"/>
        <v>104533.57</v>
      </c>
    </row>
    <row r="37" spans="2:112">
      <c r="B37" s="227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104640.72499999999</v>
      </c>
      <c r="Y37" s="8">
        <f t="shared" si="76"/>
        <v>4.5900000000000003E-2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105150.00000000001</v>
      </c>
      <c r="AD37" s="8">
        <f t="shared" si="1"/>
        <v>5.1499999999999997E-2</v>
      </c>
      <c r="AE37" s="2">
        <f t="shared" si="2"/>
        <v>108308.88125000002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5.1499999999999997E-2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108308.88125000002</v>
      </c>
      <c r="BB37" s="2">
        <f t="shared" si="9"/>
        <v>0</v>
      </c>
      <c r="BC37" s="2">
        <f t="shared" si="41"/>
        <v>0</v>
      </c>
      <c r="BD37" s="2">
        <f t="shared" si="10"/>
        <v>108308.88125000002</v>
      </c>
      <c r="BE37" s="2">
        <f t="shared" si="42"/>
        <v>1000</v>
      </c>
      <c r="BF37" s="2">
        <f t="shared" si="11"/>
        <v>1388.6874375000039</v>
      </c>
      <c r="BG37" s="2">
        <f t="shared" si="12"/>
        <v>105920.19381250002</v>
      </c>
      <c r="BI37" s="8">
        <f t="shared" si="84"/>
        <v>2.9000000000000001E-2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4.3999999999999997E-2</v>
      </c>
      <c r="BO37" s="2">
        <f t="shared" si="15"/>
        <v>102566.66666666667</v>
      </c>
      <c r="BP37" s="2" t="str">
        <f t="shared" si="16"/>
        <v>nie</v>
      </c>
      <c r="BQ37" s="2">
        <f t="shared" si="17"/>
        <v>2000</v>
      </c>
      <c r="BR37" s="1">
        <f t="shared" si="85"/>
        <v>55</v>
      </c>
      <c r="BS37" s="6"/>
      <c r="BT37" s="6"/>
      <c r="BU37" s="6"/>
      <c r="BV37" s="2">
        <f t="shared" si="94"/>
        <v>5500</v>
      </c>
      <c r="BW37" s="8">
        <f t="shared" si="86"/>
        <v>5.5E-2</v>
      </c>
      <c r="BX37" s="2">
        <f t="shared" si="95"/>
        <v>5676.458333333333</v>
      </c>
      <c r="BY37" s="2">
        <f t="shared" si="87"/>
        <v>110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0</v>
      </c>
      <c r="CG37" s="1">
        <f t="shared" si="78"/>
        <v>0</v>
      </c>
      <c r="CH37" s="2">
        <f t="shared" si="20"/>
        <v>0</v>
      </c>
      <c r="CI37" s="1">
        <f t="shared" si="89"/>
        <v>0</v>
      </c>
      <c r="CJ37" s="2">
        <f t="shared" si="98"/>
        <v>0</v>
      </c>
      <c r="CK37" s="2">
        <f t="shared" si="99"/>
        <v>108243.125</v>
      </c>
      <c r="CL37" s="2">
        <f t="shared" si="23"/>
        <v>0</v>
      </c>
      <c r="CM37" s="2">
        <f t="shared" si="47"/>
        <v>0</v>
      </c>
      <c r="CN37" s="2">
        <f t="shared" si="24"/>
        <v>108243.125</v>
      </c>
      <c r="CO37" s="2">
        <f t="shared" si="48"/>
        <v>2110</v>
      </c>
      <c r="CP37" s="2">
        <f t="shared" si="25"/>
        <v>1165.29375</v>
      </c>
      <c r="CQ37" s="2">
        <f t="shared" si="26"/>
        <v>104967.83125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106000</v>
      </c>
      <c r="CW37" s="8">
        <f t="shared" si="27"/>
        <v>4.9000000000000002E-2</v>
      </c>
      <c r="CX37" s="2">
        <f t="shared" si="28"/>
        <v>109029.83333333334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109029.83333333334</v>
      </c>
      <c r="DC37" s="2">
        <f t="shared" si="30"/>
        <v>0</v>
      </c>
      <c r="DD37" s="2">
        <f t="shared" si="56"/>
        <v>0</v>
      </c>
      <c r="DE37" s="2">
        <f t="shared" si="57"/>
        <v>109029.83333333334</v>
      </c>
      <c r="DF37" s="2">
        <f t="shared" si="32"/>
        <v>3000</v>
      </c>
      <c r="DG37" s="2">
        <f t="shared" si="33"/>
        <v>1145.6683333333351</v>
      </c>
      <c r="DH37" s="2">
        <f t="shared" si="58"/>
        <v>104884.16500000001</v>
      </c>
    </row>
    <row r="38" spans="2:112">
      <c r="B38" s="228"/>
      <c r="C38" s="1">
        <f t="shared" ref="C38:C69" si="102">W19</f>
        <v>1</v>
      </c>
      <c r="D38" s="2">
        <f>BD19</f>
        <v>100429.16666666666</v>
      </c>
      <c r="E38" s="2">
        <f>BG19</f>
        <v>100000</v>
      </c>
      <c r="F38" s="2">
        <f>CN19</f>
        <v>100458.33333333334</v>
      </c>
      <c r="G38" s="2">
        <f>CQ19</f>
        <v>100000</v>
      </c>
      <c r="H38" s="2">
        <f>DE19</f>
        <v>100499.99999999999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100303.75</v>
      </c>
      <c r="K38" s="2">
        <f t="shared" ref="K38:K69" si="104">X19</f>
        <v>100241.66666666667</v>
      </c>
      <c r="W38" s="1">
        <f t="shared" si="34"/>
        <v>20</v>
      </c>
      <c r="X38" s="2">
        <f t="shared" si="0"/>
        <v>104889.4</v>
      </c>
      <c r="Y38" s="8">
        <f t="shared" si="76"/>
        <v>4.5900000000000003E-2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105150.00000000001</v>
      </c>
      <c r="AD38" s="8">
        <f t="shared" si="1"/>
        <v>5.1499999999999997E-2</v>
      </c>
      <c r="AE38" s="2">
        <f t="shared" si="2"/>
        <v>108760.15000000001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5.1499999999999997E-2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108760.15000000001</v>
      </c>
      <c r="BB38" s="2">
        <f t="shared" si="9"/>
        <v>0</v>
      </c>
      <c r="BC38" s="2">
        <f t="shared" si="41"/>
        <v>0</v>
      </c>
      <c r="BD38" s="2">
        <f t="shared" si="10"/>
        <v>108760.15000000001</v>
      </c>
      <c r="BE38" s="2">
        <f t="shared" si="42"/>
        <v>1000</v>
      </c>
      <c r="BF38" s="2">
        <f t="shared" si="11"/>
        <v>1474.4285000000016</v>
      </c>
      <c r="BG38" s="2">
        <f t="shared" si="12"/>
        <v>106285.72150000001</v>
      </c>
      <c r="BI38" s="8">
        <f t="shared" si="84"/>
        <v>2.9000000000000001E-2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4.3999999999999997E-2</v>
      </c>
      <c r="BO38" s="2">
        <f t="shared" si="15"/>
        <v>102933.33333333334</v>
      </c>
      <c r="BP38" s="2" t="str">
        <f t="shared" si="16"/>
        <v>nie</v>
      </c>
      <c r="BQ38" s="2">
        <f t="shared" si="17"/>
        <v>2000</v>
      </c>
      <c r="BR38" s="1">
        <f t="shared" si="85"/>
        <v>55</v>
      </c>
      <c r="BS38" s="6"/>
      <c r="BT38" s="6"/>
      <c r="BU38" s="6"/>
      <c r="BV38" s="2">
        <f t="shared" si="94"/>
        <v>5500</v>
      </c>
      <c r="BW38" s="8">
        <f t="shared" si="86"/>
        <v>5.5E-2</v>
      </c>
      <c r="BX38" s="2">
        <f t="shared" si="95"/>
        <v>5701.6666666666661</v>
      </c>
      <c r="BY38" s="2">
        <f t="shared" si="87"/>
        <v>110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0</v>
      </c>
      <c r="CG38" s="1">
        <f t="shared" si="78"/>
        <v>0</v>
      </c>
      <c r="CH38" s="2">
        <f t="shared" si="20"/>
        <v>0</v>
      </c>
      <c r="CI38" s="1">
        <f t="shared" si="89"/>
        <v>0</v>
      </c>
      <c r="CJ38" s="2">
        <f t="shared" si="98"/>
        <v>0</v>
      </c>
      <c r="CK38" s="2">
        <f t="shared" si="99"/>
        <v>108635.00000000001</v>
      </c>
      <c r="CL38" s="2">
        <f t="shared" si="23"/>
        <v>0</v>
      </c>
      <c r="CM38" s="2">
        <f t="shared" si="47"/>
        <v>0</v>
      </c>
      <c r="CN38" s="2">
        <f t="shared" si="24"/>
        <v>108635.00000000001</v>
      </c>
      <c r="CO38" s="2">
        <f t="shared" si="48"/>
        <v>2110</v>
      </c>
      <c r="CP38" s="2">
        <f t="shared" si="25"/>
        <v>1239.7500000000027</v>
      </c>
      <c r="CQ38" s="2">
        <f t="shared" si="26"/>
        <v>105285.25000000001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106000</v>
      </c>
      <c r="CW38" s="8">
        <f t="shared" si="27"/>
        <v>4.9000000000000002E-2</v>
      </c>
      <c r="CX38" s="2">
        <f t="shared" si="28"/>
        <v>109462.66666666666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109462.66666666666</v>
      </c>
      <c r="DC38" s="2">
        <f t="shared" si="30"/>
        <v>0</v>
      </c>
      <c r="DD38" s="2">
        <f t="shared" si="56"/>
        <v>0</v>
      </c>
      <c r="DE38" s="2">
        <f t="shared" si="57"/>
        <v>109462.66666666666</v>
      </c>
      <c r="DF38" s="2">
        <f t="shared" si="32"/>
        <v>3000</v>
      </c>
      <c r="DG38" s="2">
        <f t="shared" si="33"/>
        <v>1227.9066666666649</v>
      </c>
      <c r="DH38" s="2">
        <f t="shared" si="58"/>
        <v>105234.76</v>
      </c>
    </row>
    <row r="39" spans="2:112">
      <c r="B39" s="228"/>
      <c r="C39" s="1">
        <f t="shared" si="102"/>
        <v>2</v>
      </c>
      <c r="D39" s="2">
        <f t="shared" ref="D39:D102" si="105">BD20</f>
        <v>100858.33333333334</v>
      </c>
      <c r="E39" s="2">
        <f t="shared" ref="E39:E102" si="106">BG20</f>
        <v>100000</v>
      </c>
      <c r="F39" s="2">
        <f t="shared" ref="F39:F102" si="107">CN20</f>
        <v>100916.66666666667</v>
      </c>
      <c r="G39" s="2">
        <f t="shared" ref="G39:G102" si="108">CQ20</f>
        <v>100000</v>
      </c>
      <c r="H39" s="2">
        <f t="shared" ref="H39:H102" si="109">DE20</f>
        <v>101000</v>
      </c>
      <c r="I39" s="2">
        <f t="shared" ref="I39:I102" si="110">DH20</f>
        <v>100000</v>
      </c>
      <c r="J39" s="24">
        <f t="shared" si="103"/>
        <v>100608.42264062501</v>
      </c>
      <c r="K39" s="2">
        <f t="shared" si="104"/>
        <v>100483.33333333333</v>
      </c>
      <c r="W39" s="1">
        <f t="shared" si="34"/>
        <v>21</v>
      </c>
      <c r="X39" s="2">
        <f t="shared" si="0"/>
        <v>105138.07499999998</v>
      </c>
      <c r="Y39" s="8">
        <f t="shared" si="76"/>
        <v>4.5900000000000003E-2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105150.00000000001</v>
      </c>
      <c r="AD39" s="8">
        <f t="shared" si="1"/>
        <v>5.1499999999999997E-2</v>
      </c>
      <c r="AE39" s="2">
        <f t="shared" si="2"/>
        <v>109211.41875000001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5.1499999999999997E-2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109211.41875000001</v>
      </c>
      <c r="BB39" s="2">
        <f t="shared" si="9"/>
        <v>0</v>
      </c>
      <c r="BC39" s="2">
        <f t="shared" si="41"/>
        <v>0</v>
      </c>
      <c r="BD39" s="2">
        <f t="shared" si="10"/>
        <v>109211.41875000001</v>
      </c>
      <c r="BE39" s="2">
        <f t="shared" si="42"/>
        <v>1000</v>
      </c>
      <c r="BF39" s="2">
        <f t="shared" si="11"/>
        <v>1560.1695625000023</v>
      </c>
      <c r="BG39" s="2">
        <f t="shared" si="12"/>
        <v>106651.24918750001</v>
      </c>
      <c r="BI39" s="8">
        <f t="shared" si="84"/>
        <v>2.9000000000000001E-2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4.3999999999999997E-2</v>
      </c>
      <c r="BO39" s="2">
        <f t="shared" si="15"/>
        <v>103299.99999999999</v>
      </c>
      <c r="BP39" s="2" t="str">
        <f t="shared" si="16"/>
        <v>nie</v>
      </c>
      <c r="BQ39" s="2">
        <f t="shared" si="17"/>
        <v>2000</v>
      </c>
      <c r="BR39" s="1">
        <f t="shared" si="85"/>
        <v>55</v>
      </c>
      <c r="BS39" s="6"/>
      <c r="BT39" s="6"/>
      <c r="BU39" s="6"/>
      <c r="BV39" s="2">
        <f t="shared" si="94"/>
        <v>5500</v>
      </c>
      <c r="BW39" s="8">
        <f t="shared" si="86"/>
        <v>5.5E-2</v>
      </c>
      <c r="BX39" s="2">
        <f t="shared" si="95"/>
        <v>5726.875</v>
      </c>
      <c r="BY39" s="2">
        <f t="shared" si="87"/>
        <v>110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0</v>
      </c>
      <c r="CG39" s="1">
        <f t="shared" si="78"/>
        <v>0</v>
      </c>
      <c r="CH39" s="2">
        <f t="shared" si="20"/>
        <v>0</v>
      </c>
      <c r="CI39" s="1">
        <f t="shared" si="89"/>
        <v>0</v>
      </c>
      <c r="CJ39" s="2">
        <f t="shared" si="98"/>
        <v>0</v>
      </c>
      <c r="CK39" s="2">
        <f t="shared" si="99"/>
        <v>109026.87499999999</v>
      </c>
      <c r="CL39" s="2">
        <f t="shared" si="23"/>
        <v>0</v>
      </c>
      <c r="CM39" s="2">
        <f t="shared" si="47"/>
        <v>0</v>
      </c>
      <c r="CN39" s="2">
        <f t="shared" si="24"/>
        <v>109026.87499999999</v>
      </c>
      <c r="CO39" s="2">
        <f t="shared" si="48"/>
        <v>2110</v>
      </c>
      <c r="CP39" s="2">
        <f t="shared" si="25"/>
        <v>1314.2062499999972</v>
      </c>
      <c r="CQ39" s="2">
        <f t="shared" si="26"/>
        <v>105602.66874999998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106000</v>
      </c>
      <c r="CW39" s="8">
        <f t="shared" si="27"/>
        <v>4.9000000000000002E-2</v>
      </c>
      <c r="CX39" s="2">
        <f t="shared" si="28"/>
        <v>109895.5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109895.5</v>
      </c>
      <c r="DC39" s="2">
        <f t="shared" si="30"/>
        <v>0</v>
      </c>
      <c r="DD39" s="2">
        <f t="shared" si="56"/>
        <v>0</v>
      </c>
      <c r="DE39" s="2">
        <f t="shared" si="57"/>
        <v>109895.5</v>
      </c>
      <c r="DF39" s="2">
        <f t="shared" si="32"/>
        <v>3000</v>
      </c>
      <c r="DG39" s="2">
        <f t="shared" si="33"/>
        <v>1310.145</v>
      </c>
      <c r="DH39" s="2">
        <f t="shared" si="58"/>
        <v>105585.355</v>
      </c>
    </row>
    <row r="40" spans="2:112">
      <c r="B40" s="228"/>
      <c r="C40" s="1">
        <f t="shared" si="102"/>
        <v>3</v>
      </c>
      <c r="D40" s="2">
        <f t="shared" si="105"/>
        <v>101287.5</v>
      </c>
      <c r="E40" s="2">
        <f t="shared" si="106"/>
        <v>100232.875</v>
      </c>
      <c r="F40" s="2">
        <f t="shared" si="107"/>
        <v>101375</v>
      </c>
      <c r="G40" s="2">
        <f t="shared" si="108"/>
        <v>100000</v>
      </c>
      <c r="H40" s="2">
        <f t="shared" si="109"/>
        <v>101499.99999999999</v>
      </c>
      <c r="I40" s="2">
        <f t="shared" si="110"/>
        <v>100000</v>
      </c>
      <c r="J40" s="2">
        <f t="shared" si="103"/>
        <v>100914.02072439592</v>
      </c>
      <c r="K40" s="2">
        <f t="shared" si="104"/>
        <v>100725</v>
      </c>
      <c r="W40" s="1">
        <f t="shared" si="34"/>
        <v>22</v>
      </c>
      <c r="X40" s="2">
        <f t="shared" si="0"/>
        <v>105386.74999999999</v>
      </c>
      <c r="Y40" s="8">
        <f t="shared" si="76"/>
        <v>4.5900000000000003E-2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105150.00000000001</v>
      </c>
      <c r="AD40" s="8">
        <f t="shared" si="1"/>
        <v>5.1499999999999997E-2</v>
      </c>
      <c r="AE40" s="2">
        <f t="shared" si="2"/>
        <v>109662.68750000001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5.1499999999999997E-2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109662.68750000001</v>
      </c>
      <c r="BB40" s="2">
        <f t="shared" si="9"/>
        <v>0</v>
      </c>
      <c r="BC40" s="2">
        <f t="shared" si="41"/>
        <v>0</v>
      </c>
      <c r="BD40" s="2">
        <f t="shared" si="10"/>
        <v>109662.68750000001</v>
      </c>
      <c r="BE40" s="2">
        <f t="shared" si="42"/>
        <v>1000</v>
      </c>
      <c r="BF40" s="2">
        <f t="shared" si="11"/>
        <v>1645.9106250000027</v>
      </c>
      <c r="BG40" s="2">
        <f t="shared" si="12"/>
        <v>107016.77687500001</v>
      </c>
      <c r="BI40" s="8">
        <f t="shared" si="84"/>
        <v>2.9000000000000001E-2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4.3999999999999997E-2</v>
      </c>
      <c r="BO40" s="2">
        <f t="shared" si="15"/>
        <v>103666.66666666666</v>
      </c>
      <c r="BP40" s="2" t="str">
        <f t="shared" si="16"/>
        <v>nie</v>
      </c>
      <c r="BQ40" s="2">
        <f t="shared" si="17"/>
        <v>2000</v>
      </c>
      <c r="BR40" s="1">
        <f t="shared" si="85"/>
        <v>55</v>
      </c>
      <c r="BS40" s="6"/>
      <c r="BT40" s="6"/>
      <c r="BU40" s="6"/>
      <c r="BV40" s="2">
        <f t="shared" si="94"/>
        <v>5500</v>
      </c>
      <c r="BW40" s="8">
        <f t="shared" si="86"/>
        <v>5.5E-2</v>
      </c>
      <c r="BX40" s="2">
        <f t="shared" si="95"/>
        <v>5752.0833333333339</v>
      </c>
      <c r="BY40" s="2">
        <f t="shared" si="87"/>
        <v>110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0</v>
      </c>
      <c r="CG40" s="1">
        <f t="shared" si="78"/>
        <v>0</v>
      </c>
      <c r="CH40" s="2">
        <f t="shared" si="20"/>
        <v>0</v>
      </c>
      <c r="CI40" s="1">
        <f t="shared" si="89"/>
        <v>0</v>
      </c>
      <c r="CJ40" s="2">
        <f t="shared" si="98"/>
        <v>0</v>
      </c>
      <c r="CK40" s="2">
        <f t="shared" si="99"/>
        <v>109418.74999999999</v>
      </c>
      <c r="CL40" s="2">
        <f t="shared" si="23"/>
        <v>0</v>
      </c>
      <c r="CM40" s="2">
        <f t="shared" si="47"/>
        <v>0</v>
      </c>
      <c r="CN40" s="2">
        <f t="shared" si="24"/>
        <v>109418.74999999999</v>
      </c>
      <c r="CO40" s="2">
        <f t="shared" si="48"/>
        <v>2110</v>
      </c>
      <c r="CP40" s="2">
        <f t="shared" si="25"/>
        <v>1388.6624999999972</v>
      </c>
      <c r="CQ40" s="2">
        <f t="shared" si="26"/>
        <v>105920.08749999999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106000</v>
      </c>
      <c r="CW40" s="8">
        <f t="shared" si="27"/>
        <v>4.9000000000000002E-2</v>
      </c>
      <c r="CX40" s="2">
        <f t="shared" si="28"/>
        <v>110328.33333333333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110328.33333333333</v>
      </c>
      <c r="DC40" s="2">
        <f t="shared" si="30"/>
        <v>0</v>
      </c>
      <c r="DD40" s="2">
        <f t="shared" si="56"/>
        <v>0</v>
      </c>
      <c r="DE40" s="2">
        <f t="shared" si="57"/>
        <v>110328.33333333333</v>
      </c>
      <c r="DF40" s="2">
        <f t="shared" si="32"/>
        <v>3000</v>
      </c>
      <c r="DG40" s="2">
        <f t="shared" si="33"/>
        <v>1392.3833333333325</v>
      </c>
      <c r="DH40" s="2">
        <f t="shared" si="58"/>
        <v>105935.95</v>
      </c>
    </row>
    <row r="41" spans="2:112">
      <c r="B41" s="228"/>
      <c r="C41" s="1">
        <f t="shared" si="102"/>
        <v>4</v>
      </c>
      <c r="D41" s="2">
        <f t="shared" si="105"/>
        <v>101716.66666666667</v>
      </c>
      <c r="E41" s="2">
        <f t="shared" si="106"/>
        <v>100580.5</v>
      </c>
      <c r="F41" s="2">
        <f t="shared" si="107"/>
        <v>101833.33333333333</v>
      </c>
      <c r="G41" s="2">
        <f t="shared" si="108"/>
        <v>100000</v>
      </c>
      <c r="H41" s="2">
        <f t="shared" si="109"/>
        <v>102000</v>
      </c>
      <c r="I41" s="2">
        <f t="shared" si="110"/>
        <v>100000</v>
      </c>
      <c r="J41" s="2">
        <f t="shared" si="103"/>
        <v>101220.54706234628</v>
      </c>
      <c r="K41" s="2">
        <f t="shared" si="104"/>
        <v>100966.66666666667</v>
      </c>
      <c r="W41" s="1">
        <f t="shared" si="34"/>
        <v>23</v>
      </c>
      <c r="X41" s="2">
        <f t="shared" si="0"/>
        <v>105635.42499999999</v>
      </c>
      <c r="Y41" s="8">
        <f t="shared" si="76"/>
        <v>4.5900000000000003E-2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105150.00000000001</v>
      </c>
      <c r="AD41" s="8">
        <f t="shared" si="1"/>
        <v>5.1499999999999997E-2</v>
      </c>
      <c r="AE41" s="2">
        <f t="shared" si="2"/>
        <v>110113.95625000002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5.1499999999999997E-2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110113.95625000002</v>
      </c>
      <c r="BB41" s="2">
        <f t="shared" si="9"/>
        <v>0</v>
      </c>
      <c r="BC41" s="2">
        <f t="shared" si="41"/>
        <v>0</v>
      </c>
      <c r="BD41" s="2">
        <f t="shared" si="10"/>
        <v>110113.95625000002</v>
      </c>
      <c r="BE41" s="2">
        <f t="shared" si="42"/>
        <v>1000</v>
      </c>
      <c r="BF41" s="2">
        <f t="shared" si="11"/>
        <v>1731.6516875000034</v>
      </c>
      <c r="BG41" s="2">
        <f t="shared" si="12"/>
        <v>107382.30456250001</v>
      </c>
      <c r="BI41" s="8">
        <f t="shared" si="84"/>
        <v>2.9000000000000001E-2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4.3999999999999997E-2</v>
      </c>
      <c r="BO41" s="2">
        <f t="shared" si="15"/>
        <v>104033.33333333333</v>
      </c>
      <c r="BP41" s="2" t="str">
        <f t="shared" si="16"/>
        <v>nie</v>
      </c>
      <c r="BQ41" s="2">
        <f t="shared" si="17"/>
        <v>2000</v>
      </c>
      <c r="BR41" s="1">
        <f t="shared" si="85"/>
        <v>55</v>
      </c>
      <c r="BS41" s="6"/>
      <c r="BT41" s="6"/>
      <c r="BU41" s="6"/>
      <c r="BV41" s="2">
        <f t="shared" si="94"/>
        <v>5500</v>
      </c>
      <c r="BW41" s="8">
        <f t="shared" si="86"/>
        <v>5.5E-2</v>
      </c>
      <c r="BX41" s="2">
        <f t="shared" si="95"/>
        <v>5777.2916666666661</v>
      </c>
      <c r="BY41" s="2">
        <f t="shared" si="87"/>
        <v>110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0</v>
      </c>
      <c r="CG41" s="1">
        <f t="shared" si="78"/>
        <v>0</v>
      </c>
      <c r="CH41" s="2">
        <f t="shared" si="20"/>
        <v>0</v>
      </c>
      <c r="CI41" s="1">
        <f t="shared" si="89"/>
        <v>0</v>
      </c>
      <c r="CJ41" s="2">
        <f t="shared" si="98"/>
        <v>0</v>
      </c>
      <c r="CK41" s="2">
        <f t="shared" si="99"/>
        <v>109810.625</v>
      </c>
      <c r="CL41" s="2">
        <f t="shared" si="23"/>
        <v>0</v>
      </c>
      <c r="CM41" s="2">
        <f t="shared" si="47"/>
        <v>0</v>
      </c>
      <c r="CN41" s="2">
        <f t="shared" si="24"/>
        <v>109810.625</v>
      </c>
      <c r="CO41" s="2">
        <f t="shared" si="48"/>
        <v>2110</v>
      </c>
      <c r="CP41" s="2">
        <f t="shared" si="25"/>
        <v>1463.1187500000001</v>
      </c>
      <c r="CQ41" s="2">
        <f t="shared" si="26"/>
        <v>106237.50625000001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106000</v>
      </c>
      <c r="CW41" s="8">
        <f t="shared" si="27"/>
        <v>4.9000000000000002E-2</v>
      </c>
      <c r="CX41" s="2">
        <f t="shared" si="28"/>
        <v>110761.16666666667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110761.16666666667</v>
      </c>
      <c r="DC41" s="2">
        <f t="shared" si="30"/>
        <v>0</v>
      </c>
      <c r="DD41" s="2">
        <f t="shared" si="56"/>
        <v>0</v>
      </c>
      <c r="DE41" s="2">
        <f t="shared" si="57"/>
        <v>110761.16666666667</v>
      </c>
      <c r="DF41" s="2">
        <f t="shared" si="32"/>
        <v>3000</v>
      </c>
      <c r="DG41" s="2">
        <f t="shared" si="33"/>
        <v>1474.6216666666676</v>
      </c>
      <c r="DH41" s="2">
        <f t="shared" si="58"/>
        <v>106286.545</v>
      </c>
    </row>
    <row r="42" spans="2:112">
      <c r="B42" s="228"/>
      <c r="C42" s="1">
        <f t="shared" si="102"/>
        <v>5</v>
      </c>
      <c r="D42" s="2">
        <f t="shared" si="105"/>
        <v>102145.83333333333</v>
      </c>
      <c r="E42" s="2">
        <f t="shared" si="106"/>
        <v>100928.125</v>
      </c>
      <c r="F42" s="2">
        <f t="shared" si="107"/>
        <v>102291.66666666667</v>
      </c>
      <c r="G42" s="2">
        <f t="shared" si="108"/>
        <v>100236.25</v>
      </c>
      <c r="H42" s="2">
        <f t="shared" si="109"/>
        <v>102499.99999999999</v>
      </c>
      <c r="I42" s="2">
        <f t="shared" si="110"/>
        <v>100000</v>
      </c>
      <c r="J42" s="2">
        <f t="shared" si="103"/>
        <v>101528.00447404815</v>
      </c>
      <c r="K42" s="2">
        <f t="shared" si="104"/>
        <v>101208.33333333334</v>
      </c>
      <c r="W42" s="1">
        <f t="shared" si="34"/>
        <v>24</v>
      </c>
      <c r="X42" s="2">
        <f t="shared" si="0"/>
        <v>105884.09999999999</v>
      </c>
      <c r="Y42" s="8">
        <f t="shared" si="76"/>
        <v>4.5900000000000003E-2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105150.00000000001</v>
      </c>
      <c r="AD42" s="8">
        <f t="shared" si="1"/>
        <v>5.1499999999999997E-2</v>
      </c>
      <c r="AE42" s="2">
        <f t="shared" si="2"/>
        <v>110565.22500000002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5.1499999999999997E-2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110565.22500000002</v>
      </c>
      <c r="BB42" s="2">
        <f t="shared" si="9"/>
        <v>176.90436000000005</v>
      </c>
      <c r="BC42" s="2">
        <f t="shared" si="41"/>
        <v>176.90436000000005</v>
      </c>
      <c r="BD42" s="2">
        <f t="shared" si="10"/>
        <v>110388.32064000002</v>
      </c>
      <c r="BE42" s="2">
        <f t="shared" si="42"/>
        <v>1000</v>
      </c>
      <c r="BF42" s="2">
        <f t="shared" si="11"/>
        <v>1817.3927500000038</v>
      </c>
      <c r="BG42" s="2">
        <f t="shared" si="12"/>
        <v>107570.92789000002</v>
      </c>
      <c r="BI42" s="8">
        <f t="shared" si="84"/>
        <v>2.9000000000000001E-2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4.3999999999999997E-2</v>
      </c>
      <c r="BO42" s="2">
        <f t="shared" si="15"/>
        <v>104400</v>
      </c>
      <c r="BP42" s="2" t="str">
        <f t="shared" si="16"/>
        <v>nie</v>
      </c>
      <c r="BQ42" s="2">
        <f t="shared" si="17"/>
        <v>2000</v>
      </c>
      <c r="BR42" s="1">
        <f t="shared" si="85"/>
        <v>55</v>
      </c>
      <c r="BS42" s="6"/>
      <c r="BT42" s="6"/>
      <c r="BU42" s="6"/>
      <c r="BV42" s="2">
        <f t="shared" si="94"/>
        <v>5500</v>
      </c>
      <c r="BW42" s="8">
        <f t="shared" si="86"/>
        <v>5.5E-2</v>
      </c>
      <c r="BX42" s="2">
        <f t="shared" si="95"/>
        <v>5802.5</v>
      </c>
      <c r="BY42" s="2">
        <f t="shared" si="87"/>
        <v>110</v>
      </c>
      <c r="BZ42" s="6"/>
      <c r="CA42" s="6"/>
      <c r="CB42" s="6"/>
      <c r="CC42" s="6"/>
      <c r="CD42" s="2">
        <f t="shared" si="18"/>
        <v>4400</v>
      </c>
      <c r="CE42" s="2">
        <f t="shared" si="96"/>
        <v>302.5</v>
      </c>
      <c r="CF42" s="2">
        <f t="shared" si="97"/>
        <v>4702.5</v>
      </c>
      <c r="CG42" s="1">
        <f t="shared" si="78"/>
        <v>0</v>
      </c>
      <c r="CH42" s="2">
        <f t="shared" si="20"/>
        <v>4702.5</v>
      </c>
      <c r="CI42" s="1">
        <f t="shared" si="89"/>
        <v>47</v>
      </c>
      <c r="CJ42" s="2">
        <f t="shared" si="98"/>
        <v>2.5</v>
      </c>
      <c r="CK42" s="2">
        <f t="shared" si="99"/>
        <v>110202.5</v>
      </c>
      <c r="CL42" s="2">
        <f t="shared" si="23"/>
        <v>176.32400000000001</v>
      </c>
      <c r="CM42" s="2">
        <f t="shared" si="47"/>
        <v>176.32400000000001</v>
      </c>
      <c r="CN42" s="2">
        <f t="shared" si="24"/>
        <v>110026.17600000001</v>
      </c>
      <c r="CO42" s="2">
        <f t="shared" si="48"/>
        <v>2110</v>
      </c>
      <c r="CP42" s="2">
        <f t="shared" si="25"/>
        <v>1537.575</v>
      </c>
      <c r="CQ42" s="2">
        <f t="shared" si="26"/>
        <v>106378.60100000001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106000</v>
      </c>
      <c r="CW42" s="8">
        <f t="shared" si="27"/>
        <v>4.9000000000000002E-2</v>
      </c>
      <c r="CX42" s="2">
        <f t="shared" si="28"/>
        <v>111194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111194</v>
      </c>
      <c r="DC42" s="2">
        <f t="shared" si="30"/>
        <v>177.91040000000001</v>
      </c>
      <c r="DD42" s="2">
        <f t="shared" si="56"/>
        <v>177.91040000000001</v>
      </c>
      <c r="DE42" s="2">
        <f t="shared" si="57"/>
        <v>111016.08960000001</v>
      </c>
      <c r="DF42" s="2">
        <f t="shared" si="32"/>
        <v>3000</v>
      </c>
      <c r="DG42" s="2">
        <f t="shared" si="33"/>
        <v>1556.8600000000001</v>
      </c>
      <c r="DH42" s="2">
        <f t="shared" si="58"/>
        <v>106459.22960000001</v>
      </c>
    </row>
    <row r="43" spans="2:112">
      <c r="B43" s="228"/>
      <c r="C43" s="1">
        <f t="shared" si="102"/>
        <v>6</v>
      </c>
      <c r="D43" s="2">
        <f t="shared" si="105"/>
        <v>102575</v>
      </c>
      <c r="E43" s="2">
        <f t="shared" si="106"/>
        <v>101275.75</v>
      </c>
      <c r="F43" s="2">
        <f t="shared" si="107"/>
        <v>102750.00000000001</v>
      </c>
      <c r="G43" s="2">
        <f t="shared" si="108"/>
        <v>100607.50000000001</v>
      </c>
      <c r="H43" s="2">
        <f t="shared" si="109"/>
        <v>103000</v>
      </c>
      <c r="I43" s="2">
        <f t="shared" si="110"/>
        <v>100000</v>
      </c>
      <c r="J43" s="2">
        <f t="shared" si="103"/>
        <v>101836.39578763807</v>
      </c>
      <c r="K43" s="2">
        <f t="shared" si="104"/>
        <v>101450</v>
      </c>
      <c r="W43" s="1">
        <f t="shared" si="34"/>
        <v>25</v>
      </c>
      <c r="X43" s="2">
        <f t="shared" si="0"/>
        <v>106139.986575</v>
      </c>
      <c r="Y43" s="8">
        <f t="shared" si="76"/>
        <v>4.5900000000000003E-2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110565.22500000002</v>
      </c>
      <c r="AD43" s="8">
        <f t="shared" si="1"/>
        <v>5.1499999999999997E-2</v>
      </c>
      <c r="AE43" s="2">
        <f t="shared" si="2"/>
        <v>111039.73409062502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5.1499999999999997E-2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4.5900000000000003E-2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111039.73409062502</v>
      </c>
      <c r="BB43" s="2">
        <f t="shared" si="9"/>
        <v>0</v>
      </c>
      <c r="BC43" s="2">
        <f t="shared" si="41"/>
        <v>176.90436000000005</v>
      </c>
      <c r="BD43" s="2">
        <f t="shared" si="10"/>
        <v>110862.82973062502</v>
      </c>
      <c r="BE43" s="2">
        <f t="shared" si="42"/>
        <v>1000</v>
      </c>
      <c r="BF43" s="2">
        <f t="shared" si="11"/>
        <v>1907.5494772187533</v>
      </c>
      <c r="BG43" s="2">
        <f t="shared" si="12"/>
        <v>107955.28025340626</v>
      </c>
      <c r="BI43" s="8">
        <f t="shared" si="84"/>
        <v>2.9000000000000001E-2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4.3999999999999997E-2</v>
      </c>
      <c r="BO43" s="2">
        <f t="shared" si="15"/>
        <v>100366.66666666667</v>
      </c>
      <c r="BP43" s="2" t="str">
        <f t="shared" si="16"/>
        <v>nie</v>
      </c>
      <c r="BQ43" s="2">
        <f t="shared" si="17"/>
        <v>2000</v>
      </c>
      <c r="BR43" s="1">
        <f t="shared" si="85"/>
        <v>47</v>
      </c>
      <c r="BS43" s="1">
        <f t="shared" ref="BS43:BS74" si="115">IF(zapadalnosc_COI/12&gt;=BS$18,BR31,0)</f>
        <v>55</v>
      </c>
      <c r="BT43" s="6"/>
      <c r="BU43" s="6"/>
      <c r="BV43" s="2">
        <f t="shared" si="94"/>
        <v>4700</v>
      </c>
      <c r="BW43" s="8">
        <f t="shared" si="86"/>
        <v>5.5E-2</v>
      </c>
      <c r="BX43" s="2">
        <f t="shared" si="95"/>
        <v>4721.541666666667</v>
      </c>
      <c r="BY43" s="2">
        <f t="shared" si="87"/>
        <v>21.54166666666697</v>
      </c>
      <c r="BZ43" s="2">
        <f>SUM(BS43:BU43)*100</f>
        <v>5500</v>
      </c>
      <c r="CA43" s="8">
        <f t="shared" ref="CA43:CA74" si="116">marza_COI+BI43</f>
        <v>4.3999999999999997E-2</v>
      </c>
      <c r="CB43" s="2">
        <f t="shared" ref="CB43:CB95" si="117">BZ43*(1+CA43*IF(MOD($W43,12)&lt;&gt;0,MOD($W43,12),12)/12)</f>
        <v>5520.166666666667</v>
      </c>
      <c r="CC43" s="2">
        <f t="shared" ref="CC43:CC74" si="118">SUM(BS43:BU43)*koszt_wczesniejszy_wykup_COI</f>
        <v>110</v>
      </c>
      <c r="CD43" s="2">
        <f t="shared" si="18"/>
        <v>0</v>
      </c>
      <c r="CE43" s="2">
        <f t="shared" si="96"/>
        <v>0</v>
      </c>
      <c r="CF43" s="2">
        <f t="shared" si="97"/>
        <v>2.5</v>
      </c>
      <c r="CG43" s="1">
        <f t="shared" si="78"/>
        <v>0</v>
      </c>
      <c r="CH43" s="2">
        <f t="shared" si="20"/>
        <v>2.5</v>
      </c>
      <c r="CI43" s="1">
        <f t="shared" si="89"/>
        <v>0</v>
      </c>
      <c r="CJ43" s="2">
        <f t="shared" si="98"/>
        <v>2.5</v>
      </c>
      <c r="CK43" s="2">
        <f t="shared" si="99"/>
        <v>110610.87500000001</v>
      </c>
      <c r="CL43" s="2">
        <f t="shared" si="23"/>
        <v>0</v>
      </c>
      <c r="CM43" s="2">
        <f t="shared" si="47"/>
        <v>176.32400000000001</v>
      </c>
      <c r="CN43" s="2">
        <f t="shared" si="24"/>
        <v>110434.55100000002</v>
      </c>
      <c r="CO43" s="2">
        <f t="shared" si="48"/>
        <v>2131.541666666667</v>
      </c>
      <c r="CP43" s="2">
        <f t="shared" si="25"/>
        <v>1611.0733333333351</v>
      </c>
      <c r="CQ43" s="2">
        <f t="shared" si="26"/>
        <v>106691.93600000002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111194</v>
      </c>
      <c r="CW43" s="8">
        <f t="shared" si="27"/>
        <v>4.9000000000000002E-2</v>
      </c>
      <c r="CX43" s="2">
        <f t="shared" si="28"/>
        <v>111648.04216666668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111648.04216666668</v>
      </c>
      <c r="DC43" s="2">
        <f t="shared" si="30"/>
        <v>0</v>
      </c>
      <c r="DD43" s="2">
        <f t="shared" si="56"/>
        <v>177.91040000000001</v>
      </c>
      <c r="DE43" s="2">
        <f t="shared" si="57"/>
        <v>111470.13176666669</v>
      </c>
      <c r="DF43" s="2">
        <f t="shared" si="32"/>
        <v>3000</v>
      </c>
      <c r="DG43" s="2">
        <f t="shared" si="33"/>
        <v>1643.1280116666694</v>
      </c>
      <c r="DH43" s="2">
        <f t="shared" si="58"/>
        <v>106827.00375500001</v>
      </c>
    </row>
    <row r="44" spans="2:112">
      <c r="B44" s="228"/>
      <c r="C44" s="1">
        <f t="shared" si="102"/>
        <v>7</v>
      </c>
      <c r="D44" s="2">
        <f t="shared" si="105"/>
        <v>103004.16666666667</v>
      </c>
      <c r="E44" s="2">
        <f t="shared" si="106"/>
        <v>101623.375</v>
      </c>
      <c r="F44" s="2">
        <f t="shared" si="107"/>
        <v>103208.33333333333</v>
      </c>
      <c r="G44" s="2">
        <f t="shared" si="108"/>
        <v>100978.75</v>
      </c>
      <c r="H44" s="2">
        <f t="shared" si="109"/>
        <v>103499.99999999999</v>
      </c>
      <c r="I44" s="2">
        <f t="shared" si="110"/>
        <v>100404.99999999999</v>
      </c>
      <c r="J44" s="2">
        <f t="shared" si="103"/>
        <v>102145.72383984302</v>
      </c>
      <c r="K44" s="2">
        <f t="shared" si="104"/>
        <v>101691.66666666667</v>
      </c>
      <c r="W44" s="1">
        <f t="shared" si="34"/>
        <v>26</v>
      </c>
      <c r="X44" s="2">
        <f t="shared" si="0"/>
        <v>106395.87314999998</v>
      </c>
      <c r="Y44" s="8">
        <f t="shared" si="76"/>
        <v>4.5900000000000003E-2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110565.22500000002</v>
      </c>
      <c r="AD44" s="8">
        <f t="shared" si="1"/>
        <v>5.1499999999999997E-2</v>
      </c>
      <c r="AE44" s="2">
        <f t="shared" si="2"/>
        <v>111514.24318125003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5.1499999999999997E-2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4.5900000000000003E-2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111514.24318125003</v>
      </c>
      <c r="BB44" s="2">
        <f t="shared" si="9"/>
        <v>0</v>
      </c>
      <c r="BC44" s="2">
        <f t="shared" si="41"/>
        <v>176.90436000000005</v>
      </c>
      <c r="BD44" s="2">
        <f t="shared" si="10"/>
        <v>111337.33882125003</v>
      </c>
      <c r="BE44" s="2">
        <f t="shared" si="42"/>
        <v>1000</v>
      </c>
      <c r="BF44" s="2">
        <f t="shared" si="11"/>
        <v>1997.7062044375054</v>
      </c>
      <c r="BG44" s="2">
        <f t="shared" si="12"/>
        <v>108339.63261681252</v>
      </c>
      <c r="BI44" s="8">
        <f t="shared" si="84"/>
        <v>2.9000000000000001E-2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4.3999999999999997E-2</v>
      </c>
      <c r="BO44" s="2">
        <f t="shared" si="15"/>
        <v>100733.33333333334</v>
      </c>
      <c r="BP44" s="2" t="str">
        <f t="shared" si="16"/>
        <v>nie</v>
      </c>
      <c r="BQ44" s="2">
        <f t="shared" si="17"/>
        <v>2000</v>
      </c>
      <c r="BR44" s="1">
        <f t="shared" si="85"/>
        <v>47</v>
      </c>
      <c r="BS44" s="1">
        <f t="shared" si="115"/>
        <v>55</v>
      </c>
      <c r="BT44" s="6"/>
      <c r="BU44" s="6"/>
      <c r="BV44" s="2">
        <f t="shared" si="94"/>
        <v>4700</v>
      </c>
      <c r="BW44" s="8">
        <f t="shared" si="86"/>
        <v>5.5E-2</v>
      </c>
      <c r="BX44" s="2">
        <f t="shared" si="95"/>
        <v>4743.0833333333339</v>
      </c>
      <c r="BY44" s="2">
        <f t="shared" si="87"/>
        <v>43.08333333333394</v>
      </c>
      <c r="BZ44" s="2">
        <f t="shared" ref="BZ44:BZ107" si="120">SUM(BS44:BU44)*100</f>
        <v>5500</v>
      </c>
      <c r="CA44" s="8">
        <f t="shared" si="116"/>
        <v>4.3999999999999997E-2</v>
      </c>
      <c r="CB44" s="2">
        <f t="shared" si="117"/>
        <v>5540.3333333333339</v>
      </c>
      <c r="CC44" s="2">
        <f t="shared" si="118"/>
        <v>110</v>
      </c>
      <c r="CD44" s="2">
        <f t="shared" si="18"/>
        <v>0</v>
      </c>
      <c r="CE44" s="2">
        <f t="shared" si="96"/>
        <v>0</v>
      </c>
      <c r="CF44" s="2">
        <f t="shared" si="97"/>
        <v>2.5</v>
      </c>
      <c r="CG44" s="1">
        <f t="shared" si="78"/>
        <v>0</v>
      </c>
      <c r="CH44" s="2">
        <f t="shared" si="20"/>
        <v>2.5</v>
      </c>
      <c r="CI44" s="1">
        <f t="shared" si="89"/>
        <v>0</v>
      </c>
      <c r="CJ44" s="2">
        <f t="shared" si="98"/>
        <v>2.5</v>
      </c>
      <c r="CK44" s="2">
        <f t="shared" si="99"/>
        <v>111019.25</v>
      </c>
      <c r="CL44" s="2">
        <f t="shared" si="23"/>
        <v>0</v>
      </c>
      <c r="CM44" s="2">
        <f t="shared" si="47"/>
        <v>176.32400000000001</v>
      </c>
      <c r="CN44" s="2">
        <f t="shared" si="24"/>
        <v>110842.92600000001</v>
      </c>
      <c r="CO44" s="2">
        <f t="shared" si="48"/>
        <v>2153.0833333333339</v>
      </c>
      <c r="CP44" s="2">
        <f t="shared" si="25"/>
        <v>1684.5716666666676</v>
      </c>
      <c r="CQ44" s="2">
        <f t="shared" si="26"/>
        <v>107005.27100000001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111194</v>
      </c>
      <c r="CW44" s="8">
        <f t="shared" si="27"/>
        <v>4.9000000000000002E-2</v>
      </c>
      <c r="CX44" s="2">
        <f t="shared" si="28"/>
        <v>112102.08433333333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112102.08433333333</v>
      </c>
      <c r="DC44" s="2">
        <f t="shared" si="30"/>
        <v>0</v>
      </c>
      <c r="DD44" s="2">
        <f t="shared" si="56"/>
        <v>177.91040000000001</v>
      </c>
      <c r="DE44" s="2">
        <f t="shared" si="57"/>
        <v>111924.17393333334</v>
      </c>
      <c r="DF44" s="2">
        <f t="shared" si="32"/>
        <v>3000</v>
      </c>
      <c r="DG44" s="2">
        <f t="shared" si="33"/>
        <v>1729.3960233333332</v>
      </c>
      <c r="DH44" s="2">
        <f t="shared" si="58"/>
        <v>107194.77791</v>
      </c>
    </row>
    <row r="45" spans="2:112">
      <c r="B45" s="228"/>
      <c r="C45" s="1">
        <f t="shared" si="102"/>
        <v>8</v>
      </c>
      <c r="D45" s="2">
        <f t="shared" si="105"/>
        <v>103433.33333333333</v>
      </c>
      <c r="E45" s="2">
        <f t="shared" si="106"/>
        <v>101971</v>
      </c>
      <c r="F45" s="2">
        <f t="shared" si="107"/>
        <v>103666.66666666666</v>
      </c>
      <c r="G45" s="2">
        <f t="shared" si="108"/>
        <v>101349.99999999999</v>
      </c>
      <c r="H45" s="2">
        <f t="shared" si="109"/>
        <v>104000</v>
      </c>
      <c r="I45" s="2">
        <f t="shared" si="110"/>
        <v>100810</v>
      </c>
      <c r="J45" s="2">
        <f t="shared" si="103"/>
        <v>102455.99147600654</v>
      </c>
      <c r="K45" s="2">
        <f t="shared" si="104"/>
        <v>101933.33333333334</v>
      </c>
      <c r="W45" s="1">
        <f t="shared" si="34"/>
        <v>27</v>
      </c>
      <c r="X45" s="2">
        <f t="shared" si="0"/>
        <v>106651.75972499998</v>
      </c>
      <c r="Y45" s="8">
        <f t="shared" si="76"/>
        <v>4.5900000000000003E-2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110565.22500000002</v>
      </c>
      <c r="AD45" s="8">
        <f t="shared" si="1"/>
        <v>5.1499999999999997E-2</v>
      </c>
      <c r="AE45" s="2">
        <f t="shared" si="2"/>
        <v>111988.75227187501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5.1499999999999997E-2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4.5900000000000003E-2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111988.75227187501</v>
      </c>
      <c r="BB45" s="2">
        <f t="shared" si="9"/>
        <v>0</v>
      </c>
      <c r="BC45" s="2">
        <f t="shared" si="41"/>
        <v>176.90436000000005</v>
      </c>
      <c r="BD45" s="2">
        <f t="shared" si="10"/>
        <v>111811.84791187501</v>
      </c>
      <c r="BE45" s="2">
        <f t="shared" si="42"/>
        <v>1000</v>
      </c>
      <c r="BF45" s="2">
        <f t="shared" si="11"/>
        <v>2087.8629316562524</v>
      </c>
      <c r="BG45" s="2">
        <f t="shared" si="12"/>
        <v>108723.98498021875</v>
      </c>
      <c r="BI45" s="8">
        <f t="shared" si="84"/>
        <v>2.9000000000000001E-2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4.3999999999999997E-2</v>
      </c>
      <c r="BO45" s="2">
        <f t="shared" si="15"/>
        <v>101099.99999999999</v>
      </c>
      <c r="BP45" s="2" t="str">
        <f t="shared" si="16"/>
        <v>nie</v>
      </c>
      <c r="BQ45" s="2">
        <f t="shared" si="17"/>
        <v>2000</v>
      </c>
      <c r="BR45" s="1">
        <f t="shared" si="85"/>
        <v>47</v>
      </c>
      <c r="BS45" s="1">
        <f t="shared" si="115"/>
        <v>55</v>
      </c>
      <c r="BT45" s="6"/>
      <c r="BU45" s="6"/>
      <c r="BV45" s="2">
        <f t="shared" si="94"/>
        <v>4700</v>
      </c>
      <c r="BW45" s="8">
        <f t="shared" si="86"/>
        <v>5.5E-2</v>
      </c>
      <c r="BX45" s="2">
        <f t="shared" si="95"/>
        <v>4764.625</v>
      </c>
      <c r="BY45" s="2">
        <f t="shared" si="87"/>
        <v>64.625</v>
      </c>
      <c r="BZ45" s="2">
        <f t="shared" si="120"/>
        <v>5500</v>
      </c>
      <c r="CA45" s="8">
        <f t="shared" si="116"/>
        <v>4.3999999999999997E-2</v>
      </c>
      <c r="CB45" s="2">
        <f t="shared" si="117"/>
        <v>5560.4999999999991</v>
      </c>
      <c r="CC45" s="2">
        <f t="shared" si="118"/>
        <v>110</v>
      </c>
      <c r="CD45" s="2">
        <f t="shared" si="18"/>
        <v>0</v>
      </c>
      <c r="CE45" s="2">
        <f t="shared" si="96"/>
        <v>0</v>
      </c>
      <c r="CF45" s="2">
        <f t="shared" si="97"/>
        <v>2.5</v>
      </c>
      <c r="CG45" s="1">
        <f t="shared" si="78"/>
        <v>0</v>
      </c>
      <c r="CH45" s="2">
        <f t="shared" si="20"/>
        <v>2.5</v>
      </c>
      <c r="CI45" s="1">
        <f t="shared" si="89"/>
        <v>0</v>
      </c>
      <c r="CJ45" s="2">
        <f t="shared" si="98"/>
        <v>2.5</v>
      </c>
      <c r="CK45" s="2">
        <f t="shared" si="99"/>
        <v>111427.62499999999</v>
      </c>
      <c r="CL45" s="2">
        <f t="shared" si="23"/>
        <v>0</v>
      </c>
      <c r="CM45" s="2">
        <f t="shared" si="47"/>
        <v>176.32400000000001</v>
      </c>
      <c r="CN45" s="2">
        <f t="shared" si="24"/>
        <v>111251.30099999999</v>
      </c>
      <c r="CO45" s="2">
        <f t="shared" si="48"/>
        <v>2174.625</v>
      </c>
      <c r="CP45" s="2">
        <f t="shared" si="25"/>
        <v>1758.0699999999972</v>
      </c>
      <c r="CQ45" s="2">
        <f t="shared" si="26"/>
        <v>107318.606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111194</v>
      </c>
      <c r="CW45" s="8">
        <f t="shared" si="27"/>
        <v>4.9000000000000002E-2</v>
      </c>
      <c r="CX45" s="2">
        <f t="shared" si="28"/>
        <v>112556.12650000001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112556.12650000001</v>
      </c>
      <c r="DC45" s="2">
        <f t="shared" si="30"/>
        <v>0</v>
      </c>
      <c r="DD45" s="2">
        <f t="shared" si="56"/>
        <v>177.91040000000001</v>
      </c>
      <c r="DE45" s="2">
        <f t="shared" si="57"/>
        <v>112378.21610000002</v>
      </c>
      <c r="DF45" s="2">
        <f t="shared" si="32"/>
        <v>3000</v>
      </c>
      <c r="DG45" s="2">
        <f t="shared" si="33"/>
        <v>1815.6640350000025</v>
      </c>
      <c r="DH45" s="2">
        <f t="shared" si="58"/>
        <v>107562.55206500001</v>
      </c>
    </row>
    <row r="46" spans="2:112">
      <c r="B46" s="228"/>
      <c r="C46" s="1">
        <f t="shared" si="102"/>
        <v>9</v>
      </c>
      <c r="D46" s="2">
        <f t="shared" si="105"/>
        <v>103862.49999999999</v>
      </c>
      <c r="E46" s="2">
        <f t="shared" si="106"/>
        <v>102318.62499999999</v>
      </c>
      <c r="F46" s="2">
        <f t="shared" si="107"/>
        <v>104125</v>
      </c>
      <c r="G46" s="2">
        <f t="shared" si="108"/>
        <v>101721.25</v>
      </c>
      <c r="H46" s="2">
        <f t="shared" si="109"/>
        <v>104500</v>
      </c>
      <c r="I46" s="2">
        <f t="shared" si="110"/>
        <v>101215</v>
      </c>
      <c r="J46" s="2">
        <f t="shared" si="103"/>
        <v>102767.20155011491</v>
      </c>
      <c r="K46" s="2">
        <f t="shared" si="104"/>
        <v>102175</v>
      </c>
      <c r="W46" s="1">
        <f t="shared" si="34"/>
        <v>28</v>
      </c>
      <c r="X46" s="2">
        <f t="shared" si="0"/>
        <v>106907.64629999999</v>
      </c>
      <c r="Y46" s="8">
        <f t="shared" si="76"/>
        <v>4.5900000000000003E-2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110565.22500000002</v>
      </c>
      <c r="AD46" s="8">
        <f t="shared" si="1"/>
        <v>5.1499999999999997E-2</v>
      </c>
      <c r="AE46" s="2">
        <f t="shared" si="2"/>
        <v>112463.26136250004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5.1499999999999997E-2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4.5900000000000003E-2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112463.26136250004</v>
      </c>
      <c r="BB46" s="2">
        <f t="shared" si="9"/>
        <v>0</v>
      </c>
      <c r="BC46" s="2">
        <f t="shared" si="41"/>
        <v>176.90436000000005</v>
      </c>
      <c r="BD46" s="2">
        <f t="shared" si="10"/>
        <v>112286.35700250004</v>
      </c>
      <c r="BE46" s="2">
        <f t="shared" si="42"/>
        <v>1000</v>
      </c>
      <c r="BF46" s="2">
        <f t="shared" si="11"/>
        <v>2178.0196588750073</v>
      </c>
      <c r="BG46" s="2">
        <f t="shared" si="12"/>
        <v>109108.33734362503</v>
      </c>
      <c r="BI46" s="8">
        <f t="shared" si="84"/>
        <v>2.9000000000000001E-2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4.3999999999999997E-2</v>
      </c>
      <c r="BO46" s="2">
        <f t="shared" si="15"/>
        <v>101466.66666666666</v>
      </c>
      <c r="BP46" s="2" t="str">
        <f t="shared" si="16"/>
        <v>nie</v>
      </c>
      <c r="BQ46" s="2">
        <f t="shared" si="17"/>
        <v>2000</v>
      </c>
      <c r="BR46" s="1">
        <f t="shared" si="85"/>
        <v>47</v>
      </c>
      <c r="BS46" s="1">
        <f t="shared" si="115"/>
        <v>55</v>
      </c>
      <c r="BT46" s="6"/>
      <c r="BU46" s="6"/>
      <c r="BV46" s="2">
        <f t="shared" si="94"/>
        <v>4700</v>
      </c>
      <c r="BW46" s="8">
        <f t="shared" si="86"/>
        <v>5.5E-2</v>
      </c>
      <c r="BX46" s="2">
        <f t="shared" si="95"/>
        <v>4786.166666666667</v>
      </c>
      <c r="BY46" s="2">
        <f t="shared" si="87"/>
        <v>86.16666666666697</v>
      </c>
      <c r="BZ46" s="2">
        <f t="shared" si="120"/>
        <v>5500</v>
      </c>
      <c r="CA46" s="8">
        <f t="shared" si="116"/>
        <v>4.3999999999999997E-2</v>
      </c>
      <c r="CB46" s="2">
        <f t="shared" si="117"/>
        <v>5580.6666666666661</v>
      </c>
      <c r="CC46" s="2">
        <f t="shared" si="118"/>
        <v>110</v>
      </c>
      <c r="CD46" s="2">
        <f t="shared" si="18"/>
        <v>0</v>
      </c>
      <c r="CE46" s="2">
        <f t="shared" si="96"/>
        <v>0</v>
      </c>
      <c r="CF46" s="2">
        <f t="shared" si="97"/>
        <v>2.5</v>
      </c>
      <c r="CG46" s="1">
        <f t="shared" si="78"/>
        <v>0</v>
      </c>
      <c r="CH46" s="2">
        <f t="shared" si="20"/>
        <v>2.5</v>
      </c>
      <c r="CI46" s="1">
        <f t="shared" si="89"/>
        <v>0</v>
      </c>
      <c r="CJ46" s="2">
        <f t="shared" si="98"/>
        <v>2.5</v>
      </c>
      <c r="CK46" s="2">
        <f t="shared" si="99"/>
        <v>111836</v>
      </c>
      <c r="CL46" s="2">
        <f t="shared" si="23"/>
        <v>0</v>
      </c>
      <c r="CM46" s="2">
        <f t="shared" si="47"/>
        <v>176.32400000000001</v>
      </c>
      <c r="CN46" s="2">
        <f t="shared" si="24"/>
        <v>111659.67600000001</v>
      </c>
      <c r="CO46" s="2">
        <f t="shared" si="48"/>
        <v>2196.166666666667</v>
      </c>
      <c r="CP46" s="2">
        <f t="shared" si="25"/>
        <v>1831.5683333333325</v>
      </c>
      <c r="CQ46" s="2">
        <f t="shared" si="26"/>
        <v>107631.94100000001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111194</v>
      </c>
      <c r="CW46" s="8">
        <f t="shared" si="27"/>
        <v>4.9000000000000002E-2</v>
      </c>
      <c r="CX46" s="2">
        <f t="shared" si="28"/>
        <v>113010.16866666666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113010.16866666666</v>
      </c>
      <c r="DC46" s="2">
        <f t="shared" si="30"/>
        <v>0</v>
      </c>
      <c r="DD46" s="2">
        <f t="shared" si="56"/>
        <v>177.91040000000001</v>
      </c>
      <c r="DE46" s="2">
        <f t="shared" si="57"/>
        <v>112832.25826666667</v>
      </c>
      <c r="DF46" s="2">
        <f t="shared" si="32"/>
        <v>3000</v>
      </c>
      <c r="DG46" s="2">
        <f t="shared" si="33"/>
        <v>1901.9320466666663</v>
      </c>
      <c r="DH46" s="2">
        <f t="shared" si="58"/>
        <v>107930.32622</v>
      </c>
    </row>
    <row r="47" spans="2:112">
      <c r="B47" s="228"/>
      <c r="C47" s="1">
        <f t="shared" si="102"/>
        <v>10</v>
      </c>
      <c r="D47" s="2">
        <f t="shared" si="105"/>
        <v>104291.66666666667</v>
      </c>
      <c r="E47" s="2">
        <f t="shared" si="106"/>
        <v>102666.25</v>
      </c>
      <c r="F47" s="2">
        <f t="shared" si="107"/>
        <v>104583.33333333334</v>
      </c>
      <c r="G47" s="2">
        <f t="shared" si="108"/>
        <v>102092.50000000001</v>
      </c>
      <c r="H47" s="2">
        <f t="shared" si="109"/>
        <v>105000</v>
      </c>
      <c r="I47" s="2">
        <f t="shared" si="110"/>
        <v>101620</v>
      </c>
      <c r="J47" s="2">
        <f t="shared" si="103"/>
        <v>103079.3569248234</v>
      </c>
      <c r="K47" s="2">
        <f t="shared" si="104"/>
        <v>102416.66666666667</v>
      </c>
      <c r="W47" s="1">
        <f t="shared" si="34"/>
        <v>29</v>
      </c>
      <c r="X47" s="2">
        <f t="shared" si="0"/>
        <v>107163.532875</v>
      </c>
      <c r="Y47" s="8">
        <f t="shared" si="76"/>
        <v>4.5900000000000003E-2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110565.22500000002</v>
      </c>
      <c r="AD47" s="8">
        <f t="shared" si="1"/>
        <v>5.1499999999999997E-2</v>
      </c>
      <c r="AE47" s="2">
        <f t="shared" si="2"/>
        <v>112937.77045312502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5.1499999999999997E-2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4.5900000000000003E-2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112937.77045312502</v>
      </c>
      <c r="BB47" s="2">
        <f t="shared" si="9"/>
        <v>0</v>
      </c>
      <c r="BC47" s="2">
        <f t="shared" si="41"/>
        <v>176.90436000000005</v>
      </c>
      <c r="BD47" s="2">
        <f t="shared" si="10"/>
        <v>112760.86609312502</v>
      </c>
      <c r="BE47" s="2">
        <f t="shared" si="42"/>
        <v>1000</v>
      </c>
      <c r="BF47" s="2">
        <f t="shared" si="11"/>
        <v>2268.176386093754</v>
      </c>
      <c r="BG47" s="2">
        <f t="shared" si="12"/>
        <v>109492.68970703127</v>
      </c>
      <c r="BI47" s="8">
        <f t="shared" si="84"/>
        <v>2.9000000000000001E-2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4.3999999999999997E-2</v>
      </c>
      <c r="BO47" s="2">
        <f t="shared" si="15"/>
        <v>101833.33333333333</v>
      </c>
      <c r="BP47" s="2" t="str">
        <f t="shared" si="16"/>
        <v>nie</v>
      </c>
      <c r="BQ47" s="2">
        <f t="shared" si="17"/>
        <v>2000</v>
      </c>
      <c r="BR47" s="1">
        <f t="shared" si="85"/>
        <v>47</v>
      </c>
      <c r="BS47" s="1">
        <f t="shared" si="115"/>
        <v>55</v>
      </c>
      <c r="BT47" s="6"/>
      <c r="BU47" s="6"/>
      <c r="BV47" s="2">
        <f t="shared" si="94"/>
        <v>4700</v>
      </c>
      <c r="BW47" s="8">
        <f t="shared" si="86"/>
        <v>5.5E-2</v>
      </c>
      <c r="BX47" s="2">
        <f t="shared" si="95"/>
        <v>4807.708333333333</v>
      </c>
      <c r="BY47" s="2">
        <f t="shared" si="87"/>
        <v>94</v>
      </c>
      <c r="BZ47" s="2">
        <f t="shared" si="120"/>
        <v>5500</v>
      </c>
      <c r="CA47" s="8">
        <f t="shared" si="116"/>
        <v>4.3999999999999997E-2</v>
      </c>
      <c r="CB47" s="2">
        <f t="shared" si="117"/>
        <v>5600.833333333333</v>
      </c>
      <c r="CC47" s="2">
        <f t="shared" si="118"/>
        <v>110</v>
      </c>
      <c r="CD47" s="2">
        <f t="shared" si="18"/>
        <v>0</v>
      </c>
      <c r="CE47" s="2">
        <f t="shared" si="96"/>
        <v>0</v>
      </c>
      <c r="CF47" s="2">
        <f t="shared" si="97"/>
        <v>2.5</v>
      </c>
      <c r="CG47" s="1">
        <f t="shared" si="78"/>
        <v>0</v>
      </c>
      <c r="CH47" s="2">
        <f t="shared" si="20"/>
        <v>2.5</v>
      </c>
      <c r="CI47" s="1">
        <f t="shared" si="89"/>
        <v>0</v>
      </c>
      <c r="CJ47" s="2">
        <f t="shared" si="98"/>
        <v>2.5</v>
      </c>
      <c r="CK47" s="2">
        <f t="shared" si="99"/>
        <v>112244.37499999999</v>
      </c>
      <c r="CL47" s="2">
        <f t="shared" si="23"/>
        <v>0</v>
      </c>
      <c r="CM47" s="2">
        <f t="shared" si="47"/>
        <v>176.32400000000001</v>
      </c>
      <c r="CN47" s="2">
        <f t="shared" si="24"/>
        <v>112068.05099999999</v>
      </c>
      <c r="CO47" s="2">
        <f t="shared" si="48"/>
        <v>2204</v>
      </c>
      <c r="CP47" s="2">
        <f t="shared" si="25"/>
        <v>1907.6712499999971</v>
      </c>
      <c r="CQ47" s="2">
        <f t="shared" si="26"/>
        <v>107956.37974999999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111194</v>
      </c>
      <c r="CW47" s="8">
        <f t="shared" si="27"/>
        <v>4.9000000000000002E-2</v>
      </c>
      <c r="CX47" s="2">
        <f t="shared" si="28"/>
        <v>113464.21083333335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113464.21083333335</v>
      </c>
      <c r="DC47" s="2">
        <f t="shared" si="30"/>
        <v>0</v>
      </c>
      <c r="DD47" s="2">
        <f t="shared" si="56"/>
        <v>177.91040000000001</v>
      </c>
      <c r="DE47" s="2">
        <f t="shared" si="57"/>
        <v>113286.30043333335</v>
      </c>
      <c r="DF47" s="2">
        <f t="shared" si="32"/>
        <v>3000</v>
      </c>
      <c r="DG47" s="2">
        <f t="shared" si="33"/>
        <v>1988.2000583333356</v>
      </c>
      <c r="DH47" s="2">
        <f t="shared" si="58"/>
        <v>108298.10037500001</v>
      </c>
    </row>
    <row r="48" spans="2:112">
      <c r="B48" s="229"/>
      <c r="C48" s="1">
        <f t="shared" si="102"/>
        <v>11</v>
      </c>
      <c r="D48" s="2">
        <f t="shared" si="105"/>
        <v>104720.83333333333</v>
      </c>
      <c r="E48" s="2">
        <f t="shared" si="106"/>
        <v>103013.875</v>
      </c>
      <c r="F48" s="2">
        <f t="shared" si="107"/>
        <v>105041.66666666666</v>
      </c>
      <c r="G48" s="2">
        <f t="shared" si="108"/>
        <v>102463.74999999999</v>
      </c>
      <c r="H48" s="2">
        <f t="shared" si="109"/>
        <v>105500</v>
      </c>
      <c r="I48" s="2">
        <f t="shared" si="110"/>
        <v>102025</v>
      </c>
      <c r="J48" s="2">
        <f t="shared" si="103"/>
        <v>103392.46047148255</v>
      </c>
      <c r="K48" s="2">
        <f t="shared" si="104"/>
        <v>102658.33333333334</v>
      </c>
      <c r="W48" s="1">
        <f t="shared" si="34"/>
        <v>30</v>
      </c>
      <c r="X48" s="2">
        <f t="shared" si="0"/>
        <v>107419.41944999999</v>
      </c>
      <c r="Y48" s="8">
        <f t="shared" si="76"/>
        <v>4.5900000000000003E-2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110565.22500000002</v>
      </c>
      <c r="AD48" s="8">
        <f t="shared" si="1"/>
        <v>5.1499999999999997E-2</v>
      </c>
      <c r="AE48" s="2">
        <f t="shared" si="2"/>
        <v>113412.27954375002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5.1499999999999997E-2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4.5900000000000003E-2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113412.27954375002</v>
      </c>
      <c r="BB48" s="2">
        <f t="shared" si="9"/>
        <v>0</v>
      </c>
      <c r="BC48" s="2">
        <f t="shared" si="41"/>
        <v>176.90436000000005</v>
      </c>
      <c r="BD48" s="2">
        <f t="shared" si="10"/>
        <v>113235.37518375002</v>
      </c>
      <c r="BE48" s="2">
        <f t="shared" si="42"/>
        <v>1000</v>
      </c>
      <c r="BF48" s="2">
        <f t="shared" si="11"/>
        <v>2358.3331133125034</v>
      </c>
      <c r="BG48" s="2">
        <f t="shared" si="12"/>
        <v>109877.04207043751</v>
      </c>
      <c r="BI48" s="8">
        <f t="shared" si="84"/>
        <v>2.9000000000000001E-2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4.3999999999999997E-2</v>
      </c>
      <c r="BO48" s="2">
        <f t="shared" si="15"/>
        <v>102200</v>
      </c>
      <c r="BP48" s="2" t="str">
        <f t="shared" si="16"/>
        <v>nie</v>
      </c>
      <c r="BQ48" s="2">
        <f t="shared" si="17"/>
        <v>2000</v>
      </c>
      <c r="BR48" s="1">
        <f t="shared" si="85"/>
        <v>47</v>
      </c>
      <c r="BS48" s="1">
        <f t="shared" si="115"/>
        <v>55</v>
      </c>
      <c r="BT48" s="6"/>
      <c r="BU48" s="6"/>
      <c r="BV48" s="2">
        <f t="shared" si="94"/>
        <v>4700</v>
      </c>
      <c r="BW48" s="8">
        <f t="shared" si="86"/>
        <v>5.5E-2</v>
      </c>
      <c r="BX48" s="2">
        <f t="shared" si="95"/>
        <v>4829.25</v>
      </c>
      <c r="BY48" s="2">
        <f t="shared" si="87"/>
        <v>94</v>
      </c>
      <c r="BZ48" s="2">
        <f t="shared" si="120"/>
        <v>5500</v>
      </c>
      <c r="CA48" s="8">
        <f t="shared" si="116"/>
        <v>4.3999999999999997E-2</v>
      </c>
      <c r="CB48" s="2">
        <f t="shared" si="117"/>
        <v>5621</v>
      </c>
      <c r="CC48" s="2">
        <f t="shared" si="118"/>
        <v>110</v>
      </c>
      <c r="CD48" s="2">
        <f t="shared" si="18"/>
        <v>0</v>
      </c>
      <c r="CE48" s="2">
        <f t="shared" si="96"/>
        <v>0</v>
      </c>
      <c r="CF48" s="2">
        <f t="shared" si="97"/>
        <v>2.5</v>
      </c>
      <c r="CG48" s="1">
        <f t="shared" si="78"/>
        <v>0</v>
      </c>
      <c r="CH48" s="2">
        <f t="shared" si="20"/>
        <v>2.5</v>
      </c>
      <c r="CI48" s="1">
        <f t="shared" si="89"/>
        <v>0</v>
      </c>
      <c r="CJ48" s="2">
        <f t="shared" si="98"/>
        <v>2.5</v>
      </c>
      <c r="CK48" s="2">
        <f t="shared" si="99"/>
        <v>112652.75</v>
      </c>
      <c r="CL48" s="2">
        <f t="shared" si="23"/>
        <v>0</v>
      </c>
      <c r="CM48" s="2">
        <f t="shared" si="47"/>
        <v>176.32400000000001</v>
      </c>
      <c r="CN48" s="2">
        <f t="shared" si="24"/>
        <v>112476.42600000001</v>
      </c>
      <c r="CO48" s="2">
        <f t="shared" si="48"/>
        <v>2204</v>
      </c>
      <c r="CP48" s="2">
        <f t="shared" si="25"/>
        <v>1985.2625</v>
      </c>
      <c r="CQ48" s="2">
        <f t="shared" si="26"/>
        <v>108287.16350000001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111194</v>
      </c>
      <c r="CW48" s="8">
        <f t="shared" si="27"/>
        <v>4.9000000000000002E-2</v>
      </c>
      <c r="CX48" s="2">
        <f t="shared" si="28"/>
        <v>113918.253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113918.253</v>
      </c>
      <c r="DC48" s="2">
        <f t="shared" si="30"/>
        <v>0</v>
      </c>
      <c r="DD48" s="2">
        <f t="shared" si="56"/>
        <v>177.91040000000001</v>
      </c>
      <c r="DE48" s="2">
        <f t="shared" si="57"/>
        <v>113740.3426</v>
      </c>
      <c r="DF48" s="2">
        <f t="shared" si="32"/>
        <v>3000</v>
      </c>
      <c r="DG48" s="2">
        <f t="shared" si="33"/>
        <v>2074.4680699999994</v>
      </c>
      <c r="DH48" s="2">
        <f t="shared" si="58"/>
        <v>108665.87453</v>
      </c>
    </row>
    <row r="49" spans="2:112">
      <c r="B49" s="227">
        <f>ROUNDUP(C50/12,0)</f>
        <v>2</v>
      </c>
      <c r="C49" s="3">
        <f t="shared" si="102"/>
        <v>12</v>
      </c>
      <c r="D49" s="10">
        <f t="shared" si="105"/>
        <v>105150.00000000001</v>
      </c>
      <c r="E49" s="10">
        <f t="shared" si="106"/>
        <v>103361.50000000001</v>
      </c>
      <c r="F49" s="10">
        <f t="shared" si="107"/>
        <v>105500</v>
      </c>
      <c r="G49" s="10">
        <f t="shared" si="108"/>
        <v>102835</v>
      </c>
      <c r="H49" s="10">
        <f t="shared" si="109"/>
        <v>106000</v>
      </c>
      <c r="I49" s="10">
        <f t="shared" si="110"/>
        <v>102430</v>
      </c>
      <c r="J49" s="10">
        <f t="shared" si="103"/>
        <v>103706.51507016469</v>
      </c>
      <c r="K49" s="10">
        <f t="shared" si="104"/>
        <v>102899.99999999999</v>
      </c>
      <c r="W49" s="1">
        <f t="shared" si="34"/>
        <v>31</v>
      </c>
      <c r="X49" s="2">
        <f t="shared" si="0"/>
        <v>107675.306025</v>
      </c>
      <c r="Y49" s="8">
        <f t="shared" si="76"/>
        <v>4.5900000000000003E-2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110565.22500000002</v>
      </c>
      <c r="AD49" s="8">
        <f t="shared" si="1"/>
        <v>5.1499999999999997E-2</v>
      </c>
      <c r="AE49" s="2">
        <f t="shared" si="2"/>
        <v>113886.78863437503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5.1499999999999997E-2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4.5900000000000003E-2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113886.78863437503</v>
      </c>
      <c r="BB49" s="2">
        <f t="shared" si="9"/>
        <v>0</v>
      </c>
      <c r="BC49" s="2">
        <f t="shared" si="41"/>
        <v>176.90436000000005</v>
      </c>
      <c r="BD49" s="2">
        <f t="shared" si="10"/>
        <v>113709.88427437503</v>
      </c>
      <c r="BE49" s="2">
        <f t="shared" si="42"/>
        <v>1000</v>
      </c>
      <c r="BF49" s="2">
        <f t="shared" si="11"/>
        <v>2448.4898405312556</v>
      </c>
      <c r="BG49" s="2">
        <f t="shared" si="12"/>
        <v>110261.39443384377</v>
      </c>
      <c r="BI49" s="8">
        <f t="shared" si="84"/>
        <v>2.9000000000000001E-2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4.3999999999999997E-2</v>
      </c>
      <c r="BO49" s="2">
        <f t="shared" si="15"/>
        <v>102566.66666666667</v>
      </c>
      <c r="BP49" s="2" t="str">
        <f t="shared" si="16"/>
        <v>nie</v>
      </c>
      <c r="BQ49" s="2">
        <f t="shared" si="17"/>
        <v>2000</v>
      </c>
      <c r="BR49" s="1">
        <f t="shared" si="85"/>
        <v>47</v>
      </c>
      <c r="BS49" s="1">
        <f t="shared" si="115"/>
        <v>55</v>
      </c>
      <c r="BT49" s="6"/>
      <c r="BU49" s="6"/>
      <c r="BV49" s="2">
        <f t="shared" si="94"/>
        <v>4700</v>
      </c>
      <c r="BW49" s="8">
        <f t="shared" si="86"/>
        <v>5.5E-2</v>
      </c>
      <c r="BX49" s="2">
        <f t="shared" si="95"/>
        <v>4850.7916666666661</v>
      </c>
      <c r="BY49" s="2">
        <f t="shared" si="87"/>
        <v>94</v>
      </c>
      <c r="BZ49" s="2">
        <f t="shared" si="120"/>
        <v>5500</v>
      </c>
      <c r="CA49" s="8">
        <f t="shared" si="116"/>
        <v>4.3999999999999997E-2</v>
      </c>
      <c r="CB49" s="2">
        <f t="shared" si="117"/>
        <v>5641.166666666667</v>
      </c>
      <c r="CC49" s="2">
        <f t="shared" si="118"/>
        <v>110</v>
      </c>
      <c r="CD49" s="2">
        <f t="shared" si="18"/>
        <v>0</v>
      </c>
      <c r="CE49" s="2">
        <f t="shared" si="96"/>
        <v>0</v>
      </c>
      <c r="CF49" s="2">
        <f t="shared" si="97"/>
        <v>2.5</v>
      </c>
      <c r="CG49" s="1">
        <f t="shared" si="78"/>
        <v>0</v>
      </c>
      <c r="CH49" s="2">
        <f t="shared" si="20"/>
        <v>2.5</v>
      </c>
      <c r="CI49" s="1">
        <f t="shared" si="89"/>
        <v>0</v>
      </c>
      <c r="CJ49" s="2">
        <f t="shared" si="98"/>
        <v>2.5</v>
      </c>
      <c r="CK49" s="2">
        <f t="shared" si="99"/>
        <v>113061.12500000001</v>
      </c>
      <c r="CL49" s="2">
        <f t="shared" si="23"/>
        <v>0</v>
      </c>
      <c r="CM49" s="2">
        <f t="shared" si="47"/>
        <v>176.32400000000001</v>
      </c>
      <c r="CN49" s="2">
        <f t="shared" si="24"/>
        <v>112884.80100000002</v>
      </c>
      <c r="CO49" s="2">
        <f t="shared" si="48"/>
        <v>2204</v>
      </c>
      <c r="CP49" s="2">
        <f t="shared" si="25"/>
        <v>2062.8537500000029</v>
      </c>
      <c r="CQ49" s="2">
        <f t="shared" si="26"/>
        <v>108617.94725000001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111194</v>
      </c>
      <c r="CW49" s="8">
        <f t="shared" si="27"/>
        <v>4.9000000000000002E-2</v>
      </c>
      <c r="CX49" s="2">
        <f t="shared" si="28"/>
        <v>114372.29516666668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114372.29516666668</v>
      </c>
      <c r="DC49" s="2">
        <f t="shared" si="30"/>
        <v>0</v>
      </c>
      <c r="DD49" s="2">
        <f t="shared" si="56"/>
        <v>177.91040000000001</v>
      </c>
      <c r="DE49" s="2">
        <f t="shared" si="57"/>
        <v>114194.38476666668</v>
      </c>
      <c r="DF49" s="2">
        <f t="shared" si="32"/>
        <v>3000</v>
      </c>
      <c r="DG49" s="2">
        <f t="shared" si="33"/>
        <v>2160.7360816666687</v>
      </c>
      <c r="DH49" s="2">
        <f t="shared" si="58"/>
        <v>109033.64868500002</v>
      </c>
    </row>
    <row r="50" spans="2:112">
      <c r="B50" s="228"/>
      <c r="C50" s="1">
        <f t="shared" si="102"/>
        <v>13</v>
      </c>
      <c r="D50" s="2">
        <f t="shared" si="105"/>
        <v>105601.26875</v>
      </c>
      <c r="E50" s="2">
        <f t="shared" si="106"/>
        <v>103727.0276875</v>
      </c>
      <c r="F50" s="2">
        <f t="shared" si="107"/>
        <v>105891.875</v>
      </c>
      <c r="G50" s="2">
        <f t="shared" si="108"/>
        <v>103132</v>
      </c>
      <c r="H50" s="2">
        <f t="shared" si="109"/>
        <v>106432.83333333334</v>
      </c>
      <c r="I50" s="2">
        <f t="shared" si="110"/>
        <v>102780.595</v>
      </c>
      <c r="J50" s="2">
        <f t="shared" si="103"/>
        <v>104021.52360969032</v>
      </c>
      <c r="K50" s="2">
        <f t="shared" si="104"/>
        <v>103148.67499999999</v>
      </c>
      <c r="W50" s="1">
        <f t="shared" si="34"/>
        <v>32</v>
      </c>
      <c r="X50" s="2">
        <f t="shared" si="0"/>
        <v>107931.19259999999</v>
      </c>
      <c r="Y50" s="8">
        <f t="shared" si="76"/>
        <v>4.5900000000000003E-2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110565.22500000002</v>
      </c>
      <c r="AD50" s="8">
        <f t="shared" si="1"/>
        <v>5.1499999999999997E-2</v>
      </c>
      <c r="AE50" s="2">
        <f t="shared" si="2"/>
        <v>114361.29772500003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5.1499999999999997E-2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4.5900000000000003E-2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114361.29772500003</v>
      </c>
      <c r="BB50" s="2">
        <f t="shared" si="9"/>
        <v>0</v>
      </c>
      <c r="BC50" s="2">
        <f t="shared" si="41"/>
        <v>176.90436000000005</v>
      </c>
      <c r="BD50" s="2">
        <f t="shared" si="10"/>
        <v>114184.39336500003</v>
      </c>
      <c r="BE50" s="2">
        <f t="shared" si="42"/>
        <v>1000</v>
      </c>
      <c r="BF50" s="2">
        <f t="shared" si="11"/>
        <v>2538.646567750005</v>
      </c>
      <c r="BG50" s="2">
        <f t="shared" si="12"/>
        <v>110645.74679725002</v>
      </c>
      <c r="BI50" s="8">
        <f t="shared" si="84"/>
        <v>2.9000000000000001E-2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4.3999999999999997E-2</v>
      </c>
      <c r="BO50" s="2">
        <f t="shared" si="15"/>
        <v>102933.33333333334</v>
      </c>
      <c r="BP50" s="2" t="str">
        <f t="shared" si="16"/>
        <v>nie</v>
      </c>
      <c r="BQ50" s="2">
        <f t="shared" si="17"/>
        <v>2000</v>
      </c>
      <c r="BR50" s="1">
        <f t="shared" si="85"/>
        <v>47</v>
      </c>
      <c r="BS50" s="1">
        <f t="shared" si="115"/>
        <v>55</v>
      </c>
      <c r="BT50" s="6"/>
      <c r="BU50" s="6"/>
      <c r="BV50" s="2">
        <f t="shared" si="94"/>
        <v>4700</v>
      </c>
      <c r="BW50" s="8">
        <f t="shared" si="86"/>
        <v>5.5E-2</v>
      </c>
      <c r="BX50" s="2">
        <f t="shared" si="95"/>
        <v>4872.333333333333</v>
      </c>
      <c r="BY50" s="2">
        <f t="shared" si="87"/>
        <v>94</v>
      </c>
      <c r="BZ50" s="2">
        <f t="shared" si="120"/>
        <v>5500</v>
      </c>
      <c r="CA50" s="8">
        <f t="shared" si="116"/>
        <v>4.3999999999999997E-2</v>
      </c>
      <c r="CB50" s="2">
        <f t="shared" si="117"/>
        <v>5661.3333333333339</v>
      </c>
      <c r="CC50" s="2">
        <f t="shared" si="118"/>
        <v>110</v>
      </c>
      <c r="CD50" s="2">
        <f t="shared" si="18"/>
        <v>0</v>
      </c>
      <c r="CE50" s="2">
        <f t="shared" si="96"/>
        <v>0</v>
      </c>
      <c r="CF50" s="2">
        <f t="shared" si="97"/>
        <v>2.5</v>
      </c>
      <c r="CG50" s="1">
        <f t="shared" si="78"/>
        <v>0</v>
      </c>
      <c r="CH50" s="2">
        <f t="shared" si="20"/>
        <v>2.5</v>
      </c>
      <c r="CI50" s="1">
        <f t="shared" si="89"/>
        <v>0</v>
      </c>
      <c r="CJ50" s="2">
        <f t="shared" si="98"/>
        <v>2.5</v>
      </c>
      <c r="CK50" s="2">
        <f t="shared" si="99"/>
        <v>113469.5</v>
      </c>
      <c r="CL50" s="2">
        <f t="shared" si="23"/>
        <v>0</v>
      </c>
      <c r="CM50" s="2">
        <f t="shared" si="47"/>
        <v>176.32400000000001</v>
      </c>
      <c r="CN50" s="2">
        <f t="shared" si="24"/>
        <v>113293.17600000001</v>
      </c>
      <c r="CO50" s="2">
        <f t="shared" si="48"/>
        <v>2204</v>
      </c>
      <c r="CP50" s="2">
        <f t="shared" si="25"/>
        <v>2140.4450000000002</v>
      </c>
      <c r="CQ50" s="2">
        <f t="shared" si="26"/>
        <v>108948.731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111194</v>
      </c>
      <c r="CW50" s="8">
        <f t="shared" si="27"/>
        <v>4.9000000000000002E-2</v>
      </c>
      <c r="CX50" s="2">
        <f t="shared" si="28"/>
        <v>114826.33733333333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114826.33733333333</v>
      </c>
      <c r="DC50" s="2">
        <f t="shared" si="30"/>
        <v>0</v>
      </c>
      <c r="DD50" s="2">
        <f t="shared" si="56"/>
        <v>177.91040000000001</v>
      </c>
      <c r="DE50" s="2">
        <f t="shared" si="57"/>
        <v>114648.42693333334</v>
      </c>
      <c r="DF50" s="2">
        <f t="shared" si="32"/>
        <v>3000</v>
      </c>
      <c r="DG50" s="2">
        <f t="shared" si="33"/>
        <v>2247.0040933333325</v>
      </c>
      <c r="DH50" s="2">
        <f t="shared" si="58"/>
        <v>109401.42284</v>
      </c>
    </row>
    <row r="51" spans="2:112">
      <c r="B51" s="228"/>
      <c r="C51" s="1">
        <f t="shared" si="102"/>
        <v>14</v>
      </c>
      <c r="D51" s="2">
        <f t="shared" si="105"/>
        <v>106052.53750000002</v>
      </c>
      <c r="E51" s="2">
        <f t="shared" si="106"/>
        <v>104092.55537500001</v>
      </c>
      <c r="F51" s="2">
        <f t="shared" si="107"/>
        <v>106283.75000000001</v>
      </c>
      <c r="G51" s="2">
        <f t="shared" si="108"/>
        <v>103429.00000000001</v>
      </c>
      <c r="H51" s="2">
        <f t="shared" si="109"/>
        <v>106865.66666666667</v>
      </c>
      <c r="I51" s="2">
        <f t="shared" si="110"/>
        <v>103131.19</v>
      </c>
      <c r="J51" s="2">
        <f t="shared" si="103"/>
        <v>104337.48898765477</v>
      </c>
      <c r="K51" s="2">
        <f t="shared" si="104"/>
        <v>103397.34999999998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108187.07917499998</v>
      </c>
      <c r="Y51" s="8">
        <f t="shared" si="76"/>
        <v>4.5900000000000003E-2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110565.22500000002</v>
      </c>
      <c r="AD51" s="8">
        <f t="shared" ref="AD51:AD82" si="122">IF(AND(MOD($W51,zapadalnosc_TOS)&lt;=zmiana_oprocentowania_co_ile_mc_TOS,MOD($W51,zapadalnosc_TOS)&lt;&gt;0),proc_I_okres_TOS,(marza_TOS+$Y51))</f>
        <v>5.1499999999999997E-2</v>
      </c>
      <c r="AE51" s="2">
        <f t="shared" si="2"/>
        <v>114835.80681562501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5.1499999999999997E-2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4.5900000000000003E-2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114835.80681562501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176.90436000000005</v>
      </c>
      <c r="BD51" s="2">
        <f t="shared" si="10"/>
        <v>114658.90245562501</v>
      </c>
      <c r="BE51" s="2">
        <f t="shared" si="42"/>
        <v>1000</v>
      </c>
      <c r="BF51" s="2">
        <f t="shared" si="11"/>
        <v>2628.8032949687517</v>
      </c>
      <c r="BG51" s="2">
        <f t="shared" si="12"/>
        <v>111030.09916065626</v>
      </c>
      <c r="BI51" s="8">
        <f t="shared" si="84"/>
        <v>2.9000000000000001E-2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4.3999999999999997E-2</v>
      </c>
      <c r="BO51" s="2">
        <f t="shared" ref="BO51:BO82" si="129">BM51*(1+BN51*IF(MOD($W51,12)&lt;&gt;0,MOD($W51,12),12)/12)</f>
        <v>103299.99999999999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47</v>
      </c>
      <c r="BS51" s="1">
        <f t="shared" si="115"/>
        <v>55</v>
      </c>
      <c r="BT51" s="6"/>
      <c r="BU51" s="6"/>
      <c r="BV51" s="2">
        <f t="shared" si="94"/>
        <v>4700</v>
      </c>
      <c r="BW51" s="8">
        <f t="shared" si="86"/>
        <v>5.5E-2</v>
      </c>
      <c r="BX51" s="2">
        <f t="shared" si="95"/>
        <v>4893.875</v>
      </c>
      <c r="BY51" s="2">
        <f t="shared" si="87"/>
        <v>94</v>
      </c>
      <c r="BZ51" s="2">
        <f t="shared" si="120"/>
        <v>5500</v>
      </c>
      <c r="CA51" s="8">
        <f t="shared" si="116"/>
        <v>4.3999999999999997E-2</v>
      </c>
      <c r="CB51" s="2">
        <f t="shared" si="117"/>
        <v>5681.5</v>
      </c>
      <c r="CC51" s="2">
        <f t="shared" si="118"/>
        <v>110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2.5</v>
      </c>
      <c r="CG51" s="1">
        <f t="shared" si="78"/>
        <v>0</v>
      </c>
      <c r="CH51" s="2">
        <f t="shared" ref="CH51:CH82" si="133">CF51-CG51*zamiana_COI</f>
        <v>2.5</v>
      </c>
      <c r="CI51" s="1">
        <f t="shared" si="89"/>
        <v>0</v>
      </c>
      <c r="CJ51" s="2">
        <f t="shared" si="98"/>
        <v>2.5</v>
      </c>
      <c r="CK51" s="2">
        <f t="shared" si="99"/>
        <v>113877.87499999999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176.32400000000001</v>
      </c>
      <c r="CN51" s="2">
        <f t="shared" ref="CN51:CN82" si="135">CK51-CM51</f>
        <v>113701.55099999999</v>
      </c>
      <c r="CO51" s="2">
        <f t="shared" si="48"/>
        <v>2204</v>
      </c>
      <c r="CP51" s="2">
        <f t="shared" ref="CP51:CP82" si="136">(CK51-CO51-zakup_domyslny_wartosc)*podatek_Belki</f>
        <v>2218.0362499999974</v>
      </c>
      <c r="CQ51" s="2">
        <f t="shared" ref="CQ51:CQ82" si="137">CK51-CM51-CO51-CP51</f>
        <v>109279.51475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111194</v>
      </c>
      <c r="CW51" s="8">
        <f t="shared" ref="CW51:CW82" si="138">IF(AND(MOD($W51,zapadalnosc_EDO)&lt;=12,MOD($W51,zapadalnosc_EDO)&lt;&gt;0),proc_I_okres_EDO,(marza_EDO+$BI51))</f>
        <v>4.9000000000000002E-2</v>
      </c>
      <c r="CX51" s="2">
        <f t="shared" ref="CX51:CX82" si="139">CV51*(1+CW51*IF(MOD($W51,12)&lt;&gt;0,MOD($W51,12),12)/12)</f>
        <v>115280.37950000001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115280.37950000001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177.91040000000001</v>
      </c>
      <c r="DE51" s="2">
        <f t="shared" si="57"/>
        <v>115102.46910000002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2333.2721050000018</v>
      </c>
      <c r="DH51" s="2">
        <f t="shared" si="58"/>
        <v>109769.19699500002</v>
      </c>
    </row>
    <row r="52" spans="2:112">
      <c r="B52" s="228"/>
      <c r="C52" s="1">
        <f t="shared" si="102"/>
        <v>15</v>
      </c>
      <c r="D52" s="2">
        <f t="shared" si="105"/>
        <v>106503.80625000001</v>
      </c>
      <c r="E52" s="2">
        <f t="shared" si="106"/>
        <v>104458.08306250001</v>
      </c>
      <c r="F52" s="2">
        <f t="shared" si="107"/>
        <v>106675.62499999999</v>
      </c>
      <c r="G52" s="2">
        <f t="shared" si="108"/>
        <v>103725.99999999999</v>
      </c>
      <c r="H52" s="2">
        <f t="shared" si="109"/>
        <v>107298.50000000001</v>
      </c>
      <c r="I52" s="2">
        <f t="shared" si="110"/>
        <v>103481.78500000002</v>
      </c>
      <c r="J52" s="2">
        <f t="shared" si="103"/>
        <v>104654.41411045477</v>
      </c>
      <c r="K52" s="2">
        <f t="shared" si="104"/>
        <v>103646.02499999998</v>
      </c>
      <c r="W52" s="1">
        <f t="shared" ref="W52:W83" si="144">W51+1</f>
        <v>34</v>
      </c>
      <c r="X52" s="2">
        <f t="shared" si="121"/>
        <v>108442.96574999999</v>
      </c>
      <c r="Y52" s="8">
        <f t="shared" si="76"/>
        <v>4.5900000000000003E-2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110565.22500000002</v>
      </c>
      <c r="AD52" s="8">
        <f t="shared" si="122"/>
        <v>5.1499999999999997E-2</v>
      </c>
      <c r="AE52" s="2">
        <f t="shared" si="2"/>
        <v>115310.31590625002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5.1499999999999997E-2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4.5900000000000003E-2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115310.31590625002</v>
      </c>
      <c r="BB52" s="2">
        <f t="shared" si="126"/>
        <v>0</v>
      </c>
      <c r="BC52" s="2">
        <f t="shared" si="41"/>
        <v>176.90436000000005</v>
      </c>
      <c r="BD52" s="2">
        <f t="shared" si="10"/>
        <v>115133.41154625002</v>
      </c>
      <c r="BE52" s="2">
        <f t="shared" si="42"/>
        <v>1000</v>
      </c>
      <c r="BF52" s="2">
        <f t="shared" si="11"/>
        <v>2718.9600221875039</v>
      </c>
      <c r="BG52" s="2">
        <f t="shared" si="12"/>
        <v>111414.45152406252</v>
      </c>
      <c r="BI52" s="8">
        <f t="shared" si="84"/>
        <v>2.9000000000000001E-2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4.3999999999999997E-2</v>
      </c>
      <c r="BO52" s="2">
        <f t="shared" si="129"/>
        <v>103666.66666666666</v>
      </c>
      <c r="BP52" s="2" t="str">
        <f t="shared" si="130"/>
        <v>nie</v>
      </c>
      <c r="BQ52" s="2">
        <f t="shared" si="131"/>
        <v>2000</v>
      </c>
      <c r="BR52" s="1">
        <f t="shared" si="85"/>
        <v>47</v>
      </c>
      <c r="BS52" s="1">
        <f t="shared" si="115"/>
        <v>55</v>
      </c>
      <c r="BT52" s="6"/>
      <c r="BU52" s="6"/>
      <c r="BV52" s="2">
        <f t="shared" si="94"/>
        <v>4700</v>
      </c>
      <c r="BW52" s="8">
        <f t="shared" si="86"/>
        <v>5.5E-2</v>
      </c>
      <c r="BX52" s="2">
        <f t="shared" si="95"/>
        <v>4915.416666666667</v>
      </c>
      <c r="BY52" s="2">
        <f t="shared" si="87"/>
        <v>94</v>
      </c>
      <c r="BZ52" s="2">
        <f t="shared" si="120"/>
        <v>5500</v>
      </c>
      <c r="CA52" s="8">
        <f t="shared" si="116"/>
        <v>4.3999999999999997E-2</v>
      </c>
      <c r="CB52" s="2">
        <f t="shared" si="117"/>
        <v>5701.6666666666661</v>
      </c>
      <c r="CC52" s="2">
        <f t="shared" si="118"/>
        <v>110</v>
      </c>
      <c r="CD52" s="2">
        <f t="shared" si="132"/>
        <v>0</v>
      </c>
      <c r="CE52" s="2">
        <f t="shared" si="96"/>
        <v>0</v>
      </c>
      <c r="CF52" s="2">
        <f t="shared" si="97"/>
        <v>2.5</v>
      </c>
      <c r="CG52" s="1">
        <f t="shared" si="78"/>
        <v>0</v>
      </c>
      <c r="CH52" s="2">
        <f t="shared" si="133"/>
        <v>2.5</v>
      </c>
      <c r="CI52" s="1">
        <f t="shared" si="89"/>
        <v>0</v>
      </c>
      <c r="CJ52" s="2">
        <f t="shared" si="98"/>
        <v>2.5</v>
      </c>
      <c r="CK52" s="2">
        <f t="shared" si="99"/>
        <v>114286.25</v>
      </c>
      <c r="CL52" s="2">
        <f t="shared" si="134"/>
        <v>0</v>
      </c>
      <c r="CM52" s="2">
        <f t="shared" si="47"/>
        <v>176.32400000000001</v>
      </c>
      <c r="CN52" s="2">
        <f t="shared" si="135"/>
        <v>114109.92600000001</v>
      </c>
      <c r="CO52" s="2">
        <f t="shared" si="48"/>
        <v>2204</v>
      </c>
      <c r="CP52" s="2">
        <f t="shared" si="136"/>
        <v>2295.6275000000001</v>
      </c>
      <c r="CQ52" s="2">
        <f t="shared" si="137"/>
        <v>109610.2985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111194</v>
      </c>
      <c r="CW52" s="8">
        <f t="shared" si="138"/>
        <v>4.9000000000000002E-2</v>
      </c>
      <c r="CX52" s="2">
        <f t="shared" si="139"/>
        <v>115734.42166666666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115734.42166666666</v>
      </c>
      <c r="DC52" s="2">
        <f t="shared" si="141"/>
        <v>0</v>
      </c>
      <c r="DD52" s="2">
        <f t="shared" si="56"/>
        <v>177.91040000000001</v>
      </c>
      <c r="DE52" s="2">
        <f t="shared" si="57"/>
        <v>115556.51126666667</v>
      </c>
      <c r="DF52" s="2">
        <f t="shared" si="142"/>
        <v>3000</v>
      </c>
      <c r="DG52" s="2">
        <f t="shared" si="143"/>
        <v>2419.5401166666657</v>
      </c>
      <c r="DH52" s="2">
        <f t="shared" si="58"/>
        <v>110136.97115</v>
      </c>
    </row>
    <row r="53" spans="2:112">
      <c r="B53" s="228"/>
      <c r="C53" s="1">
        <f t="shared" si="102"/>
        <v>16</v>
      </c>
      <c r="D53" s="2">
        <f t="shared" si="105"/>
        <v>106955.07500000003</v>
      </c>
      <c r="E53" s="2">
        <f t="shared" si="106"/>
        <v>104823.61075000002</v>
      </c>
      <c r="F53" s="2">
        <f t="shared" si="107"/>
        <v>107067.49999999999</v>
      </c>
      <c r="G53" s="2">
        <f t="shared" si="108"/>
        <v>104022.99999999999</v>
      </c>
      <c r="H53" s="2">
        <f t="shared" si="109"/>
        <v>107731.33333333333</v>
      </c>
      <c r="I53" s="2">
        <f t="shared" si="110"/>
        <v>103832.37999999999</v>
      </c>
      <c r="J53" s="2">
        <f t="shared" si="103"/>
        <v>104972.30189331528</v>
      </c>
      <c r="K53" s="2">
        <f t="shared" si="104"/>
        <v>103894.7</v>
      </c>
      <c r="W53" s="1">
        <f t="shared" si="144"/>
        <v>35</v>
      </c>
      <c r="X53" s="2">
        <f t="shared" si="121"/>
        <v>108698.852325</v>
      </c>
      <c r="Y53" s="8">
        <f t="shared" si="76"/>
        <v>4.5900000000000003E-2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110565.22500000002</v>
      </c>
      <c r="AD53" s="8">
        <f t="shared" si="122"/>
        <v>5.1499999999999997E-2</v>
      </c>
      <c r="AE53" s="2">
        <f t="shared" si="2"/>
        <v>115784.82499687502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5.1499999999999997E-2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4.5900000000000003E-2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115784.82499687502</v>
      </c>
      <c r="BB53" s="2">
        <f t="shared" si="126"/>
        <v>0</v>
      </c>
      <c r="BC53" s="2">
        <f t="shared" si="41"/>
        <v>176.90436000000005</v>
      </c>
      <c r="BD53" s="2">
        <f t="shared" si="10"/>
        <v>115607.92063687502</v>
      </c>
      <c r="BE53" s="2">
        <f t="shared" si="42"/>
        <v>1000</v>
      </c>
      <c r="BF53" s="2">
        <f t="shared" si="11"/>
        <v>2809.1167494062533</v>
      </c>
      <c r="BG53" s="2">
        <f t="shared" si="12"/>
        <v>111798.80388746876</v>
      </c>
      <c r="BI53" s="8">
        <f t="shared" si="84"/>
        <v>2.9000000000000001E-2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4.3999999999999997E-2</v>
      </c>
      <c r="BO53" s="2">
        <f t="shared" si="129"/>
        <v>104033.33333333333</v>
      </c>
      <c r="BP53" s="2" t="str">
        <f t="shared" si="130"/>
        <v>nie</v>
      </c>
      <c r="BQ53" s="2">
        <f t="shared" si="131"/>
        <v>2000</v>
      </c>
      <c r="BR53" s="1">
        <f t="shared" si="85"/>
        <v>47</v>
      </c>
      <c r="BS53" s="1">
        <f t="shared" si="115"/>
        <v>55</v>
      </c>
      <c r="BT53" s="6"/>
      <c r="BU53" s="6"/>
      <c r="BV53" s="2">
        <f t="shared" si="94"/>
        <v>4700</v>
      </c>
      <c r="BW53" s="8">
        <f t="shared" si="86"/>
        <v>5.5E-2</v>
      </c>
      <c r="BX53" s="2">
        <f t="shared" si="95"/>
        <v>4936.958333333333</v>
      </c>
      <c r="BY53" s="2">
        <f t="shared" si="87"/>
        <v>94</v>
      </c>
      <c r="BZ53" s="2">
        <f t="shared" si="120"/>
        <v>5500</v>
      </c>
      <c r="CA53" s="8">
        <f t="shared" si="116"/>
        <v>4.3999999999999997E-2</v>
      </c>
      <c r="CB53" s="2">
        <f t="shared" si="117"/>
        <v>5721.833333333333</v>
      </c>
      <c r="CC53" s="2">
        <f t="shared" si="118"/>
        <v>110</v>
      </c>
      <c r="CD53" s="2">
        <f t="shared" si="132"/>
        <v>0</v>
      </c>
      <c r="CE53" s="2">
        <f t="shared" si="96"/>
        <v>0</v>
      </c>
      <c r="CF53" s="2">
        <f t="shared" si="97"/>
        <v>2.5</v>
      </c>
      <c r="CG53" s="1">
        <f t="shared" si="78"/>
        <v>0</v>
      </c>
      <c r="CH53" s="2">
        <f t="shared" si="133"/>
        <v>2.5</v>
      </c>
      <c r="CI53" s="1">
        <f t="shared" si="89"/>
        <v>0</v>
      </c>
      <c r="CJ53" s="2">
        <f t="shared" si="98"/>
        <v>2.5</v>
      </c>
      <c r="CK53" s="2">
        <f t="shared" si="99"/>
        <v>114694.62499999999</v>
      </c>
      <c r="CL53" s="2">
        <f t="shared" si="134"/>
        <v>0</v>
      </c>
      <c r="CM53" s="2">
        <f t="shared" si="47"/>
        <v>176.32400000000001</v>
      </c>
      <c r="CN53" s="2">
        <f t="shared" si="135"/>
        <v>114518.30099999999</v>
      </c>
      <c r="CO53" s="2">
        <f t="shared" si="48"/>
        <v>2204</v>
      </c>
      <c r="CP53" s="2">
        <f t="shared" si="136"/>
        <v>2373.2187499999973</v>
      </c>
      <c r="CQ53" s="2">
        <f t="shared" si="137"/>
        <v>109941.08224999999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111194</v>
      </c>
      <c r="CW53" s="8">
        <f t="shared" si="138"/>
        <v>4.9000000000000002E-2</v>
      </c>
      <c r="CX53" s="2">
        <f t="shared" si="139"/>
        <v>116188.46383333334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116188.46383333334</v>
      </c>
      <c r="DC53" s="2">
        <f t="shared" si="141"/>
        <v>0</v>
      </c>
      <c r="DD53" s="2">
        <f t="shared" si="56"/>
        <v>177.91040000000001</v>
      </c>
      <c r="DE53" s="2">
        <f t="shared" si="57"/>
        <v>116010.55343333335</v>
      </c>
      <c r="DF53" s="2">
        <f t="shared" si="142"/>
        <v>3000</v>
      </c>
      <c r="DG53" s="2">
        <f t="shared" si="143"/>
        <v>2505.8081283333349</v>
      </c>
      <c r="DH53" s="2">
        <f t="shared" si="58"/>
        <v>110504.74530500002</v>
      </c>
    </row>
    <row r="54" spans="2:112">
      <c r="B54" s="228"/>
      <c r="C54" s="1">
        <f t="shared" si="102"/>
        <v>17</v>
      </c>
      <c r="D54" s="2">
        <f t="shared" si="105"/>
        <v>107406.34375000001</v>
      </c>
      <c r="E54" s="2">
        <f t="shared" si="106"/>
        <v>105189.13843750001</v>
      </c>
      <c r="F54" s="2">
        <f t="shared" si="107"/>
        <v>107459.375</v>
      </c>
      <c r="G54" s="2">
        <f t="shared" si="108"/>
        <v>104332.99374999999</v>
      </c>
      <c r="H54" s="2">
        <f t="shared" si="109"/>
        <v>108164.16666666667</v>
      </c>
      <c r="I54" s="2">
        <f t="shared" si="110"/>
        <v>104182.97500000001</v>
      </c>
      <c r="J54" s="2">
        <f t="shared" si="103"/>
        <v>105291.15526031623</v>
      </c>
      <c r="K54" s="2">
        <f t="shared" si="104"/>
        <v>104143.375</v>
      </c>
      <c r="W54" s="1">
        <f t="shared" si="144"/>
        <v>36</v>
      </c>
      <c r="X54" s="2">
        <f t="shared" si="121"/>
        <v>108954.73889999998</v>
      </c>
      <c r="Y54" s="8">
        <f t="shared" si="76"/>
        <v>4.5900000000000003E-2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110565.22500000002</v>
      </c>
      <c r="AD54" s="8">
        <f t="shared" si="122"/>
        <v>4.5900000000000003E-2</v>
      </c>
      <c r="AE54" s="2">
        <f t="shared" si="2"/>
        <v>115640.16882750003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5.1499999999999997E-2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4.5900000000000003E-2</v>
      </c>
      <c r="AR54" s="2">
        <f t="shared" si="113"/>
        <v>0</v>
      </c>
      <c r="AS54" s="2">
        <f t="shared" si="114"/>
        <v>0</v>
      </c>
      <c r="AT54" s="2">
        <f t="shared" si="39"/>
        <v>55.86882750003133</v>
      </c>
      <c r="AU54" s="2">
        <f t="shared" si="92"/>
        <v>0</v>
      </c>
      <c r="AV54" s="2">
        <f t="shared" si="82"/>
        <v>55.86882750003133</v>
      </c>
      <c r="AW54" s="1">
        <f t="shared" si="77"/>
        <v>0</v>
      </c>
      <c r="AX54" s="2">
        <f t="shared" si="125"/>
        <v>55.86882750003133</v>
      </c>
      <c r="AY54" s="1">
        <f t="shared" si="83"/>
        <v>0</v>
      </c>
      <c r="AZ54" s="2">
        <f t="shared" si="40"/>
        <v>55.86882750003133</v>
      </c>
      <c r="BA54" s="2">
        <f t="shared" si="93"/>
        <v>115640.16882750003</v>
      </c>
      <c r="BB54" s="2">
        <f t="shared" si="126"/>
        <v>173.46025324125006</v>
      </c>
      <c r="BC54" s="2">
        <f t="shared" si="41"/>
        <v>350.36461324125014</v>
      </c>
      <c r="BD54" s="2">
        <f t="shared" si="10"/>
        <v>115289.80421425878</v>
      </c>
      <c r="BE54" s="2">
        <f t="shared" si="42"/>
        <v>0</v>
      </c>
      <c r="BF54" s="2">
        <f t="shared" si="11"/>
        <v>2971.6320772250065</v>
      </c>
      <c r="BG54" s="2">
        <f t="shared" si="12"/>
        <v>112318.17213703378</v>
      </c>
      <c r="BI54" s="8">
        <f t="shared" si="84"/>
        <v>2.9000000000000001E-2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4.3999999999999997E-2</v>
      </c>
      <c r="BO54" s="2">
        <f t="shared" si="129"/>
        <v>104400</v>
      </c>
      <c r="BP54" s="2" t="str">
        <f t="shared" si="130"/>
        <v>nie</v>
      </c>
      <c r="BQ54" s="2">
        <f t="shared" si="131"/>
        <v>2000</v>
      </c>
      <c r="BR54" s="1">
        <f t="shared" si="85"/>
        <v>47</v>
      </c>
      <c r="BS54" s="1">
        <f t="shared" si="115"/>
        <v>55</v>
      </c>
      <c r="BT54" s="6"/>
      <c r="BU54" s="6"/>
      <c r="BV54" s="2">
        <f t="shared" si="94"/>
        <v>4700</v>
      </c>
      <c r="BW54" s="8">
        <f t="shared" si="86"/>
        <v>5.5E-2</v>
      </c>
      <c r="BX54" s="2">
        <f t="shared" si="95"/>
        <v>4958.5</v>
      </c>
      <c r="BY54" s="2">
        <f t="shared" si="87"/>
        <v>94</v>
      </c>
      <c r="BZ54" s="2">
        <f t="shared" si="120"/>
        <v>5500</v>
      </c>
      <c r="CA54" s="8">
        <f t="shared" si="116"/>
        <v>4.3999999999999997E-2</v>
      </c>
      <c r="CB54" s="2">
        <f t="shared" si="117"/>
        <v>5742</v>
      </c>
      <c r="CC54" s="2">
        <f t="shared" si="118"/>
        <v>110</v>
      </c>
      <c r="CD54" s="2">
        <f t="shared" si="132"/>
        <v>4400</v>
      </c>
      <c r="CE54" s="2">
        <f t="shared" si="96"/>
        <v>500.5</v>
      </c>
      <c r="CF54" s="2">
        <f t="shared" si="97"/>
        <v>4903</v>
      </c>
      <c r="CG54" s="1">
        <f t="shared" si="78"/>
        <v>0</v>
      </c>
      <c r="CH54" s="2">
        <f t="shared" si="133"/>
        <v>4903</v>
      </c>
      <c r="CI54" s="1">
        <f t="shared" si="89"/>
        <v>49</v>
      </c>
      <c r="CJ54" s="2">
        <f t="shared" si="98"/>
        <v>3</v>
      </c>
      <c r="CK54" s="2">
        <f t="shared" si="99"/>
        <v>115103</v>
      </c>
      <c r="CL54" s="2">
        <f t="shared" si="134"/>
        <v>172.65450000000001</v>
      </c>
      <c r="CM54" s="2">
        <f t="shared" si="47"/>
        <v>348.97850000000005</v>
      </c>
      <c r="CN54" s="2">
        <f t="shared" si="135"/>
        <v>114754.0215</v>
      </c>
      <c r="CO54" s="2">
        <f t="shared" si="48"/>
        <v>2204</v>
      </c>
      <c r="CP54" s="2">
        <f t="shared" si="136"/>
        <v>2450.81</v>
      </c>
      <c r="CQ54" s="2">
        <f t="shared" si="137"/>
        <v>110099.2115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111194</v>
      </c>
      <c r="CW54" s="8">
        <f t="shared" si="138"/>
        <v>4.9000000000000002E-2</v>
      </c>
      <c r="CX54" s="2">
        <f t="shared" si="139"/>
        <v>116642.50599999999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116642.50599999999</v>
      </c>
      <c r="DC54" s="2">
        <f t="shared" si="141"/>
        <v>174.96375899999998</v>
      </c>
      <c r="DD54" s="2">
        <f t="shared" si="56"/>
        <v>352.87415899999996</v>
      </c>
      <c r="DE54" s="2">
        <f t="shared" si="57"/>
        <v>116289.63184099999</v>
      </c>
      <c r="DF54" s="2">
        <f t="shared" si="142"/>
        <v>3000</v>
      </c>
      <c r="DG54" s="2">
        <f t="shared" si="143"/>
        <v>2592.0761399999988</v>
      </c>
      <c r="DH54" s="2">
        <f t="shared" si="58"/>
        <v>110697.55570099999</v>
      </c>
    </row>
    <row r="55" spans="2:112">
      <c r="B55" s="228"/>
      <c r="C55" s="1">
        <f t="shared" si="102"/>
        <v>18</v>
      </c>
      <c r="D55" s="2">
        <f t="shared" si="105"/>
        <v>107857.6125</v>
      </c>
      <c r="E55" s="2">
        <f t="shared" si="106"/>
        <v>105554.666125</v>
      </c>
      <c r="F55" s="2">
        <f t="shared" si="107"/>
        <v>107851.25</v>
      </c>
      <c r="G55" s="2">
        <f t="shared" si="108"/>
        <v>104650.41250000001</v>
      </c>
      <c r="H55" s="2">
        <f t="shared" si="109"/>
        <v>108597</v>
      </c>
      <c r="I55" s="2">
        <f t="shared" si="110"/>
        <v>104533.57</v>
      </c>
      <c r="J55" s="2">
        <f t="shared" si="103"/>
        <v>105610.97714441943</v>
      </c>
      <c r="K55" s="2">
        <f t="shared" si="104"/>
        <v>104392.04999999997</v>
      </c>
      <c r="W55" s="1">
        <f t="shared" si="144"/>
        <v>37</v>
      </c>
      <c r="X55" s="2">
        <f t="shared" si="121"/>
        <v>109218.04618567499</v>
      </c>
      <c r="Y55" s="8">
        <f t="shared" si="76"/>
        <v>4.5900000000000003E-2</v>
      </c>
      <c r="Z55" s="5">
        <f t="shared" si="145"/>
        <v>1157</v>
      </c>
      <c r="AA55" s="2">
        <f t="shared" si="146"/>
        <v>115584.3</v>
      </c>
      <c r="AB55" s="2">
        <f t="shared" si="37"/>
        <v>115700</v>
      </c>
      <c r="AC55" s="2">
        <f t="shared" si="147"/>
        <v>115700</v>
      </c>
      <c r="AD55" s="8">
        <f t="shared" si="122"/>
        <v>5.1499999999999997E-2</v>
      </c>
      <c r="AE55" s="2">
        <f t="shared" si="2"/>
        <v>116196.54583333332</v>
      </c>
      <c r="AF55" s="2" t="str">
        <f t="shared" si="123"/>
        <v>nie</v>
      </c>
      <c r="AG55" s="2">
        <f t="shared" si="124"/>
        <v>496.54583333332266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5.1499999999999997E-2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4.5900000000000003E-2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55.86882750003133</v>
      </c>
      <c r="AW55" s="1">
        <f t="shared" si="77"/>
        <v>0</v>
      </c>
      <c r="AX55" s="2">
        <f t="shared" si="125"/>
        <v>55.86882750003133</v>
      </c>
      <c r="AY55" s="1">
        <f t="shared" si="83"/>
        <v>0</v>
      </c>
      <c r="AZ55" s="2">
        <f t="shared" si="40"/>
        <v>55.86882750003133</v>
      </c>
      <c r="BA55" s="2">
        <f t="shared" si="93"/>
        <v>116252.41466083335</v>
      </c>
      <c r="BB55" s="2">
        <f t="shared" si="126"/>
        <v>0</v>
      </c>
      <c r="BC55" s="2">
        <f t="shared" si="41"/>
        <v>350.36461324125014</v>
      </c>
      <c r="BD55" s="2">
        <f t="shared" si="10"/>
        <v>115902.0500475921</v>
      </c>
      <c r="BE55" s="2">
        <f t="shared" si="42"/>
        <v>496.54583333332266</v>
      </c>
      <c r="BF55" s="2">
        <f t="shared" si="11"/>
        <v>2993.6150772250062</v>
      </c>
      <c r="BG55" s="2">
        <f t="shared" si="12"/>
        <v>112411.88913703377</v>
      </c>
      <c r="BI55" s="8">
        <f t="shared" si="84"/>
        <v>2.9000000000000001E-2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4.3999999999999997E-2</v>
      </c>
      <c r="BO55" s="2">
        <f t="shared" si="129"/>
        <v>100366.66666666667</v>
      </c>
      <c r="BP55" s="2" t="str">
        <f t="shared" si="130"/>
        <v>nie</v>
      </c>
      <c r="BQ55" s="2">
        <f t="shared" si="131"/>
        <v>2000</v>
      </c>
      <c r="BR55" s="1">
        <f t="shared" si="85"/>
        <v>49</v>
      </c>
      <c r="BS55" s="1">
        <f t="shared" si="115"/>
        <v>47</v>
      </c>
      <c r="BT55" s="1">
        <f t="shared" ref="BT55:BT86" si="156">IF(zapadalnosc_COI/12&gt;=BT$18,BS43,0)</f>
        <v>55</v>
      </c>
      <c r="BU55" s="6"/>
      <c r="BV55" s="2">
        <f t="shared" si="94"/>
        <v>4900</v>
      </c>
      <c r="BW55" s="8">
        <f t="shared" si="86"/>
        <v>5.5E-2</v>
      </c>
      <c r="BX55" s="2">
        <f t="shared" si="95"/>
        <v>4922.4583333333339</v>
      </c>
      <c r="BY55" s="2">
        <f t="shared" si="87"/>
        <v>22.45833333333394</v>
      </c>
      <c r="BZ55" s="2">
        <f t="shared" si="120"/>
        <v>10200</v>
      </c>
      <c r="CA55" s="8">
        <f t="shared" si="116"/>
        <v>4.3999999999999997E-2</v>
      </c>
      <c r="CB55" s="2">
        <f t="shared" si="117"/>
        <v>10237.4</v>
      </c>
      <c r="CC55" s="2">
        <f t="shared" si="118"/>
        <v>204</v>
      </c>
      <c r="CD55" s="2">
        <f t="shared" si="132"/>
        <v>0</v>
      </c>
      <c r="CE55" s="2">
        <f t="shared" si="96"/>
        <v>0</v>
      </c>
      <c r="CF55" s="2">
        <f t="shared" si="97"/>
        <v>3</v>
      </c>
      <c r="CG55" s="1">
        <f t="shared" si="78"/>
        <v>0</v>
      </c>
      <c r="CH55" s="2">
        <f t="shared" si="133"/>
        <v>3</v>
      </c>
      <c r="CI55" s="1">
        <f t="shared" si="89"/>
        <v>0</v>
      </c>
      <c r="CJ55" s="2">
        <f t="shared" si="98"/>
        <v>3</v>
      </c>
      <c r="CK55" s="2">
        <f t="shared" si="99"/>
        <v>115529.52499999999</v>
      </c>
      <c r="CL55" s="2">
        <f t="shared" si="134"/>
        <v>0</v>
      </c>
      <c r="CM55" s="2">
        <f t="shared" si="47"/>
        <v>348.97850000000005</v>
      </c>
      <c r="CN55" s="2">
        <f t="shared" si="135"/>
        <v>115180.5465</v>
      </c>
      <c r="CO55" s="2">
        <f t="shared" si="48"/>
        <v>2226.4583333333339</v>
      </c>
      <c r="CP55" s="2">
        <f t="shared" si="136"/>
        <v>2527.5826666666667</v>
      </c>
      <c r="CQ55" s="2">
        <f t="shared" si="137"/>
        <v>110426.5055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116642.50599999999</v>
      </c>
      <c r="CW55" s="8">
        <f t="shared" si="138"/>
        <v>4.9000000000000002E-2</v>
      </c>
      <c r="CX55" s="2">
        <f t="shared" si="139"/>
        <v>117118.79623283334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117118.79623283334</v>
      </c>
      <c r="DC55" s="2">
        <f t="shared" si="141"/>
        <v>0</v>
      </c>
      <c r="DD55" s="2">
        <f t="shared" si="56"/>
        <v>352.87415899999996</v>
      </c>
      <c r="DE55" s="2">
        <f t="shared" si="57"/>
        <v>116765.92207383334</v>
      </c>
      <c r="DF55" s="2">
        <f t="shared" si="142"/>
        <v>3000</v>
      </c>
      <c r="DG55" s="2">
        <f t="shared" si="143"/>
        <v>2682.5712842383341</v>
      </c>
      <c r="DH55" s="2">
        <f t="shared" si="58"/>
        <v>111083.350789595</v>
      </c>
    </row>
    <row r="56" spans="2:112">
      <c r="B56" s="228"/>
      <c r="C56" s="1">
        <f t="shared" si="102"/>
        <v>19</v>
      </c>
      <c r="D56" s="2">
        <f t="shared" si="105"/>
        <v>108308.88125000002</v>
      </c>
      <c r="E56" s="2">
        <f t="shared" si="106"/>
        <v>105920.19381250002</v>
      </c>
      <c r="F56" s="2">
        <f t="shared" si="107"/>
        <v>108243.125</v>
      </c>
      <c r="G56" s="2">
        <f t="shared" si="108"/>
        <v>104967.83125</v>
      </c>
      <c r="H56" s="2">
        <f t="shared" si="109"/>
        <v>109029.83333333334</v>
      </c>
      <c r="I56" s="2">
        <f t="shared" si="110"/>
        <v>104884.16500000001</v>
      </c>
      <c r="J56" s="2">
        <f t="shared" si="103"/>
        <v>105931.77048749561</v>
      </c>
      <c r="K56" s="2">
        <f t="shared" si="104"/>
        <v>104640.72499999999</v>
      </c>
      <c r="W56" s="1">
        <f t="shared" si="144"/>
        <v>38</v>
      </c>
      <c r="X56" s="2">
        <f t="shared" si="121"/>
        <v>109481.35347134997</v>
      </c>
      <c r="Y56" s="8">
        <f t="shared" si="76"/>
        <v>4.5900000000000003E-2</v>
      </c>
      <c r="Z56" s="5">
        <f t="shared" si="145"/>
        <v>1157</v>
      </c>
      <c r="AA56" s="2">
        <f t="shared" si="146"/>
        <v>115584.3</v>
      </c>
      <c r="AB56" s="2">
        <f t="shared" si="37"/>
        <v>115700</v>
      </c>
      <c r="AC56" s="2">
        <f t="shared" si="147"/>
        <v>115700</v>
      </c>
      <c r="AD56" s="8">
        <f t="shared" si="122"/>
        <v>5.1499999999999997E-2</v>
      </c>
      <c r="AE56" s="2">
        <f t="shared" si="2"/>
        <v>116693.09166666667</v>
      </c>
      <c r="AF56" s="2" t="str">
        <f t="shared" si="123"/>
        <v>nie</v>
      </c>
      <c r="AG56" s="2">
        <f t="shared" si="124"/>
        <v>993.09166666667443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5.1499999999999997E-2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4.5900000000000003E-2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55.86882750003133</v>
      </c>
      <c r="AW56" s="1">
        <f t="shared" si="77"/>
        <v>0</v>
      </c>
      <c r="AX56" s="2">
        <f t="shared" si="125"/>
        <v>55.86882750003133</v>
      </c>
      <c r="AY56" s="1">
        <f t="shared" si="83"/>
        <v>0</v>
      </c>
      <c r="AZ56" s="2">
        <f t="shared" si="40"/>
        <v>55.86882750003133</v>
      </c>
      <c r="BA56" s="2">
        <f t="shared" si="93"/>
        <v>116748.96049416671</v>
      </c>
      <c r="BB56" s="2">
        <f t="shared" si="126"/>
        <v>0</v>
      </c>
      <c r="BC56" s="2">
        <f t="shared" si="41"/>
        <v>350.36461324125014</v>
      </c>
      <c r="BD56" s="2">
        <f t="shared" si="10"/>
        <v>116398.59588092545</v>
      </c>
      <c r="BE56" s="2">
        <f t="shared" si="42"/>
        <v>993.09166666667443</v>
      </c>
      <c r="BF56" s="2">
        <f t="shared" si="11"/>
        <v>2993.6150772250062</v>
      </c>
      <c r="BG56" s="2">
        <f t="shared" si="12"/>
        <v>112411.88913703377</v>
      </c>
      <c r="BI56" s="8">
        <f t="shared" si="84"/>
        <v>2.9000000000000001E-2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4.3999999999999997E-2</v>
      </c>
      <c r="BO56" s="2">
        <f t="shared" si="129"/>
        <v>100733.33333333334</v>
      </c>
      <c r="BP56" s="2" t="str">
        <f t="shared" si="130"/>
        <v>nie</v>
      </c>
      <c r="BQ56" s="2">
        <f t="shared" si="131"/>
        <v>2000</v>
      </c>
      <c r="BR56" s="1">
        <f t="shared" si="85"/>
        <v>49</v>
      </c>
      <c r="BS56" s="1">
        <f t="shared" si="115"/>
        <v>47</v>
      </c>
      <c r="BT56" s="1">
        <f t="shared" si="156"/>
        <v>55</v>
      </c>
      <c r="BU56" s="6"/>
      <c r="BV56" s="2">
        <f t="shared" si="94"/>
        <v>4900</v>
      </c>
      <c r="BW56" s="8">
        <f t="shared" si="86"/>
        <v>5.5E-2</v>
      </c>
      <c r="BX56" s="2">
        <f t="shared" si="95"/>
        <v>4944.916666666667</v>
      </c>
      <c r="BY56" s="2">
        <f t="shared" si="87"/>
        <v>44.91666666666697</v>
      </c>
      <c r="BZ56" s="2">
        <f t="shared" si="120"/>
        <v>10200</v>
      </c>
      <c r="CA56" s="8">
        <f t="shared" si="116"/>
        <v>4.3999999999999997E-2</v>
      </c>
      <c r="CB56" s="2">
        <f t="shared" si="117"/>
        <v>10274.800000000001</v>
      </c>
      <c r="CC56" s="2">
        <f t="shared" si="118"/>
        <v>204</v>
      </c>
      <c r="CD56" s="2">
        <f t="shared" si="132"/>
        <v>0</v>
      </c>
      <c r="CE56" s="2">
        <f t="shared" si="96"/>
        <v>0</v>
      </c>
      <c r="CF56" s="2">
        <f t="shared" si="97"/>
        <v>3</v>
      </c>
      <c r="CG56" s="1">
        <f t="shared" si="78"/>
        <v>0</v>
      </c>
      <c r="CH56" s="2">
        <f t="shared" si="133"/>
        <v>3</v>
      </c>
      <c r="CI56" s="1">
        <f t="shared" si="89"/>
        <v>0</v>
      </c>
      <c r="CJ56" s="2">
        <f t="shared" si="98"/>
        <v>3</v>
      </c>
      <c r="CK56" s="2">
        <f t="shared" si="99"/>
        <v>115956.05000000002</v>
      </c>
      <c r="CL56" s="2">
        <f t="shared" si="134"/>
        <v>0</v>
      </c>
      <c r="CM56" s="2">
        <f t="shared" si="47"/>
        <v>348.97850000000005</v>
      </c>
      <c r="CN56" s="2">
        <f t="shared" si="135"/>
        <v>115607.07150000002</v>
      </c>
      <c r="CO56" s="2">
        <f t="shared" si="48"/>
        <v>2248.916666666667</v>
      </c>
      <c r="CP56" s="2">
        <f t="shared" si="136"/>
        <v>2604.3553333333357</v>
      </c>
      <c r="CQ56" s="2">
        <f t="shared" si="137"/>
        <v>110753.79950000001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116642.50599999999</v>
      </c>
      <c r="CW56" s="8">
        <f t="shared" si="138"/>
        <v>4.9000000000000002E-2</v>
      </c>
      <c r="CX56" s="2">
        <f t="shared" si="139"/>
        <v>117595.08646566665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117595.08646566665</v>
      </c>
      <c r="DC56" s="2">
        <f t="shared" si="141"/>
        <v>0</v>
      </c>
      <c r="DD56" s="2">
        <f t="shared" si="56"/>
        <v>352.87415899999996</v>
      </c>
      <c r="DE56" s="2">
        <f t="shared" si="57"/>
        <v>117242.21230666665</v>
      </c>
      <c r="DF56" s="2">
        <f t="shared" si="142"/>
        <v>3000</v>
      </c>
      <c r="DG56" s="2">
        <f t="shared" si="143"/>
        <v>2773.066428476664</v>
      </c>
      <c r="DH56" s="2">
        <f t="shared" si="58"/>
        <v>111469.14587818999</v>
      </c>
    </row>
    <row r="57" spans="2:112">
      <c r="B57" s="228"/>
      <c r="C57" s="1">
        <f t="shared" si="102"/>
        <v>20</v>
      </c>
      <c r="D57" s="2">
        <f t="shared" si="105"/>
        <v>108760.15000000001</v>
      </c>
      <c r="E57" s="2">
        <f t="shared" si="106"/>
        <v>106285.72150000001</v>
      </c>
      <c r="F57" s="2">
        <f t="shared" si="107"/>
        <v>108635.00000000001</v>
      </c>
      <c r="G57" s="2">
        <f t="shared" si="108"/>
        <v>105285.25000000001</v>
      </c>
      <c r="H57" s="2">
        <f t="shared" si="109"/>
        <v>109462.66666666666</v>
      </c>
      <c r="I57" s="2">
        <f t="shared" si="110"/>
        <v>105234.76</v>
      </c>
      <c r="J57" s="2">
        <f t="shared" si="103"/>
        <v>106253.53824035138</v>
      </c>
      <c r="K57" s="2">
        <f t="shared" si="104"/>
        <v>104889.4</v>
      </c>
      <c r="W57" s="1">
        <f t="shared" si="144"/>
        <v>39</v>
      </c>
      <c r="X57" s="2">
        <f t="shared" si="121"/>
        <v>109744.66075702498</v>
      </c>
      <c r="Y57" s="8">
        <f t="shared" ref="Y57:Y88" si="157">MAX(INDEX(scenariusz_I_WIBOR6M,MATCH(ROUNDUP(W57/12,0),scenariusz_I_rok,0)),0)</f>
        <v>4.5900000000000003E-2</v>
      </c>
      <c r="Z57" s="5">
        <f t="shared" si="145"/>
        <v>1157</v>
      </c>
      <c r="AA57" s="2">
        <f t="shared" si="146"/>
        <v>115584.3</v>
      </c>
      <c r="AB57" s="2">
        <f t="shared" si="37"/>
        <v>115700</v>
      </c>
      <c r="AC57" s="2">
        <f t="shared" si="147"/>
        <v>115700</v>
      </c>
      <c r="AD57" s="8">
        <f t="shared" si="122"/>
        <v>5.1499999999999997E-2</v>
      </c>
      <c r="AE57" s="2">
        <f t="shared" si="2"/>
        <v>117189.6375</v>
      </c>
      <c r="AF57" s="2" t="str">
        <f t="shared" si="123"/>
        <v>nie</v>
      </c>
      <c r="AG57" s="2">
        <f t="shared" si="124"/>
        <v>1157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5.1499999999999997E-2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4.5900000000000003E-2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55.86882750003133</v>
      </c>
      <c r="AW57" s="1">
        <f t="shared" si="77"/>
        <v>0</v>
      </c>
      <c r="AX57" s="2">
        <f t="shared" si="125"/>
        <v>55.86882750003133</v>
      </c>
      <c r="AY57" s="1">
        <f t="shared" si="83"/>
        <v>0</v>
      </c>
      <c r="AZ57" s="2">
        <f t="shared" si="40"/>
        <v>55.86882750003133</v>
      </c>
      <c r="BA57" s="2">
        <f t="shared" si="93"/>
        <v>117245.50632750003</v>
      </c>
      <c r="BB57" s="2">
        <f t="shared" si="126"/>
        <v>0</v>
      </c>
      <c r="BC57" s="2">
        <f t="shared" si="41"/>
        <v>350.36461324125014</v>
      </c>
      <c r="BD57" s="2">
        <f t="shared" si="10"/>
        <v>116895.14171425877</v>
      </c>
      <c r="BE57" s="2">
        <f t="shared" si="42"/>
        <v>1157</v>
      </c>
      <c r="BF57" s="2">
        <f t="shared" si="11"/>
        <v>3056.8162022250053</v>
      </c>
      <c r="BG57" s="2">
        <f t="shared" si="12"/>
        <v>112681.32551203377</v>
      </c>
      <c r="BI57" s="8">
        <f t="shared" si="84"/>
        <v>2.9000000000000001E-2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4.3999999999999997E-2</v>
      </c>
      <c r="BO57" s="2">
        <f t="shared" si="129"/>
        <v>101099.99999999999</v>
      </c>
      <c r="BP57" s="2" t="str">
        <f t="shared" si="130"/>
        <v>nie</v>
      </c>
      <c r="BQ57" s="2">
        <f t="shared" si="131"/>
        <v>2000</v>
      </c>
      <c r="BR57" s="1">
        <f t="shared" si="85"/>
        <v>49</v>
      </c>
      <c r="BS57" s="1">
        <f t="shared" si="115"/>
        <v>47</v>
      </c>
      <c r="BT57" s="1">
        <f t="shared" si="156"/>
        <v>55</v>
      </c>
      <c r="BU57" s="6"/>
      <c r="BV57" s="2">
        <f t="shared" si="94"/>
        <v>4900</v>
      </c>
      <c r="BW57" s="8">
        <f t="shared" si="86"/>
        <v>5.5E-2</v>
      </c>
      <c r="BX57" s="2">
        <f t="shared" si="95"/>
        <v>4967.375</v>
      </c>
      <c r="BY57" s="2">
        <f t="shared" si="87"/>
        <v>67.375</v>
      </c>
      <c r="BZ57" s="2">
        <f t="shared" si="120"/>
        <v>10200</v>
      </c>
      <c r="CA57" s="8">
        <f t="shared" si="116"/>
        <v>4.3999999999999997E-2</v>
      </c>
      <c r="CB57" s="2">
        <f t="shared" si="117"/>
        <v>10312.199999999999</v>
      </c>
      <c r="CC57" s="2">
        <f t="shared" si="118"/>
        <v>204</v>
      </c>
      <c r="CD57" s="2">
        <f t="shared" si="132"/>
        <v>0</v>
      </c>
      <c r="CE57" s="2">
        <f t="shared" si="96"/>
        <v>0</v>
      </c>
      <c r="CF57" s="2">
        <f t="shared" si="97"/>
        <v>3</v>
      </c>
      <c r="CG57" s="1">
        <f t="shared" si="78"/>
        <v>0</v>
      </c>
      <c r="CH57" s="2">
        <f t="shared" si="133"/>
        <v>3</v>
      </c>
      <c r="CI57" s="1">
        <f t="shared" si="89"/>
        <v>0</v>
      </c>
      <c r="CJ57" s="2">
        <f t="shared" si="98"/>
        <v>3</v>
      </c>
      <c r="CK57" s="2">
        <f t="shared" si="99"/>
        <v>116382.57499999998</v>
      </c>
      <c r="CL57" s="2">
        <f t="shared" si="134"/>
        <v>0</v>
      </c>
      <c r="CM57" s="2">
        <f t="shared" si="47"/>
        <v>348.97850000000005</v>
      </c>
      <c r="CN57" s="2">
        <f t="shared" si="135"/>
        <v>116033.59649999999</v>
      </c>
      <c r="CO57" s="2">
        <f t="shared" si="48"/>
        <v>2271.375</v>
      </c>
      <c r="CP57" s="2">
        <f t="shared" si="136"/>
        <v>2681.1279999999965</v>
      </c>
      <c r="CQ57" s="2">
        <f t="shared" si="137"/>
        <v>111081.09349999999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116642.50599999999</v>
      </c>
      <c r="CW57" s="8">
        <f t="shared" si="138"/>
        <v>4.9000000000000002E-2</v>
      </c>
      <c r="CX57" s="2">
        <f t="shared" si="139"/>
        <v>118071.37669850001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118071.37669850001</v>
      </c>
      <c r="DC57" s="2">
        <f t="shared" si="141"/>
        <v>0</v>
      </c>
      <c r="DD57" s="2">
        <f t="shared" si="56"/>
        <v>352.87415899999996</v>
      </c>
      <c r="DE57" s="2">
        <f t="shared" si="57"/>
        <v>117718.50253950001</v>
      </c>
      <c r="DF57" s="2">
        <f t="shared" si="142"/>
        <v>3000</v>
      </c>
      <c r="DG57" s="2">
        <f t="shared" si="143"/>
        <v>2863.5615727150021</v>
      </c>
      <c r="DH57" s="2">
        <f t="shared" si="58"/>
        <v>111854.94096678501</v>
      </c>
    </row>
    <row r="58" spans="2:112">
      <c r="B58" s="228"/>
      <c r="C58" s="1">
        <f t="shared" si="102"/>
        <v>21</v>
      </c>
      <c r="D58" s="2">
        <f t="shared" si="105"/>
        <v>109211.41875000001</v>
      </c>
      <c r="E58" s="2">
        <f t="shared" si="106"/>
        <v>106651.24918750001</v>
      </c>
      <c r="F58" s="2">
        <f t="shared" si="107"/>
        <v>109026.87499999999</v>
      </c>
      <c r="G58" s="2">
        <f t="shared" si="108"/>
        <v>105602.66874999998</v>
      </c>
      <c r="H58" s="2">
        <f t="shared" si="109"/>
        <v>109895.5</v>
      </c>
      <c r="I58" s="2">
        <f t="shared" si="110"/>
        <v>105585.355</v>
      </c>
      <c r="J58" s="2">
        <f t="shared" si="103"/>
        <v>106576.28336275645</v>
      </c>
      <c r="K58" s="2">
        <f t="shared" si="104"/>
        <v>105138.07499999998</v>
      </c>
      <c r="W58" s="1">
        <f t="shared" si="144"/>
        <v>40</v>
      </c>
      <c r="X58" s="2">
        <f t="shared" si="121"/>
        <v>110007.96804269998</v>
      </c>
      <c r="Y58" s="8">
        <f t="shared" si="157"/>
        <v>4.5900000000000003E-2</v>
      </c>
      <c r="Z58" s="5">
        <f t="shared" si="145"/>
        <v>1157</v>
      </c>
      <c r="AA58" s="2">
        <f t="shared" si="146"/>
        <v>115584.3</v>
      </c>
      <c r="AB58" s="2">
        <f t="shared" si="37"/>
        <v>115700</v>
      </c>
      <c r="AC58" s="2">
        <f t="shared" si="147"/>
        <v>115700</v>
      </c>
      <c r="AD58" s="8">
        <f t="shared" si="122"/>
        <v>5.1499999999999997E-2</v>
      </c>
      <c r="AE58" s="2">
        <f t="shared" si="2"/>
        <v>117686.18333333335</v>
      </c>
      <c r="AF58" s="2" t="str">
        <f t="shared" si="123"/>
        <v>nie</v>
      </c>
      <c r="AG58" s="2">
        <f t="shared" si="124"/>
        <v>1157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5.1499999999999997E-2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4.5900000000000003E-2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55.86882750003133</v>
      </c>
      <c r="AW58" s="1">
        <f t="shared" si="77"/>
        <v>0</v>
      </c>
      <c r="AX58" s="2">
        <f t="shared" si="125"/>
        <v>55.86882750003133</v>
      </c>
      <c r="AY58" s="1">
        <f t="shared" si="83"/>
        <v>0</v>
      </c>
      <c r="AZ58" s="2">
        <f t="shared" si="40"/>
        <v>55.86882750003133</v>
      </c>
      <c r="BA58" s="2">
        <f t="shared" si="93"/>
        <v>117742.05216083338</v>
      </c>
      <c r="BB58" s="2">
        <f t="shared" si="126"/>
        <v>0</v>
      </c>
      <c r="BC58" s="2">
        <f t="shared" si="41"/>
        <v>350.36461324125014</v>
      </c>
      <c r="BD58" s="2">
        <f t="shared" si="10"/>
        <v>117391.68754759213</v>
      </c>
      <c r="BE58" s="2">
        <f t="shared" si="42"/>
        <v>1157</v>
      </c>
      <c r="BF58" s="2">
        <f t="shared" si="11"/>
        <v>3151.1599105583423</v>
      </c>
      <c r="BG58" s="2">
        <f t="shared" si="12"/>
        <v>113083.52763703378</v>
      </c>
      <c r="BI58" s="8">
        <f t="shared" si="84"/>
        <v>2.9000000000000001E-2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4.3999999999999997E-2</v>
      </c>
      <c r="BO58" s="2">
        <f t="shared" si="129"/>
        <v>101466.66666666666</v>
      </c>
      <c r="BP58" s="2" t="str">
        <f t="shared" si="130"/>
        <v>nie</v>
      </c>
      <c r="BQ58" s="2">
        <f t="shared" si="131"/>
        <v>2000</v>
      </c>
      <c r="BR58" s="1">
        <f t="shared" si="85"/>
        <v>49</v>
      </c>
      <c r="BS58" s="1">
        <f t="shared" si="115"/>
        <v>47</v>
      </c>
      <c r="BT58" s="1">
        <f t="shared" si="156"/>
        <v>55</v>
      </c>
      <c r="BU58" s="6"/>
      <c r="BV58" s="2">
        <f t="shared" si="94"/>
        <v>4900</v>
      </c>
      <c r="BW58" s="8">
        <f t="shared" si="86"/>
        <v>5.5E-2</v>
      </c>
      <c r="BX58" s="2">
        <f t="shared" si="95"/>
        <v>4989.833333333333</v>
      </c>
      <c r="BY58" s="2">
        <f t="shared" si="87"/>
        <v>89.83333333333303</v>
      </c>
      <c r="BZ58" s="2">
        <f t="shared" si="120"/>
        <v>10200</v>
      </c>
      <c r="CA58" s="8">
        <f t="shared" si="116"/>
        <v>4.3999999999999997E-2</v>
      </c>
      <c r="CB58" s="2">
        <f t="shared" si="117"/>
        <v>10349.599999999999</v>
      </c>
      <c r="CC58" s="2">
        <f t="shared" si="118"/>
        <v>204</v>
      </c>
      <c r="CD58" s="2">
        <f t="shared" si="132"/>
        <v>0</v>
      </c>
      <c r="CE58" s="2">
        <f t="shared" si="96"/>
        <v>0</v>
      </c>
      <c r="CF58" s="2">
        <f t="shared" si="97"/>
        <v>3</v>
      </c>
      <c r="CG58" s="1">
        <f t="shared" si="78"/>
        <v>0</v>
      </c>
      <c r="CH58" s="2">
        <f t="shared" si="133"/>
        <v>3</v>
      </c>
      <c r="CI58" s="1">
        <f t="shared" si="89"/>
        <v>0</v>
      </c>
      <c r="CJ58" s="2">
        <f t="shared" si="98"/>
        <v>3</v>
      </c>
      <c r="CK58" s="2">
        <f t="shared" si="99"/>
        <v>116809.09999999998</v>
      </c>
      <c r="CL58" s="2">
        <f t="shared" si="134"/>
        <v>0</v>
      </c>
      <c r="CM58" s="2">
        <f t="shared" si="47"/>
        <v>348.97850000000005</v>
      </c>
      <c r="CN58" s="2">
        <f t="shared" si="135"/>
        <v>116460.12149999998</v>
      </c>
      <c r="CO58" s="2">
        <f t="shared" si="48"/>
        <v>2293.833333333333</v>
      </c>
      <c r="CP58" s="2">
        <f t="shared" si="136"/>
        <v>2757.9006666666633</v>
      </c>
      <c r="CQ58" s="2">
        <f t="shared" si="137"/>
        <v>111408.38749999998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116642.50599999999</v>
      </c>
      <c r="CW58" s="8">
        <f t="shared" si="138"/>
        <v>4.9000000000000002E-2</v>
      </c>
      <c r="CX58" s="2">
        <f t="shared" si="139"/>
        <v>118547.66693133333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118547.66693133333</v>
      </c>
      <c r="DC58" s="2">
        <f t="shared" si="141"/>
        <v>0</v>
      </c>
      <c r="DD58" s="2">
        <f t="shared" si="56"/>
        <v>352.87415899999996</v>
      </c>
      <c r="DE58" s="2">
        <f t="shared" si="57"/>
        <v>118194.79277233333</v>
      </c>
      <c r="DF58" s="2">
        <f t="shared" si="142"/>
        <v>3000</v>
      </c>
      <c r="DG58" s="2">
        <f t="shared" si="143"/>
        <v>2954.0567169533319</v>
      </c>
      <c r="DH58" s="2">
        <f t="shared" si="58"/>
        <v>112240.73605538</v>
      </c>
    </row>
    <row r="59" spans="2:112">
      <c r="B59" s="228"/>
      <c r="C59" s="1">
        <f t="shared" si="102"/>
        <v>22</v>
      </c>
      <c r="D59" s="2">
        <f t="shared" si="105"/>
        <v>109662.68750000001</v>
      </c>
      <c r="E59" s="2">
        <f t="shared" si="106"/>
        <v>107016.77687500001</v>
      </c>
      <c r="F59" s="2">
        <f t="shared" si="107"/>
        <v>109418.74999999999</v>
      </c>
      <c r="G59" s="2">
        <f t="shared" si="108"/>
        <v>105920.08749999999</v>
      </c>
      <c r="H59" s="2">
        <f t="shared" si="109"/>
        <v>110328.33333333333</v>
      </c>
      <c r="I59" s="2">
        <f t="shared" si="110"/>
        <v>105935.95</v>
      </c>
      <c r="J59" s="2">
        <f t="shared" si="103"/>
        <v>106900.00882347082</v>
      </c>
      <c r="K59" s="2">
        <f t="shared" si="104"/>
        <v>105386.74999999999</v>
      </c>
      <c r="W59" s="1">
        <f t="shared" si="144"/>
        <v>41</v>
      </c>
      <c r="X59" s="2">
        <f t="shared" si="121"/>
        <v>110271.27532837499</v>
      </c>
      <c r="Y59" s="8">
        <f t="shared" si="157"/>
        <v>4.5900000000000003E-2</v>
      </c>
      <c r="Z59" s="5">
        <f t="shared" si="145"/>
        <v>1157</v>
      </c>
      <c r="AA59" s="2">
        <f t="shared" si="146"/>
        <v>115584.3</v>
      </c>
      <c r="AB59" s="2">
        <f t="shared" si="37"/>
        <v>115700</v>
      </c>
      <c r="AC59" s="2">
        <f t="shared" si="147"/>
        <v>115700</v>
      </c>
      <c r="AD59" s="8">
        <f t="shared" si="122"/>
        <v>5.1499999999999997E-2</v>
      </c>
      <c r="AE59" s="2">
        <f t="shared" si="2"/>
        <v>118182.72916666667</v>
      </c>
      <c r="AF59" s="2" t="str">
        <f t="shared" si="123"/>
        <v>nie</v>
      </c>
      <c r="AG59" s="2">
        <f t="shared" si="124"/>
        <v>1157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5.1499999999999997E-2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4.5900000000000003E-2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55.86882750003133</v>
      </c>
      <c r="AW59" s="1">
        <f t="shared" si="77"/>
        <v>0</v>
      </c>
      <c r="AX59" s="2">
        <f t="shared" si="125"/>
        <v>55.86882750003133</v>
      </c>
      <c r="AY59" s="1">
        <f t="shared" si="83"/>
        <v>0</v>
      </c>
      <c r="AZ59" s="2">
        <f t="shared" si="40"/>
        <v>55.86882750003133</v>
      </c>
      <c r="BA59" s="2">
        <f t="shared" si="93"/>
        <v>118238.5979941667</v>
      </c>
      <c r="BB59" s="2">
        <f t="shared" si="126"/>
        <v>0</v>
      </c>
      <c r="BC59" s="2">
        <f t="shared" si="41"/>
        <v>350.36461324125014</v>
      </c>
      <c r="BD59" s="2">
        <f t="shared" si="10"/>
        <v>117888.23338092545</v>
      </c>
      <c r="BE59" s="2">
        <f t="shared" si="42"/>
        <v>1157</v>
      </c>
      <c r="BF59" s="2">
        <f t="shared" si="11"/>
        <v>3245.5036188916738</v>
      </c>
      <c r="BG59" s="2">
        <f t="shared" si="12"/>
        <v>113485.72976203378</v>
      </c>
      <c r="BI59" s="8">
        <f t="shared" si="84"/>
        <v>2.9000000000000001E-2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4.3999999999999997E-2</v>
      </c>
      <c r="BO59" s="2">
        <f t="shared" si="129"/>
        <v>101833.33333333333</v>
      </c>
      <c r="BP59" s="2" t="str">
        <f t="shared" si="130"/>
        <v>nie</v>
      </c>
      <c r="BQ59" s="2">
        <f t="shared" si="131"/>
        <v>2000</v>
      </c>
      <c r="BR59" s="1">
        <f t="shared" si="85"/>
        <v>49</v>
      </c>
      <c r="BS59" s="1">
        <f t="shared" si="115"/>
        <v>47</v>
      </c>
      <c r="BT59" s="1">
        <f t="shared" si="156"/>
        <v>55</v>
      </c>
      <c r="BU59" s="6"/>
      <c r="BV59" s="2">
        <f t="shared" si="94"/>
        <v>4900</v>
      </c>
      <c r="BW59" s="8">
        <f t="shared" si="86"/>
        <v>5.5E-2</v>
      </c>
      <c r="BX59" s="2">
        <f t="shared" si="95"/>
        <v>5012.291666666667</v>
      </c>
      <c r="BY59" s="2">
        <f t="shared" si="87"/>
        <v>98</v>
      </c>
      <c r="BZ59" s="2">
        <f t="shared" si="120"/>
        <v>10200</v>
      </c>
      <c r="CA59" s="8">
        <f t="shared" si="116"/>
        <v>4.3999999999999997E-2</v>
      </c>
      <c r="CB59" s="2">
        <f t="shared" si="117"/>
        <v>10387</v>
      </c>
      <c r="CC59" s="2">
        <f t="shared" si="118"/>
        <v>204</v>
      </c>
      <c r="CD59" s="2">
        <f t="shared" si="132"/>
        <v>0</v>
      </c>
      <c r="CE59" s="2">
        <f t="shared" si="96"/>
        <v>0</v>
      </c>
      <c r="CF59" s="2">
        <f t="shared" si="97"/>
        <v>3</v>
      </c>
      <c r="CG59" s="1">
        <f t="shared" si="78"/>
        <v>0</v>
      </c>
      <c r="CH59" s="2">
        <f t="shared" si="133"/>
        <v>3</v>
      </c>
      <c r="CI59" s="1">
        <f t="shared" si="89"/>
        <v>0</v>
      </c>
      <c r="CJ59" s="2">
        <f t="shared" si="98"/>
        <v>3</v>
      </c>
      <c r="CK59" s="2">
        <f t="shared" si="99"/>
        <v>117235.625</v>
      </c>
      <c r="CL59" s="2">
        <f t="shared" si="134"/>
        <v>0</v>
      </c>
      <c r="CM59" s="2">
        <f t="shared" si="47"/>
        <v>348.97850000000005</v>
      </c>
      <c r="CN59" s="2">
        <f t="shared" si="135"/>
        <v>116886.6465</v>
      </c>
      <c r="CO59" s="2">
        <f t="shared" si="48"/>
        <v>2302</v>
      </c>
      <c r="CP59" s="2">
        <f t="shared" si="136"/>
        <v>2837.3887500000001</v>
      </c>
      <c r="CQ59" s="2">
        <f t="shared" si="137"/>
        <v>111747.25775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116642.50599999999</v>
      </c>
      <c r="CW59" s="8">
        <f t="shared" si="138"/>
        <v>4.9000000000000002E-2</v>
      </c>
      <c r="CX59" s="2">
        <f t="shared" si="139"/>
        <v>119023.95716416667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119023.95716416667</v>
      </c>
      <c r="DC59" s="2">
        <f t="shared" si="141"/>
        <v>0</v>
      </c>
      <c r="DD59" s="2">
        <f t="shared" si="56"/>
        <v>352.87415899999996</v>
      </c>
      <c r="DE59" s="2">
        <f t="shared" si="57"/>
        <v>118671.08300516667</v>
      </c>
      <c r="DF59" s="2">
        <f t="shared" si="142"/>
        <v>3000</v>
      </c>
      <c r="DG59" s="2">
        <f t="shared" si="143"/>
        <v>3044.5518611916673</v>
      </c>
      <c r="DH59" s="2">
        <f t="shared" si="58"/>
        <v>112626.53114397501</v>
      </c>
    </row>
    <row r="60" spans="2:112">
      <c r="B60" s="229"/>
      <c r="C60" s="1">
        <f t="shared" si="102"/>
        <v>23</v>
      </c>
      <c r="D60" s="2">
        <f t="shared" si="105"/>
        <v>110113.95625000002</v>
      </c>
      <c r="E60" s="2">
        <f t="shared" si="106"/>
        <v>107382.30456250001</v>
      </c>
      <c r="F60" s="2">
        <f t="shared" si="107"/>
        <v>109810.625</v>
      </c>
      <c r="G60" s="2">
        <f t="shared" si="108"/>
        <v>106237.50625000001</v>
      </c>
      <c r="H60" s="2">
        <f t="shared" si="109"/>
        <v>110761.16666666667</v>
      </c>
      <c r="I60" s="2">
        <f t="shared" si="110"/>
        <v>106286.545</v>
      </c>
      <c r="J60" s="2">
        <f t="shared" si="103"/>
        <v>107224.71760027212</v>
      </c>
      <c r="K60" s="2">
        <f t="shared" si="104"/>
        <v>105635.42499999999</v>
      </c>
      <c r="W60" s="1">
        <f t="shared" si="144"/>
        <v>42</v>
      </c>
      <c r="X60" s="2">
        <f t="shared" si="121"/>
        <v>110534.58261404997</v>
      </c>
      <c r="Y60" s="8">
        <f t="shared" si="157"/>
        <v>4.5900000000000003E-2</v>
      </c>
      <c r="Z60" s="5">
        <f t="shared" si="145"/>
        <v>1157</v>
      </c>
      <c r="AA60" s="2">
        <f t="shared" si="146"/>
        <v>115584.3</v>
      </c>
      <c r="AB60" s="2">
        <f t="shared" si="37"/>
        <v>115700</v>
      </c>
      <c r="AC60" s="2">
        <f t="shared" si="147"/>
        <v>115700</v>
      </c>
      <c r="AD60" s="8">
        <f t="shared" si="122"/>
        <v>5.1499999999999997E-2</v>
      </c>
      <c r="AE60" s="2">
        <f t="shared" si="2"/>
        <v>118679.27499999999</v>
      </c>
      <c r="AF60" s="2" t="str">
        <f t="shared" si="123"/>
        <v>nie</v>
      </c>
      <c r="AG60" s="2">
        <f t="shared" si="124"/>
        <v>1157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5.1499999999999997E-2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4.5900000000000003E-2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55.86882750003133</v>
      </c>
      <c r="AW60" s="1">
        <f t="shared" si="77"/>
        <v>0</v>
      </c>
      <c r="AX60" s="2">
        <f t="shared" si="125"/>
        <v>55.86882750003133</v>
      </c>
      <c r="AY60" s="1">
        <f t="shared" si="83"/>
        <v>0</v>
      </c>
      <c r="AZ60" s="2">
        <f t="shared" si="40"/>
        <v>55.86882750003133</v>
      </c>
      <c r="BA60" s="2">
        <f t="shared" si="93"/>
        <v>118735.14382750003</v>
      </c>
      <c r="BB60" s="2">
        <f t="shared" si="126"/>
        <v>0</v>
      </c>
      <c r="BC60" s="2">
        <f t="shared" si="41"/>
        <v>350.36461324125014</v>
      </c>
      <c r="BD60" s="2">
        <f t="shared" si="10"/>
        <v>118384.77921425877</v>
      </c>
      <c r="BE60" s="2">
        <f t="shared" si="42"/>
        <v>1157</v>
      </c>
      <c r="BF60" s="2">
        <f t="shared" si="11"/>
        <v>3339.8473272250048</v>
      </c>
      <c r="BG60" s="2">
        <f t="shared" si="12"/>
        <v>113887.93188703377</v>
      </c>
      <c r="BI60" s="8">
        <f t="shared" si="84"/>
        <v>2.9000000000000001E-2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4.3999999999999997E-2</v>
      </c>
      <c r="BO60" s="2">
        <f t="shared" si="129"/>
        <v>102200</v>
      </c>
      <c r="BP60" s="2" t="str">
        <f t="shared" si="130"/>
        <v>nie</v>
      </c>
      <c r="BQ60" s="2">
        <f t="shared" si="131"/>
        <v>2000</v>
      </c>
      <c r="BR60" s="1">
        <f t="shared" si="85"/>
        <v>49</v>
      </c>
      <c r="BS60" s="1">
        <f t="shared" si="115"/>
        <v>47</v>
      </c>
      <c r="BT60" s="1">
        <f t="shared" si="156"/>
        <v>55</v>
      </c>
      <c r="BU60" s="6"/>
      <c r="BV60" s="2">
        <f t="shared" si="94"/>
        <v>4900</v>
      </c>
      <c r="BW60" s="8">
        <f t="shared" si="86"/>
        <v>5.5E-2</v>
      </c>
      <c r="BX60" s="2">
        <f t="shared" si="95"/>
        <v>5034.75</v>
      </c>
      <c r="BY60" s="2">
        <f t="shared" si="87"/>
        <v>98</v>
      </c>
      <c r="BZ60" s="2">
        <f t="shared" si="120"/>
        <v>10200</v>
      </c>
      <c r="CA60" s="8">
        <f t="shared" si="116"/>
        <v>4.3999999999999997E-2</v>
      </c>
      <c r="CB60" s="2">
        <f t="shared" si="117"/>
        <v>10424.4</v>
      </c>
      <c r="CC60" s="2">
        <f t="shared" si="118"/>
        <v>204</v>
      </c>
      <c r="CD60" s="2">
        <f t="shared" si="132"/>
        <v>0</v>
      </c>
      <c r="CE60" s="2">
        <f t="shared" si="96"/>
        <v>0</v>
      </c>
      <c r="CF60" s="2">
        <f t="shared" si="97"/>
        <v>3</v>
      </c>
      <c r="CG60" s="1">
        <f t="shared" si="78"/>
        <v>0</v>
      </c>
      <c r="CH60" s="2">
        <f t="shared" si="133"/>
        <v>3</v>
      </c>
      <c r="CI60" s="1">
        <f t="shared" si="89"/>
        <v>0</v>
      </c>
      <c r="CJ60" s="2">
        <f t="shared" si="98"/>
        <v>3</v>
      </c>
      <c r="CK60" s="2">
        <f t="shared" si="99"/>
        <v>117662.15</v>
      </c>
      <c r="CL60" s="2">
        <f t="shared" si="134"/>
        <v>0</v>
      </c>
      <c r="CM60" s="2">
        <f t="shared" si="47"/>
        <v>348.97850000000005</v>
      </c>
      <c r="CN60" s="2">
        <f t="shared" si="135"/>
        <v>117313.1715</v>
      </c>
      <c r="CO60" s="2">
        <f t="shared" si="48"/>
        <v>2302</v>
      </c>
      <c r="CP60" s="2">
        <f t="shared" si="136"/>
        <v>2918.4284999999991</v>
      </c>
      <c r="CQ60" s="2">
        <f t="shared" si="137"/>
        <v>112092.743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116642.50599999999</v>
      </c>
      <c r="CW60" s="8">
        <f t="shared" si="138"/>
        <v>4.9000000000000002E-2</v>
      </c>
      <c r="CX60" s="2">
        <f t="shared" si="139"/>
        <v>119500.24739699998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119500.24739699998</v>
      </c>
      <c r="DC60" s="2">
        <f t="shared" si="141"/>
        <v>0</v>
      </c>
      <c r="DD60" s="2">
        <f t="shared" si="56"/>
        <v>352.87415899999996</v>
      </c>
      <c r="DE60" s="2">
        <f t="shared" si="57"/>
        <v>119147.37323799999</v>
      </c>
      <c r="DF60" s="2">
        <f t="shared" si="142"/>
        <v>3000</v>
      </c>
      <c r="DG60" s="2">
        <f t="shared" si="143"/>
        <v>3135.0470054299972</v>
      </c>
      <c r="DH60" s="2">
        <f t="shared" si="58"/>
        <v>113012.32623256999</v>
      </c>
    </row>
    <row r="61" spans="2:112">
      <c r="B61" s="227">
        <f>ROUNDUP(C62/12,0)</f>
        <v>3</v>
      </c>
      <c r="C61" s="3">
        <f t="shared" si="102"/>
        <v>24</v>
      </c>
      <c r="D61" s="10">
        <f t="shared" si="105"/>
        <v>110388.32064000002</v>
      </c>
      <c r="E61" s="10">
        <f t="shared" si="106"/>
        <v>107570.92789000002</v>
      </c>
      <c r="F61" s="10">
        <f t="shared" si="107"/>
        <v>110026.17600000001</v>
      </c>
      <c r="G61" s="10">
        <f t="shared" si="108"/>
        <v>106378.60100000001</v>
      </c>
      <c r="H61" s="10">
        <f t="shared" si="109"/>
        <v>111016.08960000001</v>
      </c>
      <c r="I61" s="10">
        <f t="shared" si="110"/>
        <v>106459.22960000001</v>
      </c>
      <c r="J61" s="10">
        <f t="shared" si="103"/>
        <v>107550.41267998295</v>
      </c>
      <c r="K61" s="10">
        <f t="shared" si="104"/>
        <v>105884.09999999999</v>
      </c>
      <c r="W61" s="1">
        <f t="shared" si="144"/>
        <v>43</v>
      </c>
      <c r="X61" s="2">
        <f t="shared" si="121"/>
        <v>110797.88989972498</v>
      </c>
      <c r="Y61" s="8">
        <f t="shared" si="157"/>
        <v>4.5900000000000003E-2</v>
      </c>
      <c r="Z61" s="5">
        <f t="shared" si="145"/>
        <v>1157</v>
      </c>
      <c r="AA61" s="2">
        <f t="shared" si="146"/>
        <v>115584.3</v>
      </c>
      <c r="AB61" s="2">
        <f t="shared" si="37"/>
        <v>115700</v>
      </c>
      <c r="AC61" s="2">
        <f t="shared" si="147"/>
        <v>115700</v>
      </c>
      <c r="AD61" s="8">
        <f t="shared" si="122"/>
        <v>5.1499999999999997E-2</v>
      </c>
      <c r="AE61" s="2">
        <f t="shared" si="2"/>
        <v>119175.82083333335</v>
      </c>
      <c r="AF61" s="2" t="str">
        <f t="shared" si="123"/>
        <v>nie</v>
      </c>
      <c r="AG61" s="2">
        <f t="shared" si="124"/>
        <v>1157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5.1499999999999997E-2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4.5900000000000003E-2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55.86882750003133</v>
      </c>
      <c r="AW61" s="1">
        <f t="shared" si="77"/>
        <v>0</v>
      </c>
      <c r="AX61" s="2">
        <f t="shared" si="125"/>
        <v>55.86882750003133</v>
      </c>
      <c r="AY61" s="1">
        <f t="shared" si="83"/>
        <v>0</v>
      </c>
      <c r="AZ61" s="2">
        <f t="shared" si="40"/>
        <v>55.86882750003133</v>
      </c>
      <c r="BA61" s="2">
        <f t="shared" si="93"/>
        <v>119231.68966083338</v>
      </c>
      <c r="BB61" s="2">
        <f t="shared" si="126"/>
        <v>0</v>
      </c>
      <c r="BC61" s="2">
        <f t="shared" si="41"/>
        <v>350.36461324125014</v>
      </c>
      <c r="BD61" s="2">
        <f t="shared" si="10"/>
        <v>118881.32504759212</v>
      </c>
      <c r="BE61" s="2">
        <f t="shared" si="42"/>
        <v>1157</v>
      </c>
      <c r="BF61" s="2">
        <f t="shared" si="11"/>
        <v>3434.1910355583418</v>
      </c>
      <c r="BG61" s="2">
        <f t="shared" si="12"/>
        <v>114290.13401203378</v>
      </c>
      <c r="BI61" s="8">
        <f t="shared" si="84"/>
        <v>2.9000000000000001E-2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4.3999999999999997E-2</v>
      </c>
      <c r="BO61" s="2">
        <f t="shared" si="129"/>
        <v>102566.66666666667</v>
      </c>
      <c r="BP61" s="2" t="str">
        <f t="shared" si="130"/>
        <v>nie</v>
      </c>
      <c r="BQ61" s="2">
        <f t="shared" si="131"/>
        <v>2000</v>
      </c>
      <c r="BR61" s="1">
        <f t="shared" si="85"/>
        <v>49</v>
      </c>
      <c r="BS61" s="1">
        <f t="shared" si="115"/>
        <v>47</v>
      </c>
      <c r="BT61" s="1">
        <f t="shared" si="156"/>
        <v>55</v>
      </c>
      <c r="BU61" s="6"/>
      <c r="BV61" s="2">
        <f t="shared" si="94"/>
        <v>4900</v>
      </c>
      <c r="BW61" s="8">
        <f t="shared" si="86"/>
        <v>5.5E-2</v>
      </c>
      <c r="BX61" s="2">
        <f t="shared" si="95"/>
        <v>5057.208333333333</v>
      </c>
      <c r="BY61" s="2">
        <f t="shared" si="87"/>
        <v>98</v>
      </c>
      <c r="BZ61" s="2">
        <f t="shared" si="120"/>
        <v>10200</v>
      </c>
      <c r="CA61" s="8">
        <f t="shared" si="116"/>
        <v>4.3999999999999997E-2</v>
      </c>
      <c r="CB61" s="2">
        <f t="shared" si="117"/>
        <v>10461.800000000001</v>
      </c>
      <c r="CC61" s="2">
        <f t="shared" si="118"/>
        <v>204</v>
      </c>
      <c r="CD61" s="2">
        <f t="shared" si="132"/>
        <v>0</v>
      </c>
      <c r="CE61" s="2">
        <f t="shared" si="96"/>
        <v>0</v>
      </c>
      <c r="CF61" s="2">
        <f t="shared" si="97"/>
        <v>3</v>
      </c>
      <c r="CG61" s="1">
        <f t="shared" si="78"/>
        <v>0</v>
      </c>
      <c r="CH61" s="2">
        <f t="shared" si="133"/>
        <v>3</v>
      </c>
      <c r="CI61" s="1">
        <f t="shared" si="89"/>
        <v>0</v>
      </c>
      <c r="CJ61" s="2">
        <f t="shared" si="98"/>
        <v>3</v>
      </c>
      <c r="CK61" s="2">
        <f t="shared" si="99"/>
        <v>118088.675</v>
      </c>
      <c r="CL61" s="2">
        <f t="shared" si="134"/>
        <v>0</v>
      </c>
      <c r="CM61" s="2">
        <f t="shared" si="47"/>
        <v>348.97850000000005</v>
      </c>
      <c r="CN61" s="2">
        <f t="shared" si="135"/>
        <v>117739.69650000001</v>
      </c>
      <c r="CO61" s="2">
        <f t="shared" si="48"/>
        <v>2302</v>
      </c>
      <c r="CP61" s="2">
        <f t="shared" si="136"/>
        <v>2999.4682500000008</v>
      </c>
      <c r="CQ61" s="2">
        <f t="shared" si="137"/>
        <v>112438.22825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116642.50599999999</v>
      </c>
      <c r="CW61" s="8">
        <f t="shared" si="138"/>
        <v>4.9000000000000002E-2</v>
      </c>
      <c r="CX61" s="2">
        <f t="shared" si="139"/>
        <v>119976.53762983333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119976.53762983333</v>
      </c>
      <c r="DC61" s="2">
        <f t="shared" si="141"/>
        <v>0</v>
      </c>
      <c r="DD61" s="2">
        <f t="shared" si="56"/>
        <v>352.87415899999996</v>
      </c>
      <c r="DE61" s="2">
        <f t="shared" si="57"/>
        <v>119623.66347083333</v>
      </c>
      <c r="DF61" s="2">
        <f t="shared" si="142"/>
        <v>3000</v>
      </c>
      <c r="DG61" s="2">
        <f t="shared" si="143"/>
        <v>3225.5421496683325</v>
      </c>
      <c r="DH61" s="2">
        <f t="shared" si="58"/>
        <v>113398.121321165</v>
      </c>
    </row>
    <row r="62" spans="2:112">
      <c r="B62" s="228"/>
      <c r="C62" s="1">
        <f t="shared" si="102"/>
        <v>25</v>
      </c>
      <c r="D62" s="2">
        <f t="shared" si="105"/>
        <v>110862.82973062502</v>
      </c>
      <c r="E62" s="2">
        <f t="shared" si="106"/>
        <v>107955.28025340626</v>
      </c>
      <c r="F62" s="2">
        <f t="shared" si="107"/>
        <v>110434.55100000002</v>
      </c>
      <c r="G62" s="2">
        <f t="shared" si="108"/>
        <v>106691.93600000002</v>
      </c>
      <c r="H62" s="2">
        <f t="shared" si="109"/>
        <v>111470.13176666669</v>
      </c>
      <c r="I62" s="2">
        <f t="shared" si="110"/>
        <v>106827.00375500001</v>
      </c>
      <c r="J62" s="2">
        <f t="shared" si="103"/>
        <v>107877.0970584984</v>
      </c>
      <c r="K62" s="2">
        <f t="shared" si="104"/>
        <v>106139.986575</v>
      </c>
      <c r="W62" s="1">
        <f t="shared" si="144"/>
        <v>44</v>
      </c>
      <c r="X62" s="2">
        <f t="shared" si="121"/>
        <v>111061.19718539999</v>
      </c>
      <c r="Y62" s="8">
        <f t="shared" si="157"/>
        <v>4.5900000000000003E-2</v>
      </c>
      <c r="Z62" s="5">
        <f t="shared" si="145"/>
        <v>1157</v>
      </c>
      <c r="AA62" s="2">
        <f t="shared" si="146"/>
        <v>115584.3</v>
      </c>
      <c r="AB62" s="2">
        <f t="shared" si="37"/>
        <v>115700</v>
      </c>
      <c r="AC62" s="2">
        <f t="shared" si="147"/>
        <v>115700</v>
      </c>
      <c r="AD62" s="8">
        <f t="shared" si="122"/>
        <v>5.1499999999999997E-2</v>
      </c>
      <c r="AE62" s="2">
        <f t="shared" si="2"/>
        <v>119672.36666666667</v>
      </c>
      <c r="AF62" s="2" t="str">
        <f t="shared" si="123"/>
        <v>nie</v>
      </c>
      <c r="AG62" s="2">
        <f t="shared" si="124"/>
        <v>1157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5.1499999999999997E-2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4.5900000000000003E-2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55.86882750003133</v>
      </c>
      <c r="AW62" s="1">
        <f t="shared" ref="AW62:AW93" si="158">IF(AT62&lt;&gt;0,MIN(IF(AK62&lt;&gt;"",AK62,0),ROUNDDOWN(AV62/zamiana_TOS,0)),0)</f>
        <v>0</v>
      </c>
      <c r="AX62" s="2">
        <f t="shared" si="125"/>
        <v>55.86882750003133</v>
      </c>
      <c r="AY62" s="1">
        <f t="shared" si="83"/>
        <v>0</v>
      </c>
      <c r="AZ62" s="2">
        <f t="shared" si="40"/>
        <v>55.86882750003133</v>
      </c>
      <c r="BA62" s="2">
        <f t="shared" si="93"/>
        <v>119728.2354941667</v>
      </c>
      <c r="BB62" s="2">
        <f t="shared" si="126"/>
        <v>0</v>
      </c>
      <c r="BC62" s="2">
        <f t="shared" si="41"/>
        <v>350.36461324125014</v>
      </c>
      <c r="BD62" s="2">
        <f t="shared" si="10"/>
        <v>119377.87088092545</v>
      </c>
      <c r="BE62" s="2">
        <f t="shared" si="42"/>
        <v>1157</v>
      </c>
      <c r="BF62" s="2">
        <f t="shared" si="11"/>
        <v>3528.5347438916729</v>
      </c>
      <c r="BG62" s="2">
        <f t="shared" si="12"/>
        <v>114692.33613703377</v>
      </c>
      <c r="BI62" s="8">
        <f t="shared" si="84"/>
        <v>2.9000000000000001E-2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4.3999999999999997E-2</v>
      </c>
      <c r="BO62" s="2">
        <f t="shared" si="129"/>
        <v>102933.33333333334</v>
      </c>
      <c r="BP62" s="2" t="str">
        <f t="shared" si="130"/>
        <v>nie</v>
      </c>
      <c r="BQ62" s="2">
        <f t="shared" si="131"/>
        <v>2000</v>
      </c>
      <c r="BR62" s="1">
        <f t="shared" si="85"/>
        <v>49</v>
      </c>
      <c r="BS62" s="1">
        <f t="shared" si="115"/>
        <v>47</v>
      </c>
      <c r="BT62" s="1">
        <f t="shared" si="156"/>
        <v>55</v>
      </c>
      <c r="BU62" s="6"/>
      <c r="BV62" s="2">
        <f t="shared" si="94"/>
        <v>4900</v>
      </c>
      <c r="BW62" s="8">
        <f t="shared" si="86"/>
        <v>5.5E-2</v>
      </c>
      <c r="BX62" s="2">
        <f t="shared" si="95"/>
        <v>5079.6666666666661</v>
      </c>
      <c r="BY62" s="2">
        <f t="shared" si="87"/>
        <v>98</v>
      </c>
      <c r="BZ62" s="2">
        <f t="shared" si="120"/>
        <v>10200</v>
      </c>
      <c r="CA62" s="8">
        <f t="shared" si="116"/>
        <v>4.3999999999999997E-2</v>
      </c>
      <c r="CB62" s="2">
        <f t="shared" si="117"/>
        <v>10499.2</v>
      </c>
      <c r="CC62" s="2">
        <f t="shared" si="118"/>
        <v>204</v>
      </c>
      <c r="CD62" s="2">
        <f t="shared" si="132"/>
        <v>0</v>
      </c>
      <c r="CE62" s="2">
        <f t="shared" si="96"/>
        <v>0</v>
      </c>
      <c r="CF62" s="2">
        <f t="shared" si="97"/>
        <v>3</v>
      </c>
      <c r="CG62" s="1">
        <f t="shared" ref="CG62:CG93" si="159">IF(CD62&lt;&gt;0,MIN(IF(BU62&lt;&gt;"",BU62,0),ROUNDDOWN(CF62/zamiana_COI,0)),0)</f>
        <v>0</v>
      </c>
      <c r="CH62" s="2">
        <f t="shared" si="133"/>
        <v>3</v>
      </c>
      <c r="CI62" s="1">
        <f t="shared" si="89"/>
        <v>0</v>
      </c>
      <c r="CJ62" s="2">
        <f t="shared" si="98"/>
        <v>3</v>
      </c>
      <c r="CK62" s="2">
        <f t="shared" si="99"/>
        <v>118515.20000000001</v>
      </c>
      <c r="CL62" s="2">
        <f t="shared" si="134"/>
        <v>0</v>
      </c>
      <c r="CM62" s="2">
        <f t="shared" si="47"/>
        <v>348.97850000000005</v>
      </c>
      <c r="CN62" s="2">
        <f t="shared" si="135"/>
        <v>118166.22150000001</v>
      </c>
      <c r="CO62" s="2">
        <f t="shared" si="48"/>
        <v>2302</v>
      </c>
      <c r="CP62" s="2">
        <f t="shared" si="136"/>
        <v>3080.5080000000021</v>
      </c>
      <c r="CQ62" s="2">
        <f t="shared" si="137"/>
        <v>112783.71350000001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116642.50599999999</v>
      </c>
      <c r="CW62" s="8">
        <f t="shared" si="138"/>
        <v>4.9000000000000002E-2</v>
      </c>
      <c r="CX62" s="2">
        <f t="shared" si="139"/>
        <v>120452.82786266666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120452.82786266666</v>
      </c>
      <c r="DC62" s="2">
        <f t="shared" si="141"/>
        <v>0</v>
      </c>
      <c r="DD62" s="2">
        <f t="shared" si="56"/>
        <v>352.87415899999996</v>
      </c>
      <c r="DE62" s="2">
        <f t="shared" si="57"/>
        <v>120099.95370366666</v>
      </c>
      <c r="DF62" s="2">
        <f t="shared" si="142"/>
        <v>3000</v>
      </c>
      <c r="DG62" s="2">
        <f t="shared" si="143"/>
        <v>3316.0372939066651</v>
      </c>
      <c r="DH62" s="2">
        <f t="shared" si="58"/>
        <v>113783.91640976</v>
      </c>
    </row>
    <row r="63" spans="2:112">
      <c r="B63" s="228"/>
      <c r="C63" s="1">
        <f t="shared" si="102"/>
        <v>26</v>
      </c>
      <c r="D63" s="2">
        <f t="shared" si="105"/>
        <v>111337.33882125003</v>
      </c>
      <c r="E63" s="2">
        <f t="shared" si="106"/>
        <v>108339.63261681252</v>
      </c>
      <c r="F63" s="2">
        <f t="shared" si="107"/>
        <v>110842.92600000001</v>
      </c>
      <c r="G63" s="2">
        <f t="shared" si="108"/>
        <v>107005.27100000001</v>
      </c>
      <c r="H63" s="2">
        <f t="shared" si="109"/>
        <v>111924.17393333334</v>
      </c>
      <c r="I63" s="2">
        <f t="shared" si="110"/>
        <v>107194.77791</v>
      </c>
      <c r="J63" s="2">
        <f t="shared" si="103"/>
        <v>108204.77374081359</v>
      </c>
      <c r="K63" s="2">
        <f t="shared" si="104"/>
        <v>106395.87314999998</v>
      </c>
      <c r="W63" s="1">
        <f t="shared" si="144"/>
        <v>45</v>
      </c>
      <c r="X63" s="2">
        <f t="shared" si="121"/>
        <v>111324.50447107498</v>
      </c>
      <c r="Y63" s="8">
        <f t="shared" si="157"/>
        <v>4.5900000000000003E-2</v>
      </c>
      <c r="Z63" s="5">
        <f t="shared" si="145"/>
        <v>1157</v>
      </c>
      <c r="AA63" s="2">
        <f t="shared" si="146"/>
        <v>115584.3</v>
      </c>
      <c r="AB63" s="2">
        <f t="shared" si="37"/>
        <v>115700</v>
      </c>
      <c r="AC63" s="2">
        <f t="shared" si="147"/>
        <v>115700</v>
      </c>
      <c r="AD63" s="8">
        <f t="shared" si="122"/>
        <v>5.1499999999999997E-2</v>
      </c>
      <c r="AE63" s="2">
        <f t="shared" si="2"/>
        <v>120168.91249999999</v>
      </c>
      <c r="AF63" s="2" t="str">
        <f t="shared" si="123"/>
        <v>nie</v>
      </c>
      <c r="AG63" s="2">
        <f t="shared" si="124"/>
        <v>1157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5.1499999999999997E-2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4.5900000000000003E-2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55.86882750003133</v>
      </c>
      <c r="AW63" s="1">
        <f t="shared" si="158"/>
        <v>0</v>
      </c>
      <c r="AX63" s="2">
        <f t="shared" si="125"/>
        <v>55.86882750003133</v>
      </c>
      <c r="AY63" s="1">
        <f t="shared" si="83"/>
        <v>0</v>
      </c>
      <c r="AZ63" s="2">
        <f t="shared" si="40"/>
        <v>55.86882750003133</v>
      </c>
      <c r="BA63" s="2">
        <f t="shared" si="93"/>
        <v>120224.78132750002</v>
      </c>
      <c r="BB63" s="2">
        <f t="shared" si="126"/>
        <v>0</v>
      </c>
      <c r="BC63" s="2">
        <f t="shared" si="41"/>
        <v>350.36461324125014</v>
      </c>
      <c r="BD63" s="2">
        <f t="shared" si="10"/>
        <v>119874.41671425877</v>
      </c>
      <c r="BE63" s="2">
        <f t="shared" si="42"/>
        <v>1157</v>
      </c>
      <c r="BF63" s="2">
        <f t="shared" si="11"/>
        <v>3622.8784522250044</v>
      </c>
      <c r="BG63" s="2">
        <f t="shared" si="12"/>
        <v>115094.53826203376</v>
      </c>
      <c r="BI63" s="8">
        <f t="shared" ref="BI63:BI94" si="162">MAX(INDEX(scenariusz_I_inflacja,MATCH(ROUNDUP(W63/12,0)-1,scenariusz_I_rok,0)),0)</f>
        <v>2.9000000000000001E-2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4.3999999999999997E-2</v>
      </c>
      <c r="BO63" s="2">
        <f t="shared" si="129"/>
        <v>103299.99999999999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49</v>
      </c>
      <c r="BS63" s="1">
        <f t="shared" si="115"/>
        <v>47</v>
      </c>
      <c r="BT63" s="1">
        <f t="shared" si="156"/>
        <v>55</v>
      </c>
      <c r="BU63" s="6"/>
      <c r="BV63" s="2">
        <f t="shared" si="94"/>
        <v>4900</v>
      </c>
      <c r="BW63" s="8">
        <f t="shared" ref="BW63:BW94" si="164">proc_I_okres_COI</f>
        <v>5.5E-2</v>
      </c>
      <c r="BX63" s="2">
        <f t="shared" si="95"/>
        <v>5102.125</v>
      </c>
      <c r="BY63" s="2">
        <f t="shared" ref="BY63:BY94" si="165">MIN(BR63*koszt_wczesniejszy_wykup_COI,BX63-BV63)</f>
        <v>98</v>
      </c>
      <c r="BZ63" s="2">
        <f t="shared" si="120"/>
        <v>10200</v>
      </c>
      <c r="CA63" s="8">
        <f t="shared" si="116"/>
        <v>4.3999999999999997E-2</v>
      </c>
      <c r="CB63" s="2">
        <f t="shared" si="117"/>
        <v>10536.599999999999</v>
      </c>
      <c r="CC63" s="2">
        <f t="shared" si="118"/>
        <v>204</v>
      </c>
      <c r="CD63" s="2">
        <f t="shared" si="132"/>
        <v>0</v>
      </c>
      <c r="CE63" s="2">
        <f t="shared" si="96"/>
        <v>0</v>
      </c>
      <c r="CF63" s="2">
        <f t="shared" si="97"/>
        <v>3</v>
      </c>
      <c r="CG63" s="1">
        <f t="shared" si="159"/>
        <v>0</v>
      </c>
      <c r="CH63" s="2">
        <f t="shared" si="133"/>
        <v>3</v>
      </c>
      <c r="CI63" s="1">
        <f t="shared" si="89"/>
        <v>0</v>
      </c>
      <c r="CJ63" s="2">
        <f t="shared" si="98"/>
        <v>3</v>
      </c>
      <c r="CK63" s="2">
        <f t="shared" si="99"/>
        <v>118941.72499999998</v>
      </c>
      <c r="CL63" s="2">
        <f t="shared" si="134"/>
        <v>0</v>
      </c>
      <c r="CM63" s="2">
        <f t="shared" si="47"/>
        <v>348.97850000000005</v>
      </c>
      <c r="CN63" s="2">
        <f t="shared" si="135"/>
        <v>118592.74649999998</v>
      </c>
      <c r="CO63" s="2">
        <f t="shared" si="48"/>
        <v>2302</v>
      </c>
      <c r="CP63" s="2">
        <f t="shared" si="136"/>
        <v>3161.5477499999956</v>
      </c>
      <c r="CQ63" s="2">
        <f t="shared" si="137"/>
        <v>113129.19874999998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116642.50599999999</v>
      </c>
      <c r="CW63" s="8">
        <f t="shared" si="138"/>
        <v>4.9000000000000002E-2</v>
      </c>
      <c r="CX63" s="2">
        <f t="shared" si="139"/>
        <v>120929.1180955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120929.1180955</v>
      </c>
      <c r="DC63" s="2">
        <f t="shared" si="141"/>
        <v>0</v>
      </c>
      <c r="DD63" s="2">
        <f t="shared" si="56"/>
        <v>352.87415899999996</v>
      </c>
      <c r="DE63" s="2">
        <f t="shared" si="57"/>
        <v>120576.2439365</v>
      </c>
      <c r="DF63" s="2">
        <f t="shared" si="142"/>
        <v>3000</v>
      </c>
      <c r="DG63" s="2">
        <f t="shared" si="143"/>
        <v>3406.5324381450005</v>
      </c>
      <c r="DH63" s="2">
        <f t="shared" si="58"/>
        <v>114169.711498355</v>
      </c>
    </row>
    <row r="64" spans="2:112">
      <c r="B64" s="228"/>
      <c r="C64" s="1">
        <f t="shared" si="102"/>
        <v>27</v>
      </c>
      <c r="D64" s="2">
        <f t="shared" si="105"/>
        <v>111811.84791187501</v>
      </c>
      <c r="E64" s="2">
        <f t="shared" si="106"/>
        <v>108723.98498021875</v>
      </c>
      <c r="F64" s="2">
        <f t="shared" si="107"/>
        <v>111251.30099999999</v>
      </c>
      <c r="G64" s="2">
        <f t="shared" si="108"/>
        <v>107318.606</v>
      </c>
      <c r="H64" s="2">
        <f t="shared" si="109"/>
        <v>112378.21610000002</v>
      </c>
      <c r="I64" s="2">
        <f t="shared" si="110"/>
        <v>107562.55206500001</v>
      </c>
      <c r="J64" s="2">
        <f t="shared" si="103"/>
        <v>108533.44574105131</v>
      </c>
      <c r="K64" s="2">
        <f t="shared" si="104"/>
        <v>106651.75972499998</v>
      </c>
      <c r="W64" s="1">
        <f t="shared" si="144"/>
        <v>46</v>
      </c>
      <c r="X64" s="2">
        <f t="shared" si="121"/>
        <v>111587.81175674999</v>
      </c>
      <c r="Y64" s="8">
        <f t="shared" si="157"/>
        <v>4.5900000000000003E-2</v>
      </c>
      <c r="Z64" s="5">
        <f t="shared" si="145"/>
        <v>1157</v>
      </c>
      <c r="AA64" s="2">
        <f t="shared" si="146"/>
        <v>115584.3</v>
      </c>
      <c r="AB64" s="2">
        <f t="shared" si="37"/>
        <v>115700</v>
      </c>
      <c r="AC64" s="2">
        <f t="shared" si="147"/>
        <v>115700</v>
      </c>
      <c r="AD64" s="8">
        <f t="shared" si="122"/>
        <v>5.1499999999999997E-2</v>
      </c>
      <c r="AE64" s="2">
        <f t="shared" si="2"/>
        <v>120665.45833333334</v>
      </c>
      <c r="AF64" s="2" t="str">
        <f t="shared" si="123"/>
        <v>nie</v>
      </c>
      <c r="AG64" s="2">
        <f t="shared" si="124"/>
        <v>1157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5.1499999999999997E-2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4.5900000000000003E-2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55.86882750003133</v>
      </c>
      <c r="AW64" s="1">
        <f t="shared" si="158"/>
        <v>0</v>
      </c>
      <c r="AX64" s="2">
        <f t="shared" si="125"/>
        <v>55.86882750003133</v>
      </c>
      <c r="AY64" s="1">
        <f t="shared" si="83"/>
        <v>0</v>
      </c>
      <c r="AZ64" s="2">
        <f t="shared" si="40"/>
        <v>55.86882750003133</v>
      </c>
      <c r="BA64" s="2">
        <f t="shared" si="93"/>
        <v>120721.32716083337</v>
      </c>
      <c r="BB64" s="2">
        <f t="shared" si="126"/>
        <v>0</v>
      </c>
      <c r="BC64" s="2">
        <f t="shared" si="41"/>
        <v>350.36461324125014</v>
      </c>
      <c r="BD64" s="2">
        <f t="shared" si="10"/>
        <v>120370.96254759212</v>
      </c>
      <c r="BE64" s="2">
        <f t="shared" si="42"/>
        <v>1157</v>
      </c>
      <c r="BF64" s="2">
        <f t="shared" si="11"/>
        <v>3717.2221605583413</v>
      </c>
      <c r="BG64" s="2">
        <f t="shared" si="12"/>
        <v>115496.74038703377</v>
      </c>
      <c r="BI64" s="8">
        <f t="shared" si="162"/>
        <v>2.9000000000000001E-2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4.3999999999999997E-2</v>
      </c>
      <c r="BO64" s="2">
        <f t="shared" si="129"/>
        <v>103666.66666666666</v>
      </c>
      <c r="BP64" s="2" t="str">
        <f t="shared" si="130"/>
        <v>nie</v>
      </c>
      <c r="BQ64" s="2">
        <f t="shared" si="131"/>
        <v>2000</v>
      </c>
      <c r="BR64" s="1">
        <f t="shared" si="163"/>
        <v>49</v>
      </c>
      <c r="BS64" s="1">
        <f t="shared" si="115"/>
        <v>47</v>
      </c>
      <c r="BT64" s="1">
        <f t="shared" si="156"/>
        <v>55</v>
      </c>
      <c r="BU64" s="6"/>
      <c r="BV64" s="2">
        <f t="shared" si="94"/>
        <v>4900</v>
      </c>
      <c r="BW64" s="8">
        <f t="shared" si="164"/>
        <v>5.5E-2</v>
      </c>
      <c r="BX64" s="2">
        <f t="shared" si="95"/>
        <v>5124.5833333333339</v>
      </c>
      <c r="BY64" s="2">
        <f t="shared" si="165"/>
        <v>98</v>
      </c>
      <c r="BZ64" s="2">
        <f t="shared" si="120"/>
        <v>10200</v>
      </c>
      <c r="CA64" s="8">
        <f t="shared" si="116"/>
        <v>4.3999999999999997E-2</v>
      </c>
      <c r="CB64" s="2">
        <f t="shared" si="117"/>
        <v>10574</v>
      </c>
      <c r="CC64" s="2">
        <f t="shared" si="118"/>
        <v>204</v>
      </c>
      <c r="CD64" s="2">
        <f t="shared" si="132"/>
        <v>0</v>
      </c>
      <c r="CE64" s="2">
        <f t="shared" si="96"/>
        <v>0</v>
      </c>
      <c r="CF64" s="2">
        <f t="shared" si="97"/>
        <v>3</v>
      </c>
      <c r="CG64" s="1">
        <f t="shared" si="159"/>
        <v>0</v>
      </c>
      <c r="CH64" s="2">
        <f t="shared" si="133"/>
        <v>3</v>
      </c>
      <c r="CI64" s="1">
        <f t="shared" si="89"/>
        <v>0</v>
      </c>
      <c r="CJ64" s="2">
        <f t="shared" si="98"/>
        <v>3</v>
      </c>
      <c r="CK64" s="2">
        <f t="shared" si="99"/>
        <v>119368.24999999999</v>
      </c>
      <c r="CL64" s="2">
        <f t="shared" si="134"/>
        <v>0</v>
      </c>
      <c r="CM64" s="2">
        <f t="shared" si="47"/>
        <v>348.97850000000005</v>
      </c>
      <c r="CN64" s="2">
        <f t="shared" si="135"/>
        <v>119019.27149999999</v>
      </c>
      <c r="CO64" s="2">
        <f t="shared" si="48"/>
        <v>2302</v>
      </c>
      <c r="CP64" s="2">
        <f t="shared" si="136"/>
        <v>3242.5874999999974</v>
      </c>
      <c r="CQ64" s="2">
        <f t="shared" si="137"/>
        <v>113474.68399999999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116642.50599999999</v>
      </c>
      <c r="CW64" s="8">
        <f t="shared" si="138"/>
        <v>4.9000000000000002E-2</v>
      </c>
      <c r="CX64" s="2">
        <f t="shared" si="139"/>
        <v>121405.40832833332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121405.40832833332</v>
      </c>
      <c r="DC64" s="2">
        <f t="shared" si="141"/>
        <v>0</v>
      </c>
      <c r="DD64" s="2">
        <f t="shared" si="56"/>
        <v>352.87415899999996</v>
      </c>
      <c r="DE64" s="2">
        <f t="shared" si="57"/>
        <v>121052.53416933332</v>
      </c>
      <c r="DF64" s="2">
        <f t="shared" si="142"/>
        <v>3000</v>
      </c>
      <c r="DG64" s="2">
        <f t="shared" si="143"/>
        <v>3497.0275823833304</v>
      </c>
      <c r="DH64" s="2">
        <f t="shared" si="58"/>
        <v>114555.50658694998</v>
      </c>
    </row>
    <row r="65" spans="2:115">
      <c r="B65" s="228"/>
      <c r="C65" s="1">
        <f t="shared" si="102"/>
        <v>28</v>
      </c>
      <c r="D65" s="2">
        <f t="shared" si="105"/>
        <v>112286.35700250004</v>
      </c>
      <c r="E65" s="2">
        <f t="shared" si="106"/>
        <v>109108.33734362503</v>
      </c>
      <c r="F65" s="2">
        <f t="shared" si="107"/>
        <v>111659.67600000001</v>
      </c>
      <c r="G65" s="2">
        <f t="shared" si="108"/>
        <v>107631.94100000001</v>
      </c>
      <c r="H65" s="2">
        <f t="shared" si="109"/>
        <v>112832.25826666667</v>
      </c>
      <c r="I65" s="2">
        <f t="shared" si="110"/>
        <v>107930.32622</v>
      </c>
      <c r="J65" s="2">
        <f t="shared" si="103"/>
        <v>108863.11608248975</v>
      </c>
      <c r="K65" s="2">
        <f t="shared" si="104"/>
        <v>106907.64629999999</v>
      </c>
      <c r="W65" s="1">
        <f t="shared" si="144"/>
        <v>47</v>
      </c>
      <c r="X65" s="2">
        <f t="shared" si="121"/>
        <v>111851.11904242499</v>
      </c>
      <c r="Y65" s="8">
        <f t="shared" si="157"/>
        <v>4.5900000000000003E-2</v>
      </c>
      <c r="Z65" s="5">
        <f t="shared" si="145"/>
        <v>1157</v>
      </c>
      <c r="AA65" s="2">
        <f t="shared" si="146"/>
        <v>115584.3</v>
      </c>
      <c r="AB65" s="2">
        <f t="shared" si="37"/>
        <v>115700</v>
      </c>
      <c r="AC65" s="2">
        <f t="shared" si="147"/>
        <v>115700</v>
      </c>
      <c r="AD65" s="8">
        <f t="shared" si="122"/>
        <v>5.1499999999999997E-2</v>
      </c>
      <c r="AE65" s="2">
        <f t="shared" si="2"/>
        <v>121162.00416666667</v>
      </c>
      <c r="AF65" s="2" t="str">
        <f t="shared" si="123"/>
        <v>nie</v>
      </c>
      <c r="AG65" s="2">
        <f t="shared" si="124"/>
        <v>1157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5.1499999999999997E-2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4.5900000000000003E-2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55.86882750003133</v>
      </c>
      <c r="AW65" s="1">
        <f t="shared" si="158"/>
        <v>0</v>
      </c>
      <c r="AX65" s="2">
        <f t="shared" si="125"/>
        <v>55.86882750003133</v>
      </c>
      <c r="AY65" s="1">
        <f t="shared" si="83"/>
        <v>0</v>
      </c>
      <c r="AZ65" s="2">
        <f t="shared" si="40"/>
        <v>55.86882750003133</v>
      </c>
      <c r="BA65" s="2">
        <f t="shared" si="93"/>
        <v>121217.8729941667</v>
      </c>
      <c r="BB65" s="2">
        <f t="shared" si="126"/>
        <v>0</v>
      </c>
      <c r="BC65" s="2">
        <f t="shared" si="41"/>
        <v>350.36461324125014</v>
      </c>
      <c r="BD65" s="2">
        <f t="shared" si="10"/>
        <v>120867.50838092544</v>
      </c>
      <c r="BE65" s="2">
        <f t="shared" si="42"/>
        <v>1157</v>
      </c>
      <c r="BF65" s="2">
        <f t="shared" si="11"/>
        <v>3811.5658688916724</v>
      </c>
      <c r="BG65" s="2">
        <f t="shared" si="12"/>
        <v>115898.94251203377</v>
      </c>
      <c r="BI65" s="8">
        <f t="shared" si="162"/>
        <v>2.9000000000000001E-2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4.3999999999999997E-2</v>
      </c>
      <c r="BO65" s="2">
        <f t="shared" si="129"/>
        <v>104033.33333333333</v>
      </c>
      <c r="BP65" s="2" t="str">
        <f t="shared" si="130"/>
        <v>nie</v>
      </c>
      <c r="BQ65" s="2">
        <f t="shared" si="131"/>
        <v>2000</v>
      </c>
      <c r="BR65" s="1">
        <f t="shared" si="163"/>
        <v>49</v>
      </c>
      <c r="BS65" s="1">
        <f t="shared" si="115"/>
        <v>47</v>
      </c>
      <c r="BT65" s="1">
        <f t="shared" si="156"/>
        <v>55</v>
      </c>
      <c r="BU65" s="6"/>
      <c r="BV65" s="2">
        <f t="shared" si="94"/>
        <v>4900</v>
      </c>
      <c r="BW65" s="8">
        <f t="shared" si="164"/>
        <v>5.5E-2</v>
      </c>
      <c r="BX65" s="2">
        <f t="shared" si="95"/>
        <v>5147.0416666666661</v>
      </c>
      <c r="BY65" s="2">
        <f t="shared" si="165"/>
        <v>98</v>
      </c>
      <c r="BZ65" s="2">
        <f t="shared" si="120"/>
        <v>10200</v>
      </c>
      <c r="CA65" s="8">
        <f t="shared" si="116"/>
        <v>4.3999999999999997E-2</v>
      </c>
      <c r="CB65" s="2">
        <f t="shared" si="117"/>
        <v>10611.4</v>
      </c>
      <c r="CC65" s="2">
        <f t="shared" si="118"/>
        <v>204</v>
      </c>
      <c r="CD65" s="2">
        <f t="shared" si="132"/>
        <v>0</v>
      </c>
      <c r="CE65" s="2">
        <f t="shared" si="96"/>
        <v>0</v>
      </c>
      <c r="CF65" s="2">
        <f t="shared" si="97"/>
        <v>3</v>
      </c>
      <c r="CG65" s="1">
        <f t="shared" si="159"/>
        <v>0</v>
      </c>
      <c r="CH65" s="2">
        <f t="shared" si="133"/>
        <v>3</v>
      </c>
      <c r="CI65" s="1">
        <f t="shared" si="89"/>
        <v>0</v>
      </c>
      <c r="CJ65" s="2">
        <f t="shared" si="98"/>
        <v>3</v>
      </c>
      <c r="CK65" s="2">
        <f t="shared" si="99"/>
        <v>119794.77499999999</v>
      </c>
      <c r="CL65" s="2">
        <f t="shared" si="134"/>
        <v>0</v>
      </c>
      <c r="CM65" s="2">
        <f t="shared" si="47"/>
        <v>348.97850000000005</v>
      </c>
      <c r="CN65" s="2">
        <f t="shared" si="135"/>
        <v>119445.7965</v>
      </c>
      <c r="CO65" s="2">
        <f t="shared" si="48"/>
        <v>2302</v>
      </c>
      <c r="CP65" s="2">
        <f t="shared" si="136"/>
        <v>3323.6272499999991</v>
      </c>
      <c r="CQ65" s="2">
        <f t="shared" si="137"/>
        <v>113820.16924999999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116642.50599999999</v>
      </c>
      <c r="CW65" s="8">
        <f t="shared" si="138"/>
        <v>4.9000000000000002E-2</v>
      </c>
      <c r="CX65" s="2">
        <f t="shared" si="139"/>
        <v>121881.69856116666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121881.69856116666</v>
      </c>
      <c r="DC65" s="2">
        <f t="shared" si="141"/>
        <v>0</v>
      </c>
      <c r="DD65" s="2">
        <f t="shared" si="56"/>
        <v>352.87415899999996</v>
      </c>
      <c r="DE65" s="2">
        <f t="shared" si="57"/>
        <v>121528.82440216666</v>
      </c>
      <c r="DF65" s="2">
        <f t="shared" si="142"/>
        <v>3000</v>
      </c>
      <c r="DG65" s="2">
        <f t="shared" si="143"/>
        <v>3587.5227266216657</v>
      </c>
      <c r="DH65" s="2">
        <f t="shared" si="58"/>
        <v>114941.30167554499</v>
      </c>
    </row>
    <row r="66" spans="2:115">
      <c r="B66" s="228"/>
      <c r="C66" s="1">
        <f t="shared" si="102"/>
        <v>29</v>
      </c>
      <c r="D66" s="2">
        <f t="shared" si="105"/>
        <v>112760.86609312502</v>
      </c>
      <c r="E66" s="2">
        <f t="shared" si="106"/>
        <v>109492.68970703127</v>
      </c>
      <c r="F66" s="2">
        <f t="shared" si="107"/>
        <v>112068.05099999999</v>
      </c>
      <c r="G66" s="2">
        <f t="shared" si="108"/>
        <v>107956.37974999999</v>
      </c>
      <c r="H66" s="2">
        <f t="shared" si="109"/>
        <v>113286.30043333335</v>
      </c>
      <c r="I66" s="2">
        <f t="shared" si="110"/>
        <v>108298.10037500001</v>
      </c>
      <c r="J66" s="2">
        <f t="shared" si="103"/>
        <v>109193.78779759032</v>
      </c>
      <c r="K66" s="2">
        <f t="shared" si="104"/>
        <v>107163.532875</v>
      </c>
      <c r="W66" s="1">
        <f t="shared" si="144"/>
        <v>48</v>
      </c>
      <c r="X66" s="2">
        <f t="shared" si="121"/>
        <v>112114.42632809999</v>
      </c>
      <c r="Y66" s="8">
        <f t="shared" si="157"/>
        <v>4.5900000000000003E-2</v>
      </c>
      <c r="Z66" s="5">
        <f t="shared" si="145"/>
        <v>1157</v>
      </c>
      <c r="AA66" s="2">
        <f t="shared" si="146"/>
        <v>115584.3</v>
      </c>
      <c r="AB66" s="2">
        <f t="shared" si="37"/>
        <v>115700</v>
      </c>
      <c r="AC66" s="2">
        <f t="shared" si="147"/>
        <v>115700</v>
      </c>
      <c r="AD66" s="8">
        <f t="shared" si="122"/>
        <v>5.1499999999999997E-2</v>
      </c>
      <c r="AE66" s="2">
        <f t="shared" si="2"/>
        <v>121658.55000000002</v>
      </c>
      <c r="AF66" s="2" t="str">
        <f t="shared" si="123"/>
        <v>nie</v>
      </c>
      <c r="AG66" s="2">
        <f t="shared" si="124"/>
        <v>1157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5.1499999999999997E-2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4.5900000000000003E-2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55.86882750003133</v>
      </c>
      <c r="AW66" s="1">
        <f t="shared" si="158"/>
        <v>0</v>
      </c>
      <c r="AX66" s="2">
        <f t="shared" si="125"/>
        <v>55.86882750003133</v>
      </c>
      <c r="AY66" s="1">
        <f t="shared" si="83"/>
        <v>0</v>
      </c>
      <c r="AZ66" s="2">
        <f t="shared" si="40"/>
        <v>55.86882750003133</v>
      </c>
      <c r="BA66" s="2">
        <f t="shared" si="93"/>
        <v>121714.41882750005</v>
      </c>
      <c r="BB66" s="2">
        <f t="shared" si="126"/>
        <v>170.40018635850006</v>
      </c>
      <c r="BC66" s="2">
        <f t="shared" si="41"/>
        <v>520.76479959975018</v>
      </c>
      <c r="BD66" s="2">
        <f t="shared" si="10"/>
        <v>121193.65402790029</v>
      </c>
      <c r="BE66" s="2">
        <f t="shared" si="42"/>
        <v>1157</v>
      </c>
      <c r="BF66" s="2">
        <f t="shared" si="11"/>
        <v>3905.9095772250093</v>
      </c>
      <c r="BG66" s="2">
        <f t="shared" si="12"/>
        <v>116130.74445067528</v>
      </c>
      <c r="BI66" s="8">
        <f t="shared" si="162"/>
        <v>2.9000000000000001E-2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4.3999999999999997E-2</v>
      </c>
      <c r="BO66" s="2">
        <f t="shared" si="129"/>
        <v>104400</v>
      </c>
      <c r="BP66" s="2" t="str">
        <f t="shared" si="130"/>
        <v>tak</v>
      </c>
      <c r="BQ66" s="2">
        <f t="shared" si="131"/>
        <v>0</v>
      </c>
      <c r="BR66" s="1">
        <f t="shared" si="163"/>
        <v>49</v>
      </c>
      <c r="BS66" s="1">
        <f t="shared" si="115"/>
        <v>47</v>
      </c>
      <c r="BT66" s="1">
        <f t="shared" si="156"/>
        <v>55</v>
      </c>
      <c r="BU66" s="6"/>
      <c r="BV66" s="2">
        <f t="shared" si="94"/>
        <v>4900</v>
      </c>
      <c r="BW66" s="8">
        <f t="shared" si="164"/>
        <v>5.5E-2</v>
      </c>
      <c r="BX66" s="2">
        <f t="shared" si="95"/>
        <v>5169.5</v>
      </c>
      <c r="BY66" s="2">
        <f t="shared" si="165"/>
        <v>98</v>
      </c>
      <c r="BZ66" s="2">
        <f t="shared" si="120"/>
        <v>10200</v>
      </c>
      <c r="CA66" s="8">
        <f t="shared" si="116"/>
        <v>4.3999999999999997E-2</v>
      </c>
      <c r="CB66" s="2">
        <f t="shared" si="117"/>
        <v>10648.800000000001</v>
      </c>
      <c r="CC66" s="2">
        <f t="shared" si="118"/>
        <v>204</v>
      </c>
      <c r="CD66" s="2">
        <f t="shared" si="132"/>
        <v>4.5</v>
      </c>
      <c r="CE66" s="2">
        <f t="shared" si="96"/>
        <v>718.30000000000109</v>
      </c>
      <c r="CF66" s="2">
        <f t="shared" si="97"/>
        <v>725.80000000000109</v>
      </c>
      <c r="CG66" s="1">
        <f t="shared" si="159"/>
        <v>0</v>
      </c>
      <c r="CH66" s="2">
        <f t="shared" si="133"/>
        <v>725.80000000000109</v>
      </c>
      <c r="CI66" s="1">
        <f t="shared" si="89"/>
        <v>7</v>
      </c>
      <c r="CJ66" s="2">
        <f t="shared" si="98"/>
        <v>25.800000000001091</v>
      </c>
      <c r="CK66" s="2">
        <f t="shared" si="99"/>
        <v>120221.3</v>
      </c>
      <c r="CL66" s="2">
        <f t="shared" si="134"/>
        <v>168.30982</v>
      </c>
      <c r="CM66" s="2">
        <f t="shared" si="47"/>
        <v>517.28832000000011</v>
      </c>
      <c r="CN66" s="2">
        <f t="shared" si="135"/>
        <v>119704.01168</v>
      </c>
      <c r="CO66" s="2">
        <f t="shared" si="48"/>
        <v>302</v>
      </c>
      <c r="CP66" s="2">
        <f t="shared" si="136"/>
        <v>3784.6670000000004</v>
      </c>
      <c r="CQ66" s="2">
        <f t="shared" si="137"/>
        <v>115617.34467999999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116642.50599999999</v>
      </c>
      <c r="CW66" s="8">
        <f t="shared" si="138"/>
        <v>4.9000000000000002E-2</v>
      </c>
      <c r="CX66" s="2">
        <f t="shared" si="139"/>
        <v>122357.98879399999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122357.98879399999</v>
      </c>
      <c r="DC66" s="2">
        <f t="shared" si="141"/>
        <v>171.3011843116</v>
      </c>
      <c r="DD66" s="2">
        <f t="shared" si="56"/>
        <v>524.17534331159993</v>
      </c>
      <c r="DE66" s="2">
        <f t="shared" si="57"/>
        <v>121833.81345068839</v>
      </c>
      <c r="DF66" s="2">
        <f t="shared" si="142"/>
        <v>3000</v>
      </c>
      <c r="DG66" s="2">
        <f t="shared" si="143"/>
        <v>3678.0178708599983</v>
      </c>
      <c r="DH66" s="2">
        <f t="shared" si="58"/>
        <v>115155.79557982839</v>
      </c>
      <c r="DJ66" s="14"/>
      <c r="DK66" s="14"/>
    </row>
    <row r="67" spans="2:115">
      <c r="B67" s="228"/>
      <c r="C67" s="1">
        <f t="shared" si="102"/>
        <v>30</v>
      </c>
      <c r="D67" s="2">
        <f t="shared" si="105"/>
        <v>113235.37518375002</v>
      </c>
      <c r="E67" s="2">
        <f t="shared" si="106"/>
        <v>109877.04207043751</v>
      </c>
      <c r="F67" s="2">
        <f t="shared" si="107"/>
        <v>112476.42600000001</v>
      </c>
      <c r="G67" s="2">
        <f t="shared" si="108"/>
        <v>108287.16350000001</v>
      </c>
      <c r="H67" s="2">
        <f t="shared" si="109"/>
        <v>113740.3426</v>
      </c>
      <c r="I67" s="2">
        <f t="shared" si="110"/>
        <v>108665.87453</v>
      </c>
      <c r="J67" s="2">
        <f t="shared" si="103"/>
        <v>109525.46392802551</v>
      </c>
      <c r="K67" s="2">
        <f t="shared" si="104"/>
        <v>107419.41944999999</v>
      </c>
      <c r="W67" s="1">
        <f t="shared" si="144"/>
        <v>49</v>
      </c>
      <c r="X67" s="2">
        <f t="shared" si="121"/>
        <v>112385.36952505956</v>
      </c>
      <c r="Y67" s="8">
        <f t="shared" si="157"/>
        <v>4.5900000000000003E-2</v>
      </c>
      <c r="Z67" s="5">
        <f t="shared" si="145"/>
        <v>1157</v>
      </c>
      <c r="AA67" s="2">
        <f t="shared" si="146"/>
        <v>115584.3</v>
      </c>
      <c r="AB67" s="2">
        <f t="shared" si="37"/>
        <v>115700</v>
      </c>
      <c r="AC67" s="2">
        <f t="shared" si="147"/>
        <v>121658.55000000002</v>
      </c>
      <c r="AD67" s="8">
        <f t="shared" si="122"/>
        <v>5.1499999999999997E-2</v>
      </c>
      <c r="AE67" s="2">
        <f t="shared" si="2"/>
        <v>122180.66794375001</v>
      </c>
      <c r="AF67" s="2" t="str">
        <f t="shared" si="123"/>
        <v>nie</v>
      </c>
      <c r="AG67" s="2">
        <f t="shared" si="124"/>
        <v>1157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5.1499999999999997E-2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4.5900000000000003E-2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55.86882750003133</v>
      </c>
      <c r="AW67" s="1">
        <f t="shared" si="158"/>
        <v>0</v>
      </c>
      <c r="AX67" s="2">
        <f t="shared" si="125"/>
        <v>55.86882750003133</v>
      </c>
      <c r="AY67" s="1">
        <f t="shared" si="83"/>
        <v>0</v>
      </c>
      <c r="AZ67" s="2">
        <f t="shared" si="40"/>
        <v>55.86882750003133</v>
      </c>
      <c r="BA67" s="2">
        <f t="shared" si="93"/>
        <v>122236.53677125004</v>
      </c>
      <c r="BB67" s="2">
        <f t="shared" si="126"/>
        <v>0</v>
      </c>
      <c r="BC67" s="2">
        <f t="shared" si="41"/>
        <v>520.76479959975018</v>
      </c>
      <c r="BD67" s="2">
        <f t="shared" si="10"/>
        <v>121715.77197165029</v>
      </c>
      <c r="BE67" s="2">
        <f t="shared" si="42"/>
        <v>1157</v>
      </c>
      <c r="BF67" s="2">
        <f t="shared" si="11"/>
        <v>4005.1119865375085</v>
      </c>
      <c r="BG67" s="2">
        <f t="shared" si="12"/>
        <v>116553.65998511278</v>
      </c>
      <c r="BI67" s="8">
        <f t="shared" si="162"/>
        <v>2.9000000000000001E-2</v>
      </c>
      <c r="BJ67" s="5">
        <f t="shared" si="148"/>
        <v>1045</v>
      </c>
      <c r="BK67" s="2">
        <f t="shared" si="149"/>
        <v>104395.5</v>
      </c>
      <c r="BL67" s="2">
        <f t="shared" si="150"/>
        <v>104500</v>
      </c>
      <c r="BM67" s="2">
        <f t="shared" si="127"/>
        <v>104500</v>
      </c>
      <c r="BN67" s="8">
        <f t="shared" si="128"/>
        <v>5.5E-2</v>
      </c>
      <c r="BO67" s="2">
        <f t="shared" si="129"/>
        <v>104978.95833333334</v>
      </c>
      <c r="BP67" s="2" t="str">
        <f t="shared" si="130"/>
        <v>nie</v>
      </c>
      <c r="BQ67" s="2">
        <f t="shared" si="131"/>
        <v>478.95833333334303</v>
      </c>
      <c r="BR67" s="1">
        <f t="shared" si="163"/>
        <v>7</v>
      </c>
      <c r="BS67" s="1">
        <f t="shared" si="115"/>
        <v>49</v>
      </c>
      <c r="BT67" s="1">
        <f t="shared" si="156"/>
        <v>47</v>
      </c>
      <c r="BU67" s="1">
        <f t="shared" ref="BU67:BU98" si="167">IF(zapadalnosc_COI/12&gt;=BU$18,BT55,0)</f>
        <v>55</v>
      </c>
      <c r="BV67" s="2">
        <f t="shared" si="94"/>
        <v>700</v>
      </c>
      <c r="BW67" s="8">
        <f t="shared" si="164"/>
        <v>5.5E-2</v>
      </c>
      <c r="BX67" s="2">
        <f t="shared" si="95"/>
        <v>703.20833333333337</v>
      </c>
      <c r="BY67" s="2">
        <f t="shared" si="165"/>
        <v>3.2083333333333712</v>
      </c>
      <c r="BZ67" s="2">
        <f t="shared" si="120"/>
        <v>15100</v>
      </c>
      <c r="CA67" s="8">
        <f t="shared" si="116"/>
        <v>4.3999999999999997E-2</v>
      </c>
      <c r="CB67" s="2">
        <f t="shared" si="117"/>
        <v>15155.366666666667</v>
      </c>
      <c r="CC67" s="2">
        <f t="shared" si="118"/>
        <v>302</v>
      </c>
      <c r="CD67" s="2">
        <f t="shared" si="132"/>
        <v>0</v>
      </c>
      <c r="CE67" s="2">
        <f t="shared" si="96"/>
        <v>0</v>
      </c>
      <c r="CF67" s="2">
        <f t="shared" si="97"/>
        <v>25.800000000001091</v>
      </c>
      <c r="CG67" s="1">
        <f t="shared" si="159"/>
        <v>0</v>
      </c>
      <c r="CH67" s="2">
        <f t="shared" si="133"/>
        <v>25.800000000001091</v>
      </c>
      <c r="CI67" s="1">
        <f t="shared" si="89"/>
        <v>0</v>
      </c>
      <c r="CJ67" s="2">
        <f t="shared" si="98"/>
        <v>25.800000000001091</v>
      </c>
      <c r="CK67" s="2">
        <f t="shared" si="99"/>
        <v>120863.33333333334</v>
      </c>
      <c r="CL67" s="2">
        <f t="shared" si="134"/>
        <v>0</v>
      </c>
      <c r="CM67" s="2">
        <f t="shared" si="47"/>
        <v>517.28832000000011</v>
      </c>
      <c r="CN67" s="2">
        <f t="shared" si="135"/>
        <v>120346.04501333334</v>
      </c>
      <c r="CO67" s="2">
        <f t="shared" si="48"/>
        <v>784.16666666667641</v>
      </c>
      <c r="CP67" s="2">
        <f t="shared" si="136"/>
        <v>3815.0416666666674</v>
      </c>
      <c r="CQ67" s="2">
        <f t="shared" si="137"/>
        <v>115746.83667999999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122357.98879399999</v>
      </c>
      <c r="CW67" s="8">
        <f t="shared" si="138"/>
        <v>4.9000000000000002E-2</v>
      </c>
      <c r="CX67" s="2">
        <f t="shared" si="139"/>
        <v>122857.61724824217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122857.61724824217</v>
      </c>
      <c r="DC67" s="2">
        <f t="shared" si="141"/>
        <v>0</v>
      </c>
      <c r="DD67" s="2">
        <f t="shared" si="56"/>
        <v>524.17534331159993</v>
      </c>
      <c r="DE67" s="2">
        <f t="shared" si="57"/>
        <v>122333.44190493057</v>
      </c>
      <c r="DF67" s="2">
        <f t="shared" si="142"/>
        <v>3000</v>
      </c>
      <c r="DG67" s="2">
        <f t="shared" si="143"/>
        <v>3772.9472771660121</v>
      </c>
      <c r="DH67" s="2">
        <f t="shared" si="58"/>
        <v>115560.49462776456</v>
      </c>
    </row>
    <row r="68" spans="2:115">
      <c r="B68" s="228"/>
      <c r="C68" s="1">
        <f t="shared" si="102"/>
        <v>31</v>
      </c>
      <c r="D68" s="2">
        <f t="shared" si="105"/>
        <v>113709.88427437503</v>
      </c>
      <c r="E68" s="2">
        <f t="shared" si="106"/>
        <v>110261.39443384377</v>
      </c>
      <c r="F68" s="2">
        <f t="shared" si="107"/>
        <v>112884.80100000002</v>
      </c>
      <c r="G68" s="2">
        <f t="shared" si="108"/>
        <v>108617.94725000001</v>
      </c>
      <c r="H68" s="2">
        <f t="shared" si="109"/>
        <v>114194.38476666668</v>
      </c>
      <c r="I68" s="2">
        <f t="shared" si="110"/>
        <v>109033.64868500002</v>
      </c>
      <c r="J68" s="2">
        <f t="shared" si="103"/>
        <v>109858.14752470689</v>
      </c>
      <c r="K68" s="2">
        <f t="shared" si="104"/>
        <v>107675.306025</v>
      </c>
      <c r="W68" s="1">
        <f t="shared" si="144"/>
        <v>50</v>
      </c>
      <c r="X68" s="2">
        <f t="shared" si="121"/>
        <v>112656.31272201912</v>
      </c>
      <c r="Y68" s="8">
        <f t="shared" si="157"/>
        <v>4.5900000000000003E-2</v>
      </c>
      <c r="Z68" s="5">
        <f t="shared" si="145"/>
        <v>1157</v>
      </c>
      <c r="AA68" s="2">
        <f t="shared" si="146"/>
        <v>115584.3</v>
      </c>
      <c r="AB68" s="2">
        <f t="shared" si="37"/>
        <v>115700</v>
      </c>
      <c r="AC68" s="2">
        <f t="shared" si="147"/>
        <v>121658.55000000002</v>
      </c>
      <c r="AD68" s="8">
        <f t="shared" si="122"/>
        <v>5.1499999999999997E-2</v>
      </c>
      <c r="AE68" s="2">
        <f t="shared" si="2"/>
        <v>122702.78588750002</v>
      </c>
      <c r="AF68" s="2" t="str">
        <f t="shared" si="123"/>
        <v>nie</v>
      </c>
      <c r="AG68" s="2">
        <f t="shared" si="124"/>
        <v>1157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5.1499999999999997E-2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4.5900000000000003E-2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55.86882750003133</v>
      </c>
      <c r="AW68" s="1">
        <f t="shared" si="158"/>
        <v>0</v>
      </c>
      <c r="AX68" s="2">
        <f t="shared" si="125"/>
        <v>55.86882750003133</v>
      </c>
      <c r="AY68" s="1">
        <f t="shared" si="83"/>
        <v>0</v>
      </c>
      <c r="AZ68" s="2">
        <f t="shared" si="40"/>
        <v>55.86882750003133</v>
      </c>
      <c r="BA68" s="2">
        <f t="shared" si="93"/>
        <v>122758.65471500006</v>
      </c>
      <c r="BB68" s="2">
        <f t="shared" si="126"/>
        <v>0</v>
      </c>
      <c r="BC68" s="2">
        <f t="shared" si="41"/>
        <v>520.76479959975018</v>
      </c>
      <c r="BD68" s="2">
        <f t="shared" si="10"/>
        <v>122237.8899154003</v>
      </c>
      <c r="BE68" s="2">
        <f t="shared" si="42"/>
        <v>1157</v>
      </c>
      <c r="BF68" s="2">
        <f t="shared" si="11"/>
        <v>4104.3143958500104</v>
      </c>
      <c r="BG68" s="2">
        <f t="shared" si="12"/>
        <v>116976.57551955029</v>
      </c>
      <c r="BI68" s="8">
        <f t="shared" si="162"/>
        <v>2.9000000000000001E-2</v>
      </c>
      <c r="BJ68" s="5">
        <f t="shared" si="148"/>
        <v>1045</v>
      </c>
      <c r="BK68" s="2">
        <f t="shared" si="149"/>
        <v>104395.5</v>
      </c>
      <c r="BL68" s="2">
        <f t="shared" si="150"/>
        <v>104500</v>
      </c>
      <c r="BM68" s="2">
        <f t="shared" si="127"/>
        <v>104500</v>
      </c>
      <c r="BN68" s="8">
        <f t="shared" si="128"/>
        <v>5.5E-2</v>
      </c>
      <c r="BO68" s="2">
        <f t="shared" si="129"/>
        <v>105457.91666666667</v>
      </c>
      <c r="BP68" s="2" t="str">
        <f t="shared" si="130"/>
        <v>nie</v>
      </c>
      <c r="BQ68" s="2">
        <f t="shared" si="131"/>
        <v>957.91666666667152</v>
      </c>
      <c r="BR68" s="1">
        <f t="shared" si="163"/>
        <v>7</v>
      </c>
      <c r="BS68" s="1">
        <f t="shared" si="115"/>
        <v>49</v>
      </c>
      <c r="BT68" s="1">
        <f t="shared" si="156"/>
        <v>47</v>
      </c>
      <c r="BU68" s="1">
        <f t="shared" si="167"/>
        <v>55</v>
      </c>
      <c r="BV68" s="2">
        <f t="shared" si="94"/>
        <v>700</v>
      </c>
      <c r="BW68" s="8">
        <f t="shared" si="164"/>
        <v>5.5E-2</v>
      </c>
      <c r="BX68" s="2">
        <f t="shared" si="95"/>
        <v>706.41666666666674</v>
      </c>
      <c r="BY68" s="2">
        <f t="shared" si="165"/>
        <v>6.4166666666667425</v>
      </c>
      <c r="BZ68" s="2">
        <f t="shared" si="120"/>
        <v>15100</v>
      </c>
      <c r="CA68" s="8">
        <f t="shared" si="116"/>
        <v>4.3999999999999997E-2</v>
      </c>
      <c r="CB68" s="2">
        <f t="shared" si="117"/>
        <v>15210.733333333335</v>
      </c>
      <c r="CC68" s="2">
        <f t="shared" si="118"/>
        <v>302</v>
      </c>
      <c r="CD68" s="2">
        <f t="shared" si="132"/>
        <v>0</v>
      </c>
      <c r="CE68" s="2">
        <f t="shared" si="96"/>
        <v>0</v>
      </c>
      <c r="CF68" s="2">
        <f t="shared" si="97"/>
        <v>25.800000000001091</v>
      </c>
      <c r="CG68" s="1">
        <f t="shared" si="159"/>
        <v>0</v>
      </c>
      <c r="CH68" s="2">
        <f t="shared" si="133"/>
        <v>25.800000000001091</v>
      </c>
      <c r="CI68" s="1">
        <f t="shared" si="89"/>
        <v>0</v>
      </c>
      <c r="CJ68" s="2">
        <f t="shared" si="98"/>
        <v>25.800000000001091</v>
      </c>
      <c r="CK68" s="2">
        <f t="shared" si="99"/>
        <v>121400.86666666668</v>
      </c>
      <c r="CL68" s="2">
        <f t="shared" si="134"/>
        <v>0</v>
      </c>
      <c r="CM68" s="2">
        <f t="shared" si="47"/>
        <v>517.28832000000011</v>
      </c>
      <c r="CN68" s="2">
        <f t="shared" si="135"/>
        <v>120883.57834666668</v>
      </c>
      <c r="CO68" s="2">
        <f t="shared" si="48"/>
        <v>1266.3333333333383</v>
      </c>
      <c r="CP68" s="2">
        <f t="shared" si="136"/>
        <v>3825.5613333333345</v>
      </c>
      <c r="CQ68" s="2">
        <f t="shared" si="137"/>
        <v>115791.68368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122357.98879399999</v>
      </c>
      <c r="CW68" s="8">
        <f t="shared" si="138"/>
        <v>4.9000000000000002E-2</v>
      </c>
      <c r="CX68" s="2">
        <f t="shared" si="139"/>
        <v>123357.24570248432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123357.24570248432</v>
      </c>
      <c r="DC68" s="2">
        <f t="shared" si="141"/>
        <v>0</v>
      </c>
      <c r="DD68" s="2">
        <f t="shared" si="56"/>
        <v>524.17534331159993</v>
      </c>
      <c r="DE68" s="2">
        <f t="shared" si="57"/>
        <v>122833.07035917272</v>
      </c>
      <c r="DF68" s="2">
        <f t="shared" si="142"/>
        <v>3000</v>
      </c>
      <c r="DG68" s="2">
        <f t="shared" si="143"/>
        <v>3867.8766834720204</v>
      </c>
      <c r="DH68" s="2">
        <f t="shared" si="58"/>
        <v>115965.19367570071</v>
      </c>
    </row>
    <row r="69" spans="2:115">
      <c r="B69" s="228"/>
      <c r="C69" s="1">
        <f t="shared" si="102"/>
        <v>32</v>
      </c>
      <c r="D69" s="2">
        <f t="shared" si="105"/>
        <v>114184.39336500003</v>
      </c>
      <c r="E69" s="2">
        <f t="shared" si="106"/>
        <v>110645.74679725002</v>
      </c>
      <c r="F69" s="2">
        <f t="shared" si="107"/>
        <v>113293.17600000001</v>
      </c>
      <c r="G69" s="2">
        <f t="shared" si="108"/>
        <v>108948.731</v>
      </c>
      <c r="H69" s="2">
        <f t="shared" si="109"/>
        <v>114648.42693333334</v>
      </c>
      <c r="I69" s="2">
        <f t="shared" si="110"/>
        <v>109401.42284</v>
      </c>
      <c r="J69" s="2">
        <f t="shared" si="103"/>
        <v>110191.84164781318</v>
      </c>
      <c r="K69" s="2">
        <f t="shared" si="104"/>
        <v>107931.19259999999</v>
      </c>
      <c r="W69" s="1">
        <f t="shared" si="144"/>
        <v>51</v>
      </c>
      <c r="X69" s="2">
        <f t="shared" si="121"/>
        <v>112927.25591897871</v>
      </c>
      <c r="Y69" s="8">
        <f t="shared" si="157"/>
        <v>4.5900000000000003E-2</v>
      </c>
      <c r="Z69" s="5">
        <f t="shared" si="145"/>
        <v>1157</v>
      </c>
      <c r="AA69" s="2">
        <f t="shared" si="146"/>
        <v>115584.3</v>
      </c>
      <c r="AB69" s="2">
        <f t="shared" si="37"/>
        <v>115700</v>
      </c>
      <c r="AC69" s="2">
        <f t="shared" si="147"/>
        <v>121658.55000000002</v>
      </c>
      <c r="AD69" s="8">
        <f t="shared" si="122"/>
        <v>5.1499999999999997E-2</v>
      </c>
      <c r="AE69" s="2">
        <f t="shared" si="2"/>
        <v>123224.90383125002</v>
      </c>
      <c r="AF69" s="2" t="str">
        <f t="shared" si="123"/>
        <v>nie</v>
      </c>
      <c r="AG69" s="2">
        <f t="shared" si="124"/>
        <v>1157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5.1499999999999997E-2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4.5900000000000003E-2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55.86882750003133</v>
      </c>
      <c r="AW69" s="1">
        <f t="shared" si="158"/>
        <v>0</v>
      </c>
      <c r="AX69" s="2">
        <f t="shared" si="125"/>
        <v>55.86882750003133</v>
      </c>
      <c r="AY69" s="1">
        <f t="shared" si="83"/>
        <v>0</v>
      </c>
      <c r="AZ69" s="2">
        <f t="shared" si="40"/>
        <v>55.86882750003133</v>
      </c>
      <c r="BA69" s="2">
        <f t="shared" si="93"/>
        <v>123280.77265875005</v>
      </c>
      <c r="BB69" s="2">
        <f t="shared" si="126"/>
        <v>0</v>
      </c>
      <c r="BC69" s="2">
        <f t="shared" si="41"/>
        <v>520.76479959975018</v>
      </c>
      <c r="BD69" s="2">
        <f t="shared" si="10"/>
        <v>122760.0078591503</v>
      </c>
      <c r="BE69" s="2">
        <f t="shared" si="42"/>
        <v>1157</v>
      </c>
      <c r="BF69" s="2">
        <f t="shared" si="11"/>
        <v>4203.5168051625096</v>
      </c>
      <c r="BG69" s="2">
        <f t="shared" si="12"/>
        <v>117399.49105398779</v>
      </c>
      <c r="BI69" s="8">
        <f t="shared" si="162"/>
        <v>2.9000000000000001E-2</v>
      </c>
      <c r="BJ69" s="5">
        <f t="shared" si="148"/>
        <v>1045</v>
      </c>
      <c r="BK69" s="2">
        <f t="shared" si="149"/>
        <v>104395.5</v>
      </c>
      <c r="BL69" s="2">
        <f t="shared" si="150"/>
        <v>104500</v>
      </c>
      <c r="BM69" s="2">
        <f t="shared" si="127"/>
        <v>104500</v>
      </c>
      <c r="BN69" s="8">
        <f t="shared" si="128"/>
        <v>5.5E-2</v>
      </c>
      <c r="BO69" s="2">
        <f t="shared" si="129"/>
        <v>105936.87499999999</v>
      </c>
      <c r="BP69" s="2" t="str">
        <f t="shared" si="130"/>
        <v>nie</v>
      </c>
      <c r="BQ69" s="2">
        <f t="shared" si="131"/>
        <v>1436.8749999999854</v>
      </c>
      <c r="BR69" s="1">
        <f t="shared" si="163"/>
        <v>7</v>
      </c>
      <c r="BS69" s="1">
        <f t="shared" si="115"/>
        <v>49</v>
      </c>
      <c r="BT69" s="1">
        <f t="shared" si="156"/>
        <v>47</v>
      </c>
      <c r="BU69" s="1">
        <f t="shared" si="167"/>
        <v>55</v>
      </c>
      <c r="BV69" s="2">
        <f t="shared" si="94"/>
        <v>700</v>
      </c>
      <c r="BW69" s="8">
        <f t="shared" si="164"/>
        <v>5.5E-2</v>
      </c>
      <c r="BX69" s="2">
        <f t="shared" si="95"/>
        <v>709.625</v>
      </c>
      <c r="BY69" s="2">
        <f t="shared" si="165"/>
        <v>9.625</v>
      </c>
      <c r="BZ69" s="2">
        <f t="shared" si="120"/>
        <v>15100</v>
      </c>
      <c r="CA69" s="8">
        <f t="shared" si="116"/>
        <v>4.3999999999999997E-2</v>
      </c>
      <c r="CB69" s="2">
        <f t="shared" si="117"/>
        <v>15266.099999999999</v>
      </c>
      <c r="CC69" s="2">
        <f t="shared" si="118"/>
        <v>302</v>
      </c>
      <c r="CD69" s="2">
        <f t="shared" si="132"/>
        <v>0</v>
      </c>
      <c r="CE69" s="2">
        <f t="shared" si="96"/>
        <v>0</v>
      </c>
      <c r="CF69" s="2">
        <f t="shared" si="97"/>
        <v>25.800000000001091</v>
      </c>
      <c r="CG69" s="1">
        <f t="shared" si="159"/>
        <v>0</v>
      </c>
      <c r="CH69" s="2">
        <f t="shared" si="133"/>
        <v>25.800000000001091</v>
      </c>
      <c r="CI69" s="1">
        <f t="shared" si="89"/>
        <v>0</v>
      </c>
      <c r="CJ69" s="2">
        <f t="shared" si="98"/>
        <v>25.800000000001091</v>
      </c>
      <c r="CK69" s="2">
        <f t="shared" si="99"/>
        <v>121938.39999999998</v>
      </c>
      <c r="CL69" s="2">
        <f t="shared" si="134"/>
        <v>0</v>
      </c>
      <c r="CM69" s="2">
        <f t="shared" si="47"/>
        <v>517.28832000000011</v>
      </c>
      <c r="CN69" s="2">
        <f t="shared" si="135"/>
        <v>121421.11167999997</v>
      </c>
      <c r="CO69" s="2">
        <f t="shared" si="48"/>
        <v>1748.4999999999854</v>
      </c>
      <c r="CP69" s="2">
        <f t="shared" si="136"/>
        <v>3836.0809999999988</v>
      </c>
      <c r="CQ69" s="2">
        <f t="shared" si="137"/>
        <v>115836.53067999998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122357.98879399999</v>
      </c>
      <c r="CW69" s="8">
        <f t="shared" si="138"/>
        <v>4.9000000000000002E-2</v>
      </c>
      <c r="CX69" s="2">
        <f t="shared" si="139"/>
        <v>123856.8741567265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123856.8741567265</v>
      </c>
      <c r="DC69" s="2">
        <f t="shared" si="141"/>
        <v>0</v>
      </c>
      <c r="DD69" s="2">
        <f t="shared" si="56"/>
        <v>524.17534331159993</v>
      </c>
      <c r="DE69" s="2">
        <f t="shared" si="57"/>
        <v>123332.6988134149</v>
      </c>
      <c r="DF69" s="2">
        <f t="shared" si="142"/>
        <v>3000</v>
      </c>
      <c r="DG69" s="2">
        <f t="shared" si="143"/>
        <v>3962.8060897780342</v>
      </c>
      <c r="DH69" s="2">
        <f t="shared" si="58"/>
        <v>116369.89272363686</v>
      </c>
    </row>
    <row r="70" spans="2:115">
      <c r="B70" s="228"/>
      <c r="C70" s="1">
        <f t="shared" ref="C70:C101" si="168">W51</f>
        <v>33</v>
      </c>
      <c r="D70" s="2">
        <f t="shared" si="105"/>
        <v>114658.90245562501</v>
      </c>
      <c r="E70" s="2">
        <f t="shared" si="106"/>
        <v>111030.09916065626</v>
      </c>
      <c r="F70" s="2">
        <f t="shared" si="107"/>
        <v>113701.55099999999</v>
      </c>
      <c r="G70" s="2">
        <f t="shared" si="108"/>
        <v>109279.51475</v>
      </c>
      <c r="H70" s="2">
        <f t="shared" si="109"/>
        <v>115102.46910000002</v>
      </c>
      <c r="I70" s="2">
        <f t="shared" si="110"/>
        <v>109769.19699500002</v>
      </c>
      <c r="J70" s="2">
        <f t="shared" ref="J70:J101" si="169">FV(INDEX(scenariusz_I_konto,MATCH(ROUNDUP(C70/12,0),scenariusz_I_rok,0))/12*(1-podatek_Belki),1,0,-J69,1)</f>
        <v>110526.54936681842</v>
      </c>
      <c r="K70" s="2">
        <f t="shared" ref="K70:K101" si="170">X51</f>
        <v>108187.07917499998</v>
      </c>
      <c r="W70" s="1">
        <f t="shared" si="144"/>
        <v>52</v>
      </c>
      <c r="X70" s="2">
        <f t="shared" si="121"/>
        <v>113198.19911593829</v>
      </c>
      <c r="Y70" s="8">
        <f t="shared" si="157"/>
        <v>4.5900000000000003E-2</v>
      </c>
      <c r="Z70" s="5">
        <f t="shared" si="145"/>
        <v>1157</v>
      </c>
      <c r="AA70" s="2">
        <f t="shared" si="146"/>
        <v>115584.3</v>
      </c>
      <c r="AB70" s="2">
        <f t="shared" si="37"/>
        <v>115700</v>
      </c>
      <c r="AC70" s="2">
        <f t="shared" si="147"/>
        <v>121658.55000000002</v>
      </c>
      <c r="AD70" s="8">
        <f t="shared" si="122"/>
        <v>5.1499999999999997E-2</v>
      </c>
      <c r="AE70" s="2">
        <f t="shared" si="2"/>
        <v>123747.02177500003</v>
      </c>
      <c r="AF70" s="2" t="str">
        <f t="shared" si="123"/>
        <v>nie</v>
      </c>
      <c r="AG70" s="2">
        <f t="shared" si="124"/>
        <v>1157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5.1499999999999997E-2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4.5900000000000003E-2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55.86882750003133</v>
      </c>
      <c r="AW70" s="1">
        <f t="shared" si="158"/>
        <v>0</v>
      </c>
      <c r="AX70" s="2">
        <f t="shared" si="125"/>
        <v>55.86882750003133</v>
      </c>
      <c r="AY70" s="1">
        <f t="shared" si="83"/>
        <v>0</v>
      </c>
      <c r="AZ70" s="2">
        <f t="shared" si="40"/>
        <v>55.86882750003133</v>
      </c>
      <c r="BA70" s="2">
        <f t="shared" si="93"/>
        <v>123802.89060250006</v>
      </c>
      <c r="BB70" s="2">
        <f t="shared" si="126"/>
        <v>0</v>
      </c>
      <c r="BC70" s="2">
        <f t="shared" si="41"/>
        <v>520.76479959975018</v>
      </c>
      <c r="BD70" s="2">
        <f t="shared" si="10"/>
        <v>123282.12580290031</v>
      </c>
      <c r="BE70" s="2">
        <f t="shared" si="42"/>
        <v>1157</v>
      </c>
      <c r="BF70" s="2">
        <f t="shared" si="11"/>
        <v>4302.7192144750115</v>
      </c>
      <c r="BG70" s="2">
        <f t="shared" si="12"/>
        <v>117822.40658842529</v>
      </c>
      <c r="BI70" s="8">
        <f t="shared" si="162"/>
        <v>2.9000000000000001E-2</v>
      </c>
      <c r="BJ70" s="5">
        <f t="shared" si="148"/>
        <v>1045</v>
      </c>
      <c r="BK70" s="2">
        <f t="shared" si="149"/>
        <v>104395.5</v>
      </c>
      <c r="BL70" s="2">
        <f t="shared" si="150"/>
        <v>104500</v>
      </c>
      <c r="BM70" s="2">
        <f t="shared" si="127"/>
        <v>104500</v>
      </c>
      <c r="BN70" s="8">
        <f t="shared" si="128"/>
        <v>5.5E-2</v>
      </c>
      <c r="BO70" s="2">
        <f t="shared" si="129"/>
        <v>106415.83333333333</v>
      </c>
      <c r="BP70" s="2" t="str">
        <f t="shared" si="130"/>
        <v>nie</v>
      </c>
      <c r="BQ70" s="2">
        <f t="shared" si="131"/>
        <v>1915.8333333333285</v>
      </c>
      <c r="BR70" s="1">
        <f t="shared" si="163"/>
        <v>7</v>
      </c>
      <c r="BS70" s="1">
        <f t="shared" si="115"/>
        <v>49</v>
      </c>
      <c r="BT70" s="1">
        <f t="shared" si="156"/>
        <v>47</v>
      </c>
      <c r="BU70" s="1">
        <f t="shared" si="167"/>
        <v>55</v>
      </c>
      <c r="BV70" s="2">
        <f t="shared" si="94"/>
        <v>700</v>
      </c>
      <c r="BW70" s="8">
        <f t="shared" si="164"/>
        <v>5.5E-2</v>
      </c>
      <c r="BX70" s="2">
        <f t="shared" si="95"/>
        <v>712.83333333333337</v>
      </c>
      <c r="BY70" s="2">
        <f t="shared" si="165"/>
        <v>12.833333333333371</v>
      </c>
      <c r="BZ70" s="2">
        <f t="shared" si="120"/>
        <v>15100</v>
      </c>
      <c r="CA70" s="8">
        <f t="shared" si="116"/>
        <v>4.3999999999999997E-2</v>
      </c>
      <c r="CB70" s="2">
        <f t="shared" si="117"/>
        <v>15321.466666666665</v>
      </c>
      <c r="CC70" s="2">
        <f t="shared" si="118"/>
        <v>302</v>
      </c>
      <c r="CD70" s="2">
        <f t="shared" si="132"/>
        <v>0</v>
      </c>
      <c r="CE70" s="2">
        <f t="shared" si="96"/>
        <v>0</v>
      </c>
      <c r="CF70" s="2">
        <f t="shared" si="97"/>
        <v>25.800000000001091</v>
      </c>
      <c r="CG70" s="1">
        <f t="shared" si="159"/>
        <v>0</v>
      </c>
      <c r="CH70" s="2">
        <f t="shared" si="133"/>
        <v>25.800000000001091</v>
      </c>
      <c r="CI70" s="1">
        <f t="shared" si="89"/>
        <v>0</v>
      </c>
      <c r="CJ70" s="2">
        <f t="shared" si="98"/>
        <v>25.800000000001091</v>
      </c>
      <c r="CK70" s="2">
        <f t="shared" si="99"/>
        <v>122475.93333333332</v>
      </c>
      <c r="CL70" s="2">
        <f t="shared" si="134"/>
        <v>0</v>
      </c>
      <c r="CM70" s="2">
        <f t="shared" si="47"/>
        <v>517.28832000000011</v>
      </c>
      <c r="CN70" s="2">
        <f t="shared" si="135"/>
        <v>121958.64501333331</v>
      </c>
      <c r="CO70" s="2">
        <f t="shared" si="48"/>
        <v>2230.666666666662</v>
      </c>
      <c r="CP70" s="2">
        <f t="shared" si="136"/>
        <v>3846.6006666666658</v>
      </c>
      <c r="CQ70" s="2">
        <f t="shared" si="137"/>
        <v>115881.37767999999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122357.98879399999</v>
      </c>
      <c r="CW70" s="8">
        <f t="shared" si="138"/>
        <v>4.9000000000000002E-2</v>
      </c>
      <c r="CX70" s="2">
        <f t="shared" si="139"/>
        <v>124356.50261096866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124356.50261096866</v>
      </c>
      <c r="DC70" s="2">
        <f t="shared" si="141"/>
        <v>0</v>
      </c>
      <c r="DD70" s="2">
        <f t="shared" si="56"/>
        <v>524.17534331159993</v>
      </c>
      <c r="DE70" s="2">
        <f t="shared" si="57"/>
        <v>123832.32726765706</v>
      </c>
      <c r="DF70" s="2">
        <f t="shared" si="142"/>
        <v>3000</v>
      </c>
      <c r="DG70" s="2">
        <f t="shared" si="143"/>
        <v>4057.7354960840453</v>
      </c>
      <c r="DH70" s="2">
        <f t="shared" si="58"/>
        <v>116774.59177157302</v>
      </c>
    </row>
    <row r="71" spans="2:115">
      <c r="B71" s="228"/>
      <c r="C71" s="1">
        <f t="shared" si="168"/>
        <v>34</v>
      </c>
      <c r="D71" s="2">
        <f t="shared" si="105"/>
        <v>115133.41154625002</v>
      </c>
      <c r="E71" s="2">
        <f t="shared" si="106"/>
        <v>111414.45152406252</v>
      </c>
      <c r="F71" s="2">
        <f t="shared" si="107"/>
        <v>114109.92600000001</v>
      </c>
      <c r="G71" s="2">
        <f t="shared" si="108"/>
        <v>109610.2985</v>
      </c>
      <c r="H71" s="2">
        <f t="shared" si="109"/>
        <v>115556.51126666667</v>
      </c>
      <c r="I71" s="2">
        <f t="shared" si="110"/>
        <v>110136.97115</v>
      </c>
      <c r="J71" s="2">
        <f t="shared" si="169"/>
        <v>110862.27376052014</v>
      </c>
      <c r="K71" s="2">
        <f t="shared" si="170"/>
        <v>108442.96574999999</v>
      </c>
      <c r="W71" s="1">
        <f t="shared" si="144"/>
        <v>53</v>
      </c>
      <c r="X71" s="2">
        <f t="shared" si="121"/>
        <v>113469.14231289788</v>
      </c>
      <c r="Y71" s="8">
        <f t="shared" si="157"/>
        <v>4.5900000000000003E-2</v>
      </c>
      <c r="Z71" s="5">
        <f t="shared" si="145"/>
        <v>1157</v>
      </c>
      <c r="AA71" s="2">
        <f t="shared" si="146"/>
        <v>115584.3</v>
      </c>
      <c r="AB71" s="2">
        <f t="shared" si="37"/>
        <v>115700</v>
      </c>
      <c r="AC71" s="2">
        <f t="shared" si="147"/>
        <v>121658.55000000002</v>
      </c>
      <c r="AD71" s="8">
        <f t="shared" si="122"/>
        <v>5.1499999999999997E-2</v>
      </c>
      <c r="AE71" s="2">
        <f t="shared" si="2"/>
        <v>124269.13971875003</v>
      </c>
      <c r="AF71" s="2" t="str">
        <f t="shared" si="123"/>
        <v>nie</v>
      </c>
      <c r="AG71" s="2">
        <f t="shared" si="124"/>
        <v>1157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5.1499999999999997E-2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4.5900000000000003E-2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55.86882750003133</v>
      </c>
      <c r="AW71" s="1">
        <f t="shared" si="158"/>
        <v>0</v>
      </c>
      <c r="AX71" s="2">
        <f t="shared" si="125"/>
        <v>55.86882750003133</v>
      </c>
      <c r="AY71" s="1">
        <f t="shared" si="83"/>
        <v>0</v>
      </c>
      <c r="AZ71" s="2">
        <f t="shared" si="40"/>
        <v>55.86882750003133</v>
      </c>
      <c r="BA71" s="2">
        <f t="shared" si="93"/>
        <v>124325.00854625006</v>
      </c>
      <c r="BB71" s="2">
        <f t="shared" si="126"/>
        <v>0</v>
      </c>
      <c r="BC71" s="2">
        <f t="shared" si="41"/>
        <v>520.76479959975018</v>
      </c>
      <c r="BD71" s="2">
        <f t="shared" si="10"/>
        <v>123804.2437466503</v>
      </c>
      <c r="BE71" s="2">
        <f t="shared" si="42"/>
        <v>1157</v>
      </c>
      <c r="BF71" s="2">
        <f t="shared" si="11"/>
        <v>4401.9216237875107</v>
      </c>
      <c r="BG71" s="2">
        <f t="shared" si="12"/>
        <v>118245.3221228628</v>
      </c>
      <c r="BI71" s="8">
        <f t="shared" si="162"/>
        <v>2.9000000000000001E-2</v>
      </c>
      <c r="BJ71" s="5">
        <f t="shared" si="148"/>
        <v>1045</v>
      </c>
      <c r="BK71" s="2">
        <f t="shared" si="149"/>
        <v>104395.5</v>
      </c>
      <c r="BL71" s="2">
        <f t="shared" si="150"/>
        <v>104500</v>
      </c>
      <c r="BM71" s="2">
        <f t="shared" si="127"/>
        <v>104500</v>
      </c>
      <c r="BN71" s="8">
        <f t="shared" si="128"/>
        <v>5.5E-2</v>
      </c>
      <c r="BO71" s="2">
        <f t="shared" si="129"/>
        <v>106894.79166666667</v>
      </c>
      <c r="BP71" s="2" t="str">
        <f t="shared" si="130"/>
        <v>nie</v>
      </c>
      <c r="BQ71" s="2">
        <f t="shared" si="131"/>
        <v>2090</v>
      </c>
      <c r="BR71" s="1">
        <f t="shared" si="163"/>
        <v>7</v>
      </c>
      <c r="BS71" s="1">
        <f t="shared" si="115"/>
        <v>49</v>
      </c>
      <c r="BT71" s="1">
        <f t="shared" si="156"/>
        <v>47</v>
      </c>
      <c r="BU71" s="1">
        <f t="shared" si="167"/>
        <v>55</v>
      </c>
      <c r="BV71" s="2">
        <f t="shared" si="94"/>
        <v>700</v>
      </c>
      <c r="BW71" s="8">
        <f t="shared" si="164"/>
        <v>5.5E-2</v>
      </c>
      <c r="BX71" s="2">
        <f t="shared" si="95"/>
        <v>716.04166666666674</v>
      </c>
      <c r="BY71" s="2">
        <f t="shared" si="165"/>
        <v>14</v>
      </c>
      <c r="BZ71" s="2">
        <f t="shared" si="120"/>
        <v>15100</v>
      </c>
      <c r="CA71" s="8">
        <f t="shared" si="116"/>
        <v>4.3999999999999997E-2</v>
      </c>
      <c r="CB71" s="2">
        <f t="shared" si="117"/>
        <v>15376.833333333332</v>
      </c>
      <c r="CC71" s="2">
        <f t="shared" si="118"/>
        <v>302</v>
      </c>
      <c r="CD71" s="2">
        <f t="shared" si="132"/>
        <v>0</v>
      </c>
      <c r="CE71" s="2">
        <f t="shared" si="96"/>
        <v>0</v>
      </c>
      <c r="CF71" s="2">
        <f t="shared" si="97"/>
        <v>25.800000000001091</v>
      </c>
      <c r="CG71" s="1">
        <f t="shared" si="159"/>
        <v>0</v>
      </c>
      <c r="CH71" s="2">
        <f t="shared" si="133"/>
        <v>25.800000000001091</v>
      </c>
      <c r="CI71" s="1">
        <f t="shared" si="89"/>
        <v>0</v>
      </c>
      <c r="CJ71" s="2">
        <f t="shared" si="98"/>
        <v>25.800000000001091</v>
      </c>
      <c r="CK71" s="2">
        <f t="shared" si="99"/>
        <v>123013.46666666667</v>
      </c>
      <c r="CL71" s="2">
        <f t="shared" si="134"/>
        <v>0</v>
      </c>
      <c r="CM71" s="2">
        <f t="shared" si="47"/>
        <v>517.28832000000011</v>
      </c>
      <c r="CN71" s="2">
        <f t="shared" si="135"/>
        <v>122496.17834666667</v>
      </c>
      <c r="CO71" s="2">
        <f t="shared" si="48"/>
        <v>2406</v>
      </c>
      <c r="CP71" s="2">
        <f t="shared" si="136"/>
        <v>3915.4186666666683</v>
      </c>
      <c r="CQ71" s="2">
        <f t="shared" si="137"/>
        <v>116174.75968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122357.98879399999</v>
      </c>
      <c r="CW71" s="8">
        <f t="shared" si="138"/>
        <v>4.9000000000000002E-2</v>
      </c>
      <c r="CX71" s="2">
        <f t="shared" si="139"/>
        <v>124856.13106521084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124856.13106521084</v>
      </c>
      <c r="DC71" s="2">
        <f t="shared" si="141"/>
        <v>0</v>
      </c>
      <c r="DD71" s="2">
        <f t="shared" si="56"/>
        <v>524.17534331159993</v>
      </c>
      <c r="DE71" s="2">
        <f t="shared" si="57"/>
        <v>124331.95572189924</v>
      </c>
      <c r="DF71" s="2">
        <f t="shared" si="142"/>
        <v>3000</v>
      </c>
      <c r="DG71" s="2">
        <f t="shared" si="143"/>
        <v>4152.6649023900591</v>
      </c>
      <c r="DH71" s="2">
        <f t="shared" si="58"/>
        <v>117179.29081950919</v>
      </c>
    </row>
    <row r="72" spans="2:115">
      <c r="B72" s="229"/>
      <c r="C72" s="1">
        <f t="shared" si="168"/>
        <v>35</v>
      </c>
      <c r="D72" s="2">
        <f t="shared" si="105"/>
        <v>115607.92063687502</v>
      </c>
      <c r="E72" s="2">
        <f t="shared" si="106"/>
        <v>111798.80388746876</v>
      </c>
      <c r="F72" s="2">
        <f t="shared" si="107"/>
        <v>114518.30099999999</v>
      </c>
      <c r="G72" s="2">
        <f t="shared" si="108"/>
        <v>109941.08224999999</v>
      </c>
      <c r="H72" s="2">
        <f t="shared" si="109"/>
        <v>116010.55343333335</v>
      </c>
      <c r="I72" s="2">
        <f t="shared" si="110"/>
        <v>110504.74530500002</v>
      </c>
      <c r="J72" s="2">
        <f t="shared" si="169"/>
        <v>111199.01791706773</v>
      </c>
      <c r="K72" s="2">
        <f t="shared" si="170"/>
        <v>108698.852325</v>
      </c>
      <c r="W72" s="1">
        <f t="shared" si="144"/>
        <v>54</v>
      </c>
      <c r="X72" s="2">
        <f t="shared" si="121"/>
        <v>113740.08550985744</v>
      </c>
      <c r="Y72" s="8">
        <f t="shared" si="157"/>
        <v>4.5900000000000003E-2</v>
      </c>
      <c r="Z72" s="5">
        <f t="shared" si="145"/>
        <v>1157</v>
      </c>
      <c r="AA72" s="2">
        <f t="shared" si="146"/>
        <v>115584.3</v>
      </c>
      <c r="AB72" s="2">
        <f t="shared" si="37"/>
        <v>115700</v>
      </c>
      <c r="AC72" s="2">
        <f t="shared" si="147"/>
        <v>121658.55000000002</v>
      </c>
      <c r="AD72" s="8">
        <f t="shared" si="122"/>
        <v>5.1499999999999997E-2</v>
      </c>
      <c r="AE72" s="2">
        <f t="shared" si="2"/>
        <v>124791.25766250001</v>
      </c>
      <c r="AF72" s="2" t="str">
        <f t="shared" si="123"/>
        <v>nie</v>
      </c>
      <c r="AG72" s="2">
        <f t="shared" si="124"/>
        <v>1157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5.1499999999999997E-2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4.5900000000000003E-2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55.86882750003133</v>
      </c>
      <c r="AW72" s="1">
        <f t="shared" si="158"/>
        <v>0</v>
      </c>
      <c r="AX72" s="2">
        <f t="shared" si="125"/>
        <v>55.86882750003133</v>
      </c>
      <c r="AY72" s="1">
        <f t="shared" si="83"/>
        <v>0</v>
      </c>
      <c r="AZ72" s="2">
        <f t="shared" si="40"/>
        <v>55.86882750003133</v>
      </c>
      <c r="BA72" s="2">
        <f t="shared" si="93"/>
        <v>124847.12649000004</v>
      </c>
      <c r="BB72" s="2">
        <f t="shared" si="126"/>
        <v>0</v>
      </c>
      <c r="BC72" s="2">
        <f t="shared" si="41"/>
        <v>520.76479959975018</v>
      </c>
      <c r="BD72" s="2">
        <f t="shared" si="10"/>
        <v>124326.36169040028</v>
      </c>
      <c r="BE72" s="2">
        <f t="shared" si="42"/>
        <v>1157</v>
      </c>
      <c r="BF72" s="2">
        <f t="shared" si="11"/>
        <v>4501.1240331000072</v>
      </c>
      <c r="BG72" s="2">
        <f t="shared" si="12"/>
        <v>118668.23765730028</v>
      </c>
      <c r="BI72" s="8">
        <f t="shared" si="162"/>
        <v>2.9000000000000001E-2</v>
      </c>
      <c r="BJ72" s="5">
        <f t="shared" si="148"/>
        <v>1045</v>
      </c>
      <c r="BK72" s="2">
        <f t="shared" si="149"/>
        <v>104395.5</v>
      </c>
      <c r="BL72" s="2">
        <f t="shared" si="150"/>
        <v>104500</v>
      </c>
      <c r="BM72" s="2">
        <f t="shared" si="127"/>
        <v>104500</v>
      </c>
      <c r="BN72" s="8">
        <f t="shared" si="128"/>
        <v>5.5E-2</v>
      </c>
      <c r="BO72" s="2">
        <f t="shared" si="129"/>
        <v>107373.75000000001</v>
      </c>
      <c r="BP72" s="2" t="str">
        <f t="shared" si="130"/>
        <v>nie</v>
      </c>
      <c r="BQ72" s="2">
        <f t="shared" si="131"/>
        <v>2090</v>
      </c>
      <c r="BR72" s="1">
        <f t="shared" si="163"/>
        <v>7</v>
      </c>
      <c r="BS72" s="1">
        <f t="shared" si="115"/>
        <v>49</v>
      </c>
      <c r="BT72" s="1">
        <f t="shared" si="156"/>
        <v>47</v>
      </c>
      <c r="BU72" s="1">
        <f t="shared" si="167"/>
        <v>55</v>
      </c>
      <c r="BV72" s="2">
        <f t="shared" si="94"/>
        <v>700</v>
      </c>
      <c r="BW72" s="8">
        <f t="shared" si="164"/>
        <v>5.5E-2</v>
      </c>
      <c r="BX72" s="2">
        <f t="shared" si="95"/>
        <v>719.25</v>
      </c>
      <c r="BY72" s="2">
        <f t="shared" si="165"/>
        <v>14</v>
      </c>
      <c r="BZ72" s="2">
        <f t="shared" si="120"/>
        <v>15100</v>
      </c>
      <c r="CA72" s="8">
        <f t="shared" si="116"/>
        <v>4.3999999999999997E-2</v>
      </c>
      <c r="CB72" s="2">
        <f t="shared" si="117"/>
        <v>15432.2</v>
      </c>
      <c r="CC72" s="2">
        <f t="shared" si="118"/>
        <v>302</v>
      </c>
      <c r="CD72" s="2">
        <f t="shared" si="132"/>
        <v>0</v>
      </c>
      <c r="CE72" s="2">
        <f t="shared" si="96"/>
        <v>0</v>
      </c>
      <c r="CF72" s="2">
        <f t="shared" si="97"/>
        <v>25.800000000001091</v>
      </c>
      <c r="CG72" s="1">
        <f t="shared" si="159"/>
        <v>0</v>
      </c>
      <c r="CH72" s="2">
        <f t="shared" si="133"/>
        <v>25.800000000001091</v>
      </c>
      <c r="CI72" s="1">
        <f t="shared" si="89"/>
        <v>0</v>
      </c>
      <c r="CJ72" s="2">
        <f t="shared" si="98"/>
        <v>25.800000000001091</v>
      </c>
      <c r="CK72" s="2">
        <f t="shared" si="99"/>
        <v>123551.00000000001</v>
      </c>
      <c r="CL72" s="2">
        <f t="shared" si="134"/>
        <v>0</v>
      </c>
      <c r="CM72" s="2">
        <f t="shared" si="47"/>
        <v>517.28832000000011</v>
      </c>
      <c r="CN72" s="2">
        <f t="shared" si="135"/>
        <v>123033.71168000001</v>
      </c>
      <c r="CO72" s="2">
        <f t="shared" si="48"/>
        <v>2406</v>
      </c>
      <c r="CP72" s="2">
        <f t="shared" si="136"/>
        <v>4017.5500000000029</v>
      </c>
      <c r="CQ72" s="2">
        <f t="shared" si="137"/>
        <v>116610.16168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122357.98879399999</v>
      </c>
      <c r="CW72" s="8">
        <f t="shared" si="138"/>
        <v>4.9000000000000002E-2</v>
      </c>
      <c r="CX72" s="2">
        <f t="shared" si="139"/>
        <v>125355.75951945299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125355.75951945299</v>
      </c>
      <c r="DC72" s="2">
        <f t="shared" si="141"/>
        <v>0</v>
      </c>
      <c r="DD72" s="2">
        <f t="shared" si="56"/>
        <v>524.17534331159993</v>
      </c>
      <c r="DE72" s="2">
        <f t="shared" si="57"/>
        <v>124831.58417614139</v>
      </c>
      <c r="DF72" s="2">
        <f t="shared" si="142"/>
        <v>3000</v>
      </c>
      <c r="DG72" s="2">
        <f t="shared" si="143"/>
        <v>4247.5943086960669</v>
      </c>
      <c r="DH72" s="2">
        <f t="shared" si="58"/>
        <v>117583.98986744533</v>
      </c>
    </row>
    <row r="73" spans="2:115">
      <c r="B73" s="227">
        <f>ROUNDUP(C74/12,0)</f>
        <v>4</v>
      </c>
      <c r="C73" s="3">
        <f t="shared" si="168"/>
        <v>36</v>
      </c>
      <c r="D73" s="10">
        <f t="shared" si="105"/>
        <v>115289.80421425878</v>
      </c>
      <c r="E73" s="10">
        <f t="shared" si="106"/>
        <v>112318.17213703378</v>
      </c>
      <c r="F73" s="10">
        <f t="shared" si="107"/>
        <v>114754.0215</v>
      </c>
      <c r="G73" s="10">
        <f t="shared" si="108"/>
        <v>110099.2115</v>
      </c>
      <c r="H73" s="10">
        <f t="shared" si="109"/>
        <v>116289.63184099999</v>
      </c>
      <c r="I73" s="10">
        <f t="shared" si="110"/>
        <v>110697.55570099999</v>
      </c>
      <c r="J73" s="10">
        <f t="shared" si="169"/>
        <v>111536.78493399083</v>
      </c>
      <c r="K73" s="10">
        <f t="shared" si="170"/>
        <v>108954.73889999998</v>
      </c>
      <c r="W73" s="1">
        <f t="shared" si="144"/>
        <v>55</v>
      </c>
      <c r="X73" s="2">
        <f t="shared" si="121"/>
        <v>114011.02870681701</v>
      </c>
      <c r="Y73" s="8">
        <f t="shared" si="157"/>
        <v>4.5900000000000003E-2</v>
      </c>
      <c r="Z73" s="5">
        <f t="shared" si="145"/>
        <v>1157</v>
      </c>
      <c r="AA73" s="2">
        <f t="shared" si="146"/>
        <v>115584.3</v>
      </c>
      <c r="AB73" s="2">
        <f t="shared" si="37"/>
        <v>115700</v>
      </c>
      <c r="AC73" s="2">
        <f t="shared" si="147"/>
        <v>121658.55000000002</v>
      </c>
      <c r="AD73" s="8">
        <f t="shared" si="122"/>
        <v>5.1499999999999997E-2</v>
      </c>
      <c r="AE73" s="2">
        <f t="shared" si="2"/>
        <v>125313.37560625003</v>
      </c>
      <c r="AF73" s="2" t="str">
        <f t="shared" si="123"/>
        <v>nie</v>
      </c>
      <c r="AG73" s="2">
        <f t="shared" si="124"/>
        <v>1157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5.1499999999999997E-2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4.5900000000000003E-2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55.86882750003133</v>
      </c>
      <c r="AW73" s="1">
        <f t="shared" si="158"/>
        <v>0</v>
      </c>
      <c r="AX73" s="2">
        <f t="shared" si="125"/>
        <v>55.86882750003133</v>
      </c>
      <c r="AY73" s="1">
        <f t="shared" si="83"/>
        <v>0</v>
      </c>
      <c r="AZ73" s="2">
        <f t="shared" si="40"/>
        <v>55.86882750003133</v>
      </c>
      <c r="BA73" s="2">
        <f t="shared" si="93"/>
        <v>125369.24443375006</v>
      </c>
      <c r="BB73" s="2">
        <f t="shared" si="126"/>
        <v>0</v>
      </c>
      <c r="BC73" s="2">
        <f t="shared" si="41"/>
        <v>520.76479959975018</v>
      </c>
      <c r="BD73" s="2">
        <f t="shared" si="10"/>
        <v>124848.47963415031</v>
      </c>
      <c r="BE73" s="2">
        <f t="shared" si="42"/>
        <v>1157</v>
      </c>
      <c r="BF73" s="2">
        <f t="shared" si="11"/>
        <v>4600.3264424125118</v>
      </c>
      <c r="BG73" s="2">
        <f t="shared" si="12"/>
        <v>119091.1531917378</v>
      </c>
      <c r="BI73" s="8">
        <f t="shared" si="162"/>
        <v>2.9000000000000001E-2</v>
      </c>
      <c r="BJ73" s="5">
        <f t="shared" si="148"/>
        <v>1045</v>
      </c>
      <c r="BK73" s="2">
        <f t="shared" si="149"/>
        <v>104395.5</v>
      </c>
      <c r="BL73" s="2">
        <f t="shared" si="150"/>
        <v>104500</v>
      </c>
      <c r="BM73" s="2">
        <f t="shared" si="127"/>
        <v>104500</v>
      </c>
      <c r="BN73" s="8">
        <f t="shared" si="128"/>
        <v>5.5E-2</v>
      </c>
      <c r="BO73" s="2">
        <f t="shared" si="129"/>
        <v>107852.70833333333</v>
      </c>
      <c r="BP73" s="2" t="str">
        <f t="shared" si="130"/>
        <v>nie</v>
      </c>
      <c r="BQ73" s="2">
        <f t="shared" si="131"/>
        <v>2090</v>
      </c>
      <c r="BR73" s="1">
        <f t="shared" si="163"/>
        <v>7</v>
      </c>
      <c r="BS73" s="1">
        <f t="shared" si="115"/>
        <v>49</v>
      </c>
      <c r="BT73" s="1">
        <f t="shared" si="156"/>
        <v>47</v>
      </c>
      <c r="BU73" s="1">
        <f t="shared" si="167"/>
        <v>55</v>
      </c>
      <c r="BV73" s="2">
        <f t="shared" si="94"/>
        <v>700</v>
      </c>
      <c r="BW73" s="8">
        <f t="shared" si="164"/>
        <v>5.5E-2</v>
      </c>
      <c r="BX73" s="2">
        <f t="shared" si="95"/>
        <v>722.45833333333326</v>
      </c>
      <c r="BY73" s="2">
        <f t="shared" si="165"/>
        <v>14</v>
      </c>
      <c r="BZ73" s="2">
        <f t="shared" si="120"/>
        <v>15100</v>
      </c>
      <c r="CA73" s="8">
        <f t="shared" si="116"/>
        <v>4.3999999999999997E-2</v>
      </c>
      <c r="CB73" s="2">
        <f t="shared" si="117"/>
        <v>15487.566666666668</v>
      </c>
      <c r="CC73" s="2">
        <f t="shared" si="118"/>
        <v>302</v>
      </c>
      <c r="CD73" s="2">
        <f t="shared" si="132"/>
        <v>0</v>
      </c>
      <c r="CE73" s="2">
        <f t="shared" si="96"/>
        <v>0</v>
      </c>
      <c r="CF73" s="2">
        <f t="shared" si="97"/>
        <v>25.800000000001091</v>
      </c>
      <c r="CG73" s="1">
        <f t="shared" si="159"/>
        <v>0</v>
      </c>
      <c r="CH73" s="2">
        <f t="shared" si="133"/>
        <v>25.800000000001091</v>
      </c>
      <c r="CI73" s="1">
        <f t="shared" si="89"/>
        <v>0</v>
      </c>
      <c r="CJ73" s="2">
        <f t="shared" si="98"/>
        <v>25.800000000001091</v>
      </c>
      <c r="CK73" s="2">
        <f t="shared" si="99"/>
        <v>124088.53333333333</v>
      </c>
      <c r="CL73" s="2">
        <f t="shared" si="134"/>
        <v>0</v>
      </c>
      <c r="CM73" s="2">
        <f t="shared" si="47"/>
        <v>517.28832000000011</v>
      </c>
      <c r="CN73" s="2">
        <f t="shared" si="135"/>
        <v>123571.24501333332</v>
      </c>
      <c r="CO73" s="2">
        <f t="shared" si="48"/>
        <v>2406</v>
      </c>
      <c r="CP73" s="2">
        <f t="shared" si="136"/>
        <v>4119.6813333333321</v>
      </c>
      <c r="CQ73" s="2">
        <f t="shared" si="137"/>
        <v>117045.56367999999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122357.98879399999</v>
      </c>
      <c r="CW73" s="8">
        <f t="shared" si="138"/>
        <v>4.9000000000000002E-2</v>
      </c>
      <c r="CX73" s="2">
        <f t="shared" si="139"/>
        <v>125855.38797369516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125855.38797369516</v>
      </c>
      <c r="DC73" s="2">
        <f t="shared" si="141"/>
        <v>0</v>
      </c>
      <c r="DD73" s="2">
        <f t="shared" si="56"/>
        <v>524.17534331159993</v>
      </c>
      <c r="DE73" s="2">
        <f t="shared" si="57"/>
        <v>125331.21263038357</v>
      </c>
      <c r="DF73" s="2">
        <f t="shared" si="142"/>
        <v>3000</v>
      </c>
      <c r="DG73" s="2">
        <f t="shared" si="143"/>
        <v>4342.5237150020812</v>
      </c>
      <c r="DH73" s="2">
        <f t="shared" si="58"/>
        <v>117988.68891538148</v>
      </c>
    </row>
    <row r="74" spans="2:115">
      <c r="B74" s="228"/>
      <c r="C74" s="1">
        <f t="shared" si="168"/>
        <v>37</v>
      </c>
      <c r="D74" s="2">
        <f t="shared" si="105"/>
        <v>115902.0500475921</v>
      </c>
      <c r="E74" s="2">
        <f t="shared" si="106"/>
        <v>112411.88913703377</v>
      </c>
      <c r="F74" s="2">
        <f t="shared" si="107"/>
        <v>115180.5465</v>
      </c>
      <c r="G74" s="2">
        <f t="shared" si="108"/>
        <v>110426.5055</v>
      </c>
      <c r="H74" s="2">
        <f t="shared" si="109"/>
        <v>116765.92207383334</v>
      </c>
      <c r="I74" s="2">
        <f t="shared" si="110"/>
        <v>111083.350789595</v>
      </c>
      <c r="J74" s="2">
        <f t="shared" si="169"/>
        <v>111875.57791822783</v>
      </c>
      <c r="K74" s="2">
        <f t="shared" si="170"/>
        <v>109218.04618567499</v>
      </c>
      <c r="W74" s="1">
        <f t="shared" si="144"/>
        <v>56</v>
      </c>
      <c r="X74" s="2">
        <f t="shared" si="121"/>
        <v>114281.9719037766</v>
      </c>
      <c r="Y74" s="8">
        <f t="shared" si="157"/>
        <v>4.5900000000000003E-2</v>
      </c>
      <c r="Z74" s="5">
        <f t="shared" si="145"/>
        <v>1157</v>
      </c>
      <c r="AA74" s="2">
        <f t="shared" si="146"/>
        <v>115584.3</v>
      </c>
      <c r="AB74" s="2">
        <f t="shared" si="37"/>
        <v>115700</v>
      </c>
      <c r="AC74" s="2">
        <f t="shared" si="147"/>
        <v>121658.55000000002</v>
      </c>
      <c r="AD74" s="8">
        <f t="shared" si="122"/>
        <v>5.1499999999999997E-2</v>
      </c>
      <c r="AE74" s="2">
        <f t="shared" si="2"/>
        <v>125835.49355000001</v>
      </c>
      <c r="AF74" s="2" t="str">
        <f t="shared" si="123"/>
        <v>nie</v>
      </c>
      <c r="AG74" s="2">
        <f t="shared" si="124"/>
        <v>1157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5.1499999999999997E-2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4.5900000000000003E-2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55.86882750003133</v>
      </c>
      <c r="AW74" s="1">
        <f t="shared" si="158"/>
        <v>0</v>
      </c>
      <c r="AX74" s="2">
        <f t="shared" si="125"/>
        <v>55.86882750003133</v>
      </c>
      <c r="AY74" s="1">
        <f t="shared" si="83"/>
        <v>0</v>
      </c>
      <c r="AZ74" s="2">
        <f t="shared" si="40"/>
        <v>55.86882750003133</v>
      </c>
      <c r="BA74" s="2">
        <f t="shared" si="93"/>
        <v>125891.36237750005</v>
      </c>
      <c r="BB74" s="2">
        <f t="shared" si="126"/>
        <v>0</v>
      </c>
      <c r="BC74" s="2">
        <f t="shared" si="41"/>
        <v>520.76479959975018</v>
      </c>
      <c r="BD74" s="2">
        <f t="shared" si="10"/>
        <v>125370.59757790029</v>
      </c>
      <c r="BE74" s="2">
        <f t="shared" si="42"/>
        <v>1157</v>
      </c>
      <c r="BF74" s="2">
        <f t="shared" si="11"/>
        <v>4699.5288517250083</v>
      </c>
      <c r="BG74" s="2">
        <f t="shared" si="12"/>
        <v>119514.06872617529</v>
      </c>
      <c r="BI74" s="8">
        <f t="shared" si="162"/>
        <v>2.9000000000000001E-2</v>
      </c>
      <c r="BJ74" s="5">
        <f t="shared" si="148"/>
        <v>1045</v>
      </c>
      <c r="BK74" s="2">
        <f t="shared" si="149"/>
        <v>104395.5</v>
      </c>
      <c r="BL74" s="2">
        <f t="shared" si="150"/>
        <v>104500</v>
      </c>
      <c r="BM74" s="2">
        <f t="shared" si="127"/>
        <v>104500</v>
      </c>
      <c r="BN74" s="8">
        <f t="shared" si="128"/>
        <v>5.5E-2</v>
      </c>
      <c r="BO74" s="2">
        <f t="shared" si="129"/>
        <v>108331.66666666666</v>
      </c>
      <c r="BP74" s="2" t="str">
        <f t="shared" si="130"/>
        <v>nie</v>
      </c>
      <c r="BQ74" s="2">
        <f t="shared" si="131"/>
        <v>2090</v>
      </c>
      <c r="BR74" s="1">
        <f t="shared" si="163"/>
        <v>7</v>
      </c>
      <c r="BS74" s="1">
        <f t="shared" si="115"/>
        <v>49</v>
      </c>
      <c r="BT74" s="1">
        <f t="shared" si="156"/>
        <v>47</v>
      </c>
      <c r="BU74" s="1">
        <f t="shared" si="167"/>
        <v>55</v>
      </c>
      <c r="BV74" s="2">
        <f t="shared" si="94"/>
        <v>700</v>
      </c>
      <c r="BW74" s="8">
        <f t="shared" si="164"/>
        <v>5.5E-2</v>
      </c>
      <c r="BX74" s="2">
        <f t="shared" si="95"/>
        <v>725.66666666666663</v>
      </c>
      <c r="BY74" s="2">
        <f t="shared" si="165"/>
        <v>14</v>
      </c>
      <c r="BZ74" s="2">
        <f t="shared" si="120"/>
        <v>15100</v>
      </c>
      <c r="CA74" s="8">
        <f t="shared" si="116"/>
        <v>4.3999999999999997E-2</v>
      </c>
      <c r="CB74" s="2">
        <f t="shared" si="117"/>
        <v>15542.933333333334</v>
      </c>
      <c r="CC74" s="2">
        <f t="shared" si="118"/>
        <v>302</v>
      </c>
      <c r="CD74" s="2">
        <f t="shared" si="132"/>
        <v>0</v>
      </c>
      <c r="CE74" s="2">
        <f t="shared" si="96"/>
        <v>0</v>
      </c>
      <c r="CF74" s="2">
        <f t="shared" si="97"/>
        <v>25.800000000001091</v>
      </c>
      <c r="CG74" s="1">
        <f t="shared" si="159"/>
        <v>0</v>
      </c>
      <c r="CH74" s="2">
        <f t="shared" si="133"/>
        <v>25.800000000001091</v>
      </c>
      <c r="CI74" s="1">
        <f t="shared" si="89"/>
        <v>0</v>
      </c>
      <c r="CJ74" s="2">
        <f t="shared" si="98"/>
        <v>25.800000000001091</v>
      </c>
      <c r="CK74" s="2">
        <f t="shared" si="99"/>
        <v>124626.06666666667</v>
      </c>
      <c r="CL74" s="2">
        <f t="shared" si="134"/>
        <v>0</v>
      </c>
      <c r="CM74" s="2">
        <f t="shared" si="47"/>
        <v>517.28832000000011</v>
      </c>
      <c r="CN74" s="2">
        <f t="shared" si="135"/>
        <v>124108.77834666666</v>
      </c>
      <c r="CO74" s="2">
        <f t="shared" si="48"/>
        <v>2406</v>
      </c>
      <c r="CP74" s="2">
        <f t="shared" si="136"/>
        <v>4221.8126666666667</v>
      </c>
      <c r="CQ74" s="2">
        <f t="shared" si="137"/>
        <v>117480.96567999999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122357.98879399999</v>
      </c>
      <c r="CW74" s="8">
        <f t="shared" si="138"/>
        <v>4.9000000000000002E-2</v>
      </c>
      <c r="CX74" s="2">
        <f t="shared" si="139"/>
        <v>126355.01642793731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126355.01642793731</v>
      </c>
      <c r="DC74" s="2">
        <f t="shared" si="141"/>
        <v>0</v>
      </c>
      <c r="DD74" s="2">
        <f t="shared" si="56"/>
        <v>524.17534331159993</v>
      </c>
      <c r="DE74" s="2">
        <f t="shared" si="57"/>
        <v>125830.84108462572</v>
      </c>
      <c r="DF74" s="2">
        <f t="shared" si="142"/>
        <v>3000</v>
      </c>
      <c r="DG74" s="2">
        <f t="shared" si="143"/>
        <v>4437.4531213080891</v>
      </c>
      <c r="DH74" s="2">
        <f t="shared" si="58"/>
        <v>118393.38796331763</v>
      </c>
    </row>
    <row r="75" spans="2:115">
      <c r="B75" s="228"/>
      <c r="C75" s="1">
        <f t="shared" si="168"/>
        <v>38</v>
      </c>
      <c r="D75" s="2">
        <f t="shared" si="105"/>
        <v>116398.59588092545</v>
      </c>
      <c r="E75" s="2">
        <f t="shared" si="106"/>
        <v>112411.88913703377</v>
      </c>
      <c r="F75" s="2">
        <f t="shared" si="107"/>
        <v>115607.07150000002</v>
      </c>
      <c r="G75" s="2">
        <f t="shared" si="108"/>
        <v>110753.79950000001</v>
      </c>
      <c r="H75" s="2">
        <f t="shared" si="109"/>
        <v>117242.21230666665</v>
      </c>
      <c r="I75" s="2">
        <f t="shared" si="110"/>
        <v>111469.14587818999</v>
      </c>
      <c r="J75" s="2">
        <f t="shared" si="169"/>
        <v>112215.39998615446</v>
      </c>
      <c r="K75" s="2">
        <f t="shared" si="170"/>
        <v>109481.35347134997</v>
      </c>
      <c r="W75" s="1">
        <f t="shared" si="144"/>
        <v>57</v>
      </c>
      <c r="X75" s="2">
        <f t="shared" si="121"/>
        <v>114552.91510073615</v>
      </c>
      <c r="Y75" s="8">
        <f t="shared" si="157"/>
        <v>4.5900000000000003E-2</v>
      </c>
      <c r="Z75" s="5">
        <f t="shared" si="145"/>
        <v>1157</v>
      </c>
      <c r="AA75" s="2">
        <f t="shared" si="146"/>
        <v>115584.3</v>
      </c>
      <c r="AB75" s="2">
        <f t="shared" si="37"/>
        <v>115700</v>
      </c>
      <c r="AC75" s="2">
        <f t="shared" si="147"/>
        <v>121658.55000000002</v>
      </c>
      <c r="AD75" s="8">
        <f t="shared" si="122"/>
        <v>5.1499999999999997E-2</v>
      </c>
      <c r="AE75" s="2">
        <f t="shared" si="2"/>
        <v>126357.61149375001</v>
      </c>
      <c r="AF75" s="2" t="str">
        <f t="shared" si="123"/>
        <v>nie</v>
      </c>
      <c r="AG75" s="2">
        <f t="shared" si="124"/>
        <v>1157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5.1499999999999997E-2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4.5900000000000003E-2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55.86882750003133</v>
      </c>
      <c r="AW75" s="1">
        <f t="shared" si="158"/>
        <v>0</v>
      </c>
      <c r="AX75" s="2">
        <f t="shared" si="125"/>
        <v>55.86882750003133</v>
      </c>
      <c r="AY75" s="1">
        <f t="shared" si="83"/>
        <v>0</v>
      </c>
      <c r="AZ75" s="2">
        <f t="shared" si="40"/>
        <v>55.86882750003133</v>
      </c>
      <c r="BA75" s="2">
        <f t="shared" si="93"/>
        <v>126413.48032125004</v>
      </c>
      <c r="BB75" s="2">
        <f t="shared" si="126"/>
        <v>0</v>
      </c>
      <c r="BC75" s="2">
        <f t="shared" si="41"/>
        <v>520.76479959975018</v>
      </c>
      <c r="BD75" s="2">
        <f t="shared" si="10"/>
        <v>125892.71552165029</v>
      </c>
      <c r="BE75" s="2">
        <f t="shared" si="42"/>
        <v>1157</v>
      </c>
      <c r="BF75" s="2">
        <f t="shared" si="11"/>
        <v>4798.7312610375075</v>
      </c>
      <c r="BG75" s="2">
        <f t="shared" si="12"/>
        <v>119936.98426061278</v>
      </c>
      <c r="BI75" s="8">
        <f t="shared" si="162"/>
        <v>2.9000000000000001E-2</v>
      </c>
      <c r="BJ75" s="5">
        <f t="shared" si="148"/>
        <v>1045</v>
      </c>
      <c r="BK75" s="2">
        <f t="shared" si="149"/>
        <v>104395.5</v>
      </c>
      <c r="BL75" s="2">
        <f t="shared" si="150"/>
        <v>104500</v>
      </c>
      <c r="BM75" s="2">
        <f t="shared" si="127"/>
        <v>104500</v>
      </c>
      <c r="BN75" s="8">
        <f t="shared" si="128"/>
        <v>5.5E-2</v>
      </c>
      <c r="BO75" s="2">
        <f t="shared" si="129"/>
        <v>108810.625</v>
      </c>
      <c r="BP75" s="2" t="str">
        <f t="shared" si="130"/>
        <v>nie</v>
      </c>
      <c r="BQ75" s="2">
        <f t="shared" si="131"/>
        <v>2090</v>
      </c>
      <c r="BR75" s="1">
        <f t="shared" si="163"/>
        <v>7</v>
      </c>
      <c r="BS75" s="1">
        <f t="shared" ref="BS75:BS106" si="174">IF(zapadalnosc_COI/12&gt;=BS$18,BR63,0)</f>
        <v>49</v>
      </c>
      <c r="BT75" s="1">
        <f t="shared" si="156"/>
        <v>47</v>
      </c>
      <c r="BU75" s="1">
        <f t="shared" si="167"/>
        <v>55</v>
      </c>
      <c r="BV75" s="2">
        <f t="shared" si="94"/>
        <v>700</v>
      </c>
      <c r="BW75" s="8">
        <f t="shared" si="164"/>
        <v>5.5E-2</v>
      </c>
      <c r="BX75" s="2">
        <f t="shared" si="95"/>
        <v>728.875</v>
      </c>
      <c r="BY75" s="2">
        <f t="shared" si="165"/>
        <v>14</v>
      </c>
      <c r="BZ75" s="2">
        <f t="shared" si="120"/>
        <v>15100</v>
      </c>
      <c r="CA75" s="8">
        <f t="shared" ref="CA75:CA106" si="175">marza_COI+BI75</f>
        <v>4.3999999999999997E-2</v>
      </c>
      <c r="CB75" s="2">
        <f t="shared" si="117"/>
        <v>15598.3</v>
      </c>
      <c r="CC75" s="2">
        <f t="shared" ref="CC75:CC106" si="176">SUM(BS75:BU75)*koszt_wczesniejszy_wykup_COI</f>
        <v>302</v>
      </c>
      <c r="CD75" s="2">
        <f t="shared" si="132"/>
        <v>0</v>
      </c>
      <c r="CE75" s="2">
        <f t="shared" si="96"/>
        <v>0</v>
      </c>
      <c r="CF75" s="2">
        <f t="shared" si="97"/>
        <v>25.800000000001091</v>
      </c>
      <c r="CG75" s="1">
        <f t="shared" si="159"/>
        <v>0</v>
      </c>
      <c r="CH75" s="2">
        <f t="shared" si="133"/>
        <v>25.800000000001091</v>
      </c>
      <c r="CI75" s="1">
        <f t="shared" si="89"/>
        <v>0</v>
      </c>
      <c r="CJ75" s="2">
        <f t="shared" si="98"/>
        <v>25.800000000001091</v>
      </c>
      <c r="CK75" s="2">
        <f t="shared" si="99"/>
        <v>125163.6</v>
      </c>
      <c r="CL75" s="2">
        <f t="shared" si="134"/>
        <v>0</v>
      </c>
      <c r="CM75" s="2">
        <f t="shared" si="47"/>
        <v>517.28832000000011</v>
      </c>
      <c r="CN75" s="2">
        <f t="shared" si="135"/>
        <v>124646.31168</v>
      </c>
      <c r="CO75" s="2">
        <f t="shared" si="48"/>
        <v>2406</v>
      </c>
      <c r="CP75" s="2">
        <f t="shared" si="136"/>
        <v>4323.9440000000013</v>
      </c>
      <c r="CQ75" s="2">
        <f t="shared" si="137"/>
        <v>117916.36768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122357.98879399999</v>
      </c>
      <c r="CW75" s="8">
        <f t="shared" si="138"/>
        <v>4.9000000000000002E-2</v>
      </c>
      <c r="CX75" s="2">
        <f t="shared" si="139"/>
        <v>126854.64488217949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126854.64488217949</v>
      </c>
      <c r="DC75" s="2">
        <f t="shared" si="141"/>
        <v>0</v>
      </c>
      <c r="DD75" s="2">
        <f t="shared" si="56"/>
        <v>524.17534331159993</v>
      </c>
      <c r="DE75" s="2">
        <f t="shared" si="57"/>
        <v>126330.4695388679</v>
      </c>
      <c r="DF75" s="2">
        <f t="shared" si="142"/>
        <v>3000</v>
      </c>
      <c r="DG75" s="2">
        <f t="shared" si="143"/>
        <v>4532.3825276141033</v>
      </c>
      <c r="DH75" s="2">
        <f t="shared" si="58"/>
        <v>118798.0870112538</v>
      </c>
    </row>
    <row r="76" spans="2:115">
      <c r="B76" s="228"/>
      <c r="C76" s="1">
        <f t="shared" si="168"/>
        <v>39</v>
      </c>
      <c r="D76" s="2">
        <f t="shared" si="105"/>
        <v>116895.14171425877</v>
      </c>
      <c r="E76" s="2">
        <f t="shared" si="106"/>
        <v>112681.32551203377</v>
      </c>
      <c r="F76" s="2">
        <f t="shared" si="107"/>
        <v>116033.59649999999</v>
      </c>
      <c r="G76" s="2">
        <f t="shared" si="108"/>
        <v>111081.09349999999</v>
      </c>
      <c r="H76" s="2">
        <f t="shared" si="109"/>
        <v>117718.50253950001</v>
      </c>
      <c r="I76" s="2">
        <f t="shared" si="110"/>
        <v>111854.94096678501</v>
      </c>
      <c r="J76" s="2">
        <f t="shared" si="169"/>
        <v>112556.2542636124</v>
      </c>
      <c r="K76" s="2">
        <f t="shared" si="170"/>
        <v>109744.66075702498</v>
      </c>
      <c r="W76" s="1">
        <f t="shared" si="144"/>
        <v>58</v>
      </c>
      <c r="X76" s="2">
        <f t="shared" si="121"/>
        <v>114823.85829769574</v>
      </c>
      <c r="Y76" s="8">
        <f t="shared" si="157"/>
        <v>4.5900000000000003E-2</v>
      </c>
      <c r="Z76" s="5">
        <f t="shared" si="145"/>
        <v>1157</v>
      </c>
      <c r="AA76" s="2">
        <f t="shared" si="146"/>
        <v>115584.3</v>
      </c>
      <c r="AB76" s="2">
        <f t="shared" si="37"/>
        <v>115700</v>
      </c>
      <c r="AC76" s="2">
        <f t="shared" si="147"/>
        <v>121658.55000000002</v>
      </c>
      <c r="AD76" s="8">
        <f t="shared" si="122"/>
        <v>5.1499999999999997E-2</v>
      </c>
      <c r="AE76" s="2">
        <f t="shared" si="2"/>
        <v>126879.72943750002</v>
      </c>
      <c r="AF76" s="2" t="str">
        <f t="shared" si="123"/>
        <v>nie</v>
      </c>
      <c r="AG76" s="2">
        <f t="shared" si="124"/>
        <v>1157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5.1499999999999997E-2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4.5900000000000003E-2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55.86882750003133</v>
      </c>
      <c r="AW76" s="1">
        <f t="shared" si="158"/>
        <v>0</v>
      </c>
      <c r="AX76" s="2">
        <f t="shared" si="125"/>
        <v>55.86882750003133</v>
      </c>
      <c r="AY76" s="1">
        <f t="shared" si="83"/>
        <v>0</v>
      </c>
      <c r="AZ76" s="2">
        <f t="shared" si="40"/>
        <v>55.86882750003133</v>
      </c>
      <c r="BA76" s="2">
        <f t="shared" si="93"/>
        <v>126935.59826500005</v>
      </c>
      <c r="BB76" s="2">
        <f t="shared" si="126"/>
        <v>0</v>
      </c>
      <c r="BC76" s="2">
        <f t="shared" si="41"/>
        <v>520.76479959975018</v>
      </c>
      <c r="BD76" s="2">
        <f t="shared" si="10"/>
        <v>126414.8334654003</v>
      </c>
      <c r="BE76" s="2">
        <f t="shared" si="42"/>
        <v>1157</v>
      </c>
      <c r="BF76" s="2">
        <f t="shared" si="11"/>
        <v>4897.9336703500103</v>
      </c>
      <c r="BG76" s="2">
        <f t="shared" si="12"/>
        <v>120359.89979505028</v>
      </c>
      <c r="BI76" s="8">
        <f t="shared" si="162"/>
        <v>2.9000000000000001E-2</v>
      </c>
      <c r="BJ76" s="5">
        <f t="shared" si="148"/>
        <v>1045</v>
      </c>
      <c r="BK76" s="2">
        <f t="shared" si="149"/>
        <v>104395.5</v>
      </c>
      <c r="BL76" s="2">
        <f t="shared" si="150"/>
        <v>104500</v>
      </c>
      <c r="BM76" s="2">
        <f t="shared" si="127"/>
        <v>104500</v>
      </c>
      <c r="BN76" s="8">
        <f t="shared" si="128"/>
        <v>5.5E-2</v>
      </c>
      <c r="BO76" s="2">
        <f t="shared" si="129"/>
        <v>109289.58333333334</v>
      </c>
      <c r="BP76" s="2" t="str">
        <f t="shared" si="130"/>
        <v>nie</v>
      </c>
      <c r="BQ76" s="2">
        <f t="shared" si="131"/>
        <v>2090</v>
      </c>
      <c r="BR76" s="1">
        <f t="shared" si="163"/>
        <v>7</v>
      </c>
      <c r="BS76" s="1">
        <f t="shared" si="174"/>
        <v>49</v>
      </c>
      <c r="BT76" s="1">
        <f t="shared" si="156"/>
        <v>47</v>
      </c>
      <c r="BU76" s="1">
        <f t="shared" si="167"/>
        <v>55</v>
      </c>
      <c r="BV76" s="2">
        <f t="shared" si="94"/>
        <v>700</v>
      </c>
      <c r="BW76" s="8">
        <f t="shared" si="164"/>
        <v>5.5E-2</v>
      </c>
      <c r="BX76" s="2">
        <f t="shared" si="95"/>
        <v>732.08333333333337</v>
      </c>
      <c r="BY76" s="2">
        <f t="shared" si="165"/>
        <v>14</v>
      </c>
      <c r="BZ76" s="2">
        <f t="shared" si="120"/>
        <v>15100</v>
      </c>
      <c r="CA76" s="8">
        <f t="shared" si="175"/>
        <v>4.3999999999999997E-2</v>
      </c>
      <c r="CB76" s="2">
        <f t="shared" si="117"/>
        <v>15653.666666666666</v>
      </c>
      <c r="CC76" s="2">
        <f t="shared" si="176"/>
        <v>302</v>
      </c>
      <c r="CD76" s="2">
        <f t="shared" si="132"/>
        <v>0</v>
      </c>
      <c r="CE76" s="2">
        <f t="shared" si="96"/>
        <v>0</v>
      </c>
      <c r="CF76" s="2">
        <f t="shared" si="97"/>
        <v>25.800000000001091</v>
      </c>
      <c r="CG76" s="1">
        <f t="shared" si="159"/>
        <v>0</v>
      </c>
      <c r="CH76" s="2">
        <f t="shared" si="133"/>
        <v>25.800000000001091</v>
      </c>
      <c r="CI76" s="1">
        <f t="shared" si="89"/>
        <v>0</v>
      </c>
      <c r="CJ76" s="2">
        <f t="shared" si="98"/>
        <v>25.800000000001091</v>
      </c>
      <c r="CK76" s="2">
        <f t="shared" si="99"/>
        <v>125701.13333333335</v>
      </c>
      <c r="CL76" s="2">
        <f t="shared" si="134"/>
        <v>0</v>
      </c>
      <c r="CM76" s="2">
        <f t="shared" si="47"/>
        <v>517.28832000000011</v>
      </c>
      <c r="CN76" s="2">
        <f t="shared" si="135"/>
        <v>125183.84501333334</v>
      </c>
      <c r="CO76" s="2">
        <f t="shared" si="48"/>
        <v>2406</v>
      </c>
      <c r="CP76" s="2">
        <f t="shared" si="136"/>
        <v>4426.0753333333359</v>
      </c>
      <c r="CQ76" s="2">
        <f t="shared" si="137"/>
        <v>118351.76968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122357.98879399999</v>
      </c>
      <c r="CW76" s="8">
        <f t="shared" si="138"/>
        <v>4.9000000000000002E-2</v>
      </c>
      <c r="CX76" s="2">
        <f t="shared" si="139"/>
        <v>127354.27333642165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127354.27333642165</v>
      </c>
      <c r="DC76" s="2">
        <f t="shared" si="141"/>
        <v>0</v>
      </c>
      <c r="DD76" s="2">
        <f t="shared" si="56"/>
        <v>524.17534331159993</v>
      </c>
      <c r="DE76" s="2">
        <f t="shared" si="57"/>
        <v>126830.09799311006</v>
      </c>
      <c r="DF76" s="2">
        <f t="shared" si="142"/>
        <v>3000</v>
      </c>
      <c r="DG76" s="2">
        <f t="shared" si="143"/>
        <v>4627.3119339201148</v>
      </c>
      <c r="DH76" s="2">
        <f t="shared" si="58"/>
        <v>119202.78605918994</v>
      </c>
    </row>
    <row r="77" spans="2:115">
      <c r="B77" s="228"/>
      <c r="C77" s="1">
        <f t="shared" si="168"/>
        <v>40</v>
      </c>
      <c r="D77" s="2">
        <f t="shared" si="105"/>
        <v>117391.68754759213</v>
      </c>
      <c r="E77" s="2">
        <f t="shared" si="106"/>
        <v>113083.52763703378</v>
      </c>
      <c r="F77" s="2">
        <f t="shared" si="107"/>
        <v>116460.12149999998</v>
      </c>
      <c r="G77" s="2">
        <f t="shared" si="108"/>
        <v>111408.38749999998</v>
      </c>
      <c r="H77" s="2">
        <f t="shared" si="109"/>
        <v>118194.79277233333</v>
      </c>
      <c r="I77" s="2">
        <f t="shared" si="110"/>
        <v>112240.73605538</v>
      </c>
      <c r="J77" s="2">
        <f t="shared" si="169"/>
        <v>112898.14388593813</v>
      </c>
      <c r="K77" s="2">
        <f t="shared" si="170"/>
        <v>110007.96804269998</v>
      </c>
      <c r="W77" s="1">
        <f t="shared" si="144"/>
        <v>59</v>
      </c>
      <c r="X77" s="2">
        <f t="shared" si="121"/>
        <v>115094.80149465532</v>
      </c>
      <c r="Y77" s="8">
        <f t="shared" si="157"/>
        <v>4.5900000000000003E-2</v>
      </c>
      <c r="Z77" s="5">
        <f t="shared" si="145"/>
        <v>1157</v>
      </c>
      <c r="AA77" s="2">
        <f t="shared" si="146"/>
        <v>115584.3</v>
      </c>
      <c r="AB77" s="2">
        <f t="shared" si="37"/>
        <v>115700</v>
      </c>
      <c r="AC77" s="2">
        <f t="shared" si="147"/>
        <v>121658.55000000002</v>
      </c>
      <c r="AD77" s="8">
        <f t="shared" si="122"/>
        <v>5.1499999999999997E-2</v>
      </c>
      <c r="AE77" s="2">
        <f t="shared" si="2"/>
        <v>127401.84738125002</v>
      </c>
      <c r="AF77" s="2" t="str">
        <f t="shared" si="123"/>
        <v>nie</v>
      </c>
      <c r="AG77" s="2">
        <f t="shared" si="124"/>
        <v>1157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5.1499999999999997E-2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4.5900000000000003E-2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55.86882750003133</v>
      </c>
      <c r="AW77" s="1">
        <f t="shared" si="158"/>
        <v>0</v>
      </c>
      <c r="AX77" s="2">
        <f t="shared" si="125"/>
        <v>55.86882750003133</v>
      </c>
      <c r="AY77" s="1">
        <f t="shared" si="83"/>
        <v>0</v>
      </c>
      <c r="AZ77" s="2">
        <f t="shared" si="40"/>
        <v>55.86882750003133</v>
      </c>
      <c r="BA77" s="2">
        <f t="shared" si="93"/>
        <v>127457.71620875005</v>
      </c>
      <c r="BB77" s="2">
        <f t="shared" si="126"/>
        <v>0</v>
      </c>
      <c r="BC77" s="2">
        <f t="shared" si="41"/>
        <v>520.76479959975018</v>
      </c>
      <c r="BD77" s="2">
        <f t="shared" si="10"/>
        <v>126936.95140915029</v>
      </c>
      <c r="BE77" s="2">
        <f t="shared" si="42"/>
        <v>1157</v>
      </c>
      <c r="BF77" s="2">
        <f t="shared" si="11"/>
        <v>4997.1360796625095</v>
      </c>
      <c r="BG77" s="2">
        <f t="shared" si="12"/>
        <v>120782.81532948778</v>
      </c>
      <c r="BI77" s="8">
        <f t="shared" si="162"/>
        <v>2.9000000000000001E-2</v>
      </c>
      <c r="BJ77" s="5">
        <f t="shared" si="148"/>
        <v>1045</v>
      </c>
      <c r="BK77" s="2">
        <f t="shared" si="149"/>
        <v>104395.5</v>
      </c>
      <c r="BL77" s="2">
        <f t="shared" si="150"/>
        <v>104500</v>
      </c>
      <c r="BM77" s="2">
        <f t="shared" si="127"/>
        <v>104500</v>
      </c>
      <c r="BN77" s="8">
        <f t="shared" si="128"/>
        <v>5.5E-2</v>
      </c>
      <c r="BO77" s="2">
        <f t="shared" si="129"/>
        <v>109768.54166666666</v>
      </c>
      <c r="BP77" s="2" t="str">
        <f t="shared" si="130"/>
        <v>nie</v>
      </c>
      <c r="BQ77" s="2">
        <f t="shared" si="131"/>
        <v>2090</v>
      </c>
      <c r="BR77" s="1">
        <f t="shared" si="163"/>
        <v>7</v>
      </c>
      <c r="BS77" s="1">
        <f t="shared" si="174"/>
        <v>49</v>
      </c>
      <c r="BT77" s="1">
        <f t="shared" si="156"/>
        <v>47</v>
      </c>
      <c r="BU77" s="1">
        <f t="shared" si="167"/>
        <v>55</v>
      </c>
      <c r="BV77" s="2">
        <f t="shared" si="94"/>
        <v>700</v>
      </c>
      <c r="BW77" s="8">
        <f t="shared" si="164"/>
        <v>5.5E-2</v>
      </c>
      <c r="BX77" s="2">
        <f t="shared" si="95"/>
        <v>735.29166666666663</v>
      </c>
      <c r="BY77" s="2">
        <f t="shared" si="165"/>
        <v>14</v>
      </c>
      <c r="BZ77" s="2">
        <f t="shared" si="120"/>
        <v>15100</v>
      </c>
      <c r="CA77" s="8">
        <f t="shared" si="175"/>
        <v>4.3999999999999997E-2</v>
      </c>
      <c r="CB77" s="2">
        <f t="shared" si="117"/>
        <v>15709.033333333333</v>
      </c>
      <c r="CC77" s="2">
        <f t="shared" si="176"/>
        <v>302</v>
      </c>
      <c r="CD77" s="2">
        <f t="shared" si="132"/>
        <v>0</v>
      </c>
      <c r="CE77" s="2">
        <f t="shared" si="96"/>
        <v>0</v>
      </c>
      <c r="CF77" s="2">
        <f t="shared" si="97"/>
        <v>25.800000000001091</v>
      </c>
      <c r="CG77" s="1">
        <f t="shared" si="159"/>
        <v>0</v>
      </c>
      <c r="CH77" s="2">
        <f t="shared" si="133"/>
        <v>25.800000000001091</v>
      </c>
      <c r="CI77" s="1">
        <f t="shared" si="89"/>
        <v>0</v>
      </c>
      <c r="CJ77" s="2">
        <f t="shared" si="98"/>
        <v>25.800000000001091</v>
      </c>
      <c r="CK77" s="2">
        <f t="shared" si="99"/>
        <v>126238.66666666667</v>
      </c>
      <c r="CL77" s="2">
        <f t="shared" si="134"/>
        <v>0</v>
      </c>
      <c r="CM77" s="2">
        <f t="shared" si="47"/>
        <v>517.28832000000011</v>
      </c>
      <c r="CN77" s="2">
        <f t="shared" si="135"/>
        <v>125721.37834666666</v>
      </c>
      <c r="CO77" s="2">
        <f t="shared" si="48"/>
        <v>2406</v>
      </c>
      <c r="CP77" s="2">
        <f t="shared" si="136"/>
        <v>4528.2066666666678</v>
      </c>
      <c r="CQ77" s="2">
        <f t="shared" si="137"/>
        <v>118787.17168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122357.98879399999</v>
      </c>
      <c r="CW77" s="8">
        <f t="shared" si="138"/>
        <v>4.9000000000000002E-2</v>
      </c>
      <c r="CX77" s="2">
        <f t="shared" si="139"/>
        <v>127853.90179066383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127853.90179066383</v>
      </c>
      <c r="DC77" s="2">
        <f t="shared" si="141"/>
        <v>0</v>
      </c>
      <c r="DD77" s="2">
        <f t="shared" si="56"/>
        <v>524.17534331159993</v>
      </c>
      <c r="DE77" s="2">
        <f t="shared" si="57"/>
        <v>127329.72644735224</v>
      </c>
      <c r="DF77" s="2">
        <f t="shared" si="142"/>
        <v>3000</v>
      </c>
      <c r="DG77" s="2">
        <f t="shared" si="143"/>
        <v>4722.2413402261282</v>
      </c>
      <c r="DH77" s="2">
        <f t="shared" si="58"/>
        <v>119607.48510712611</v>
      </c>
    </row>
    <row r="78" spans="2:115">
      <c r="B78" s="228"/>
      <c r="C78" s="1">
        <f t="shared" si="168"/>
        <v>41</v>
      </c>
      <c r="D78" s="2">
        <f t="shared" si="105"/>
        <v>117888.23338092545</v>
      </c>
      <c r="E78" s="2">
        <f t="shared" si="106"/>
        <v>113485.72976203378</v>
      </c>
      <c r="F78" s="2">
        <f t="shared" si="107"/>
        <v>116886.6465</v>
      </c>
      <c r="G78" s="2">
        <f t="shared" si="108"/>
        <v>111747.25775</v>
      </c>
      <c r="H78" s="2">
        <f t="shared" si="109"/>
        <v>118671.08300516667</v>
      </c>
      <c r="I78" s="2">
        <f t="shared" si="110"/>
        <v>112626.53114397501</v>
      </c>
      <c r="J78" s="2">
        <f t="shared" si="169"/>
        <v>113241.07199799168</v>
      </c>
      <c r="K78" s="2">
        <f t="shared" si="170"/>
        <v>110271.27532837499</v>
      </c>
      <c r="W78" s="1">
        <f t="shared" si="144"/>
        <v>60</v>
      </c>
      <c r="X78" s="2">
        <f t="shared" si="121"/>
        <v>115365.74469161486</v>
      </c>
      <c r="Y78" s="8">
        <f t="shared" si="157"/>
        <v>4.5900000000000003E-2</v>
      </c>
      <c r="Z78" s="5">
        <f t="shared" si="145"/>
        <v>1157</v>
      </c>
      <c r="AA78" s="2">
        <f t="shared" si="146"/>
        <v>115584.3</v>
      </c>
      <c r="AB78" s="2">
        <f t="shared" si="37"/>
        <v>115700</v>
      </c>
      <c r="AC78" s="2">
        <f t="shared" si="147"/>
        <v>121658.55000000002</v>
      </c>
      <c r="AD78" s="8">
        <f t="shared" si="122"/>
        <v>5.1499999999999997E-2</v>
      </c>
      <c r="AE78" s="2">
        <f t="shared" si="2"/>
        <v>127923.96532500003</v>
      </c>
      <c r="AF78" s="2" t="str">
        <f t="shared" si="123"/>
        <v>nie</v>
      </c>
      <c r="AG78" s="2">
        <f t="shared" si="124"/>
        <v>1157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5.1499999999999997E-2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4.5900000000000003E-2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55.86882750003133</v>
      </c>
      <c r="AW78" s="1">
        <f t="shared" si="158"/>
        <v>0</v>
      </c>
      <c r="AX78" s="2">
        <f t="shared" si="125"/>
        <v>55.86882750003133</v>
      </c>
      <c r="AY78" s="1">
        <f t="shared" si="83"/>
        <v>0</v>
      </c>
      <c r="AZ78" s="2">
        <f t="shared" si="40"/>
        <v>55.86882750003133</v>
      </c>
      <c r="BA78" s="2">
        <f t="shared" si="93"/>
        <v>127979.83415250006</v>
      </c>
      <c r="BB78" s="2">
        <f t="shared" si="126"/>
        <v>166.37378439825008</v>
      </c>
      <c r="BC78" s="2">
        <f t="shared" si="41"/>
        <v>687.13858399800029</v>
      </c>
      <c r="BD78" s="2">
        <f t="shared" si="10"/>
        <v>127292.69556850205</v>
      </c>
      <c r="BE78" s="2">
        <f t="shared" si="42"/>
        <v>1157</v>
      </c>
      <c r="BF78" s="2">
        <f t="shared" si="11"/>
        <v>5096.3384889750114</v>
      </c>
      <c r="BG78" s="2">
        <f t="shared" si="12"/>
        <v>121039.35707952704</v>
      </c>
      <c r="BI78" s="8">
        <f t="shared" si="162"/>
        <v>2.9000000000000001E-2</v>
      </c>
      <c r="BJ78" s="5">
        <f t="shared" si="148"/>
        <v>1045</v>
      </c>
      <c r="BK78" s="2">
        <f t="shared" si="149"/>
        <v>104395.5</v>
      </c>
      <c r="BL78" s="2">
        <f t="shared" si="150"/>
        <v>104500</v>
      </c>
      <c r="BM78" s="2">
        <f t="shared" si="127"/>
        <v>104500</v>
      </c>
      <c r="BN78" s="8">
        <f t="shared" si="128"/>
        <v>5.5E-2</v>
      </c>
      <c r="BO78" s="2">
        <f t="shared" si="129"/>
        <v>110247.5</v>
      </c>
      <c r="BP78" s="2" t="str">
        <f t="shared" si="130"/>
        <v>nie</v>
      </c>
      <c r="BQ78" s="2">
        <f t="shared" si="131"/>
        <v>2090</v>
      </c>
      <c r="BR78" s="1">
        <f t="shared" si="163"/>
        <v>7</v>
      </c>
      <c r="BS78" s="1">
        <f t="shared" si="174"/>
        <v>49</v>
      </c>
      <c r="BT78" s="1">
        <f t="shared" si="156"/>
        <v>47</v>
      </c>
      <c r="BU78" s="1">
        <f t="shared" si="167"/>
        <v>55</v>
      </c>
      <c r="BV78" s="2">
        <f t="shared" si="94"/>
        <v>700</v>
      </c>
      <c r="BW78" s="8">
        <f t="shared" si="164"/>
        <v>5.5E-2</v>
      </c>
      <c r="BX78" s="2">
        <f t="shared" si="95"/>
        <v>738.5</v>
      </c>
      <c r="BY78" s="2">
        <f t="shared" si="165"/>
        <v>14</v>
      </c>
      <c r="BZ78" s="2">
        <f t="shared" si="120"/>
        <v>15100</v>
      </c>
      <c r="CA78" s="8">
        <f t="shared" si="175"/>
        <v>4.3999999999999997E-2</v>
      </c>
      <c r="CB78" s="2">
        <f t="shared" si="117"/>
        <v>15764.400000000001</v>
      </c>
      <c r="CC78" s="2">
        <f t="shared" si="176"/>
        <v>302</v>
      </c>
      <c r="CD78" s="2">
        <f t="shared" si="132"/>
        <v>5747.5</v>
      </c>
      <c r="CE78" s="2">
        <f t="shared" si="96"/>
        <v>6202.9000000000015</v>
      </c>
      <c r="CF78" s="2">
        <f t="shared" si="97"/>
        <v>11976.200000000003</v>
      </c>
      <c r="CG78" s="1">
        <f t="shared" si="159"/>
        <v>55</v>
      </c>
      <c r="CH78" s="2">
        <f t="shared" si="133"/>
        <v>6481.7000000000025</v>
      </c>
      <c r="CI78" s="1">
        <f t="shared" si="89"/>
        <v>64</v>
      </c>
      <c r="CJ78" s="2">
        <f t="shared" si="98"/>
        <v>81.700000000002547</v>
      </c>
      <c r="CK78" s="2">
        <f t="shared" si="99"/>
        <v>126776.2</v>
      </c>
      <c r="CL78" s="2">
        <f t="shared" si="134"/>
        <v>164.80905999999999</v>
      </c>
      <c r="CM78" s="2">
        <f t="shared" si="47"/>
        <v>682.09738000000016</v>
      </c>
      <c r="CN78" s="2">
        <f t="shared" si="135"/>
        <v>126094.10261999999</v>
      </c>
      <c r="CO78" s="2">
        <f t="shared" si="48"/>
        <v>2406</v>
      </c>
      <c r="CP78" s="2">
        <f t="shared" si="136"/>
        <v>4630.3379999999997</v>
      </c>
      <c r="CQ78" s="2">
        <f t="shared" si="137"/>
        <v>119057.76461999999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122357.98879399999</v>
      </c>
      <c r="CW78" s="8">
        <f t="shared" si="138"/>
        <v>4.9000000000000002E-2</v>
      </c>
      <c r="CX78" s="2">
        <f t="shared" si="139"/>
        <v>128353.53024490598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128353.53024490598</v>
      </c>
      <c r="DC78" s="2">
        <f t="shared" si="141"/>
        <v>166.85958931837777</v>
      </c>
      <c r="DD78" s="2">
        <f t="shared" si="56"/>
        <v>691.03493262997767</v>
      </c>
      <c r="DE78" s="2">
        <f t="shared" si="57"/>
        <v>127662.49531227601</v>
      </c>
      <c r="DF78" s="2">
        <f t="shared" si="142"/>
        <v>3000</v>
      </c>
      <c r="DG78" s="2">
        <f t="shared" si="143"/>
        <v>4817.1707465321369</v>
      </c>
      <c r="DH78" s="2">
        <f t="shared" si="58"/>
        <v>119845.32456574387</v>
      </c>
    </row>
    <row r="79" spans="2:115">
      <c r="B79" s="228"/>
      <c r="C79" s="1">
        <f t="shared" si="168"/>
        <v>42</v>
      </c>
      <c r="D79" s="2">
        <f t="shared" si="105"/>
        <v>118384.77921425877</v>
      </c>
      <c r="E79" s="2">
        <f t="shared" si="106"/>
        <v>113887.93188703377</v>
      </c>
      <c r="F79" s="2">
        <f t="shared" si="107"/>
        <v>117313.1715</v>
      </c>
      <c r="G79" s="2">
        <f t="shared" si="108"/>
        <v>112092.743</v>
      </c>
      <c r="H79" s="2">
        <f t="shared" si="109"/>
        <v>119147.37323799999</v>
      </c>
      <c r="I79" s="2">
        <f t="shared" si="110"/>
        <v>113012.32623256999</v>
      </c>
      <c r="J79" s="2">
        <f t="shared" si="169"/>
        <v>113585.04175418557</v>
      </c>
      <c r="K79" s="2">
        <f t="shared" si="170"/>
        <v>110534.58261404997</v>
      </c>
      <c r="W79" s="1">
        <f t="shared" si="144"/>
        <v>61</v>
      </c>
      <c r="X79" s="2">
        <f t="shared" si="121"/>
        <v>115644.54524128627</v>
      </c>
      <c r="Y79" s="8">
        <f t="shared" si="157"/>
        <v>4.5900000000000003E-2</v>
      </c>
      <c r="Z79" s="5">
        <f t="shared" si="145"/>
        <v>1157</v>
      </c>
      <c r="AA79" s="2">
        <f t="shared" si="146"/>
        <v>115584.3</v>
      </c>
      <c r="AB79" s="2">
        <f t="shared" si="37"/>
        <v>115700</v>
      </c>
      <c r="AC79" s="2">
        <f t="shared" si="147"/>
        <v>127923.96532500003</v>
      </c>
      <c r="AD79" s="8">
        <f t="shared" si="122"/>
        <v>5.1499999999999997E-2</v>
      </c>
      <c r="AE79" s="2">
        <f t="shared" si="2"/>
        <v>128472.97234285314</v>
      </c>
      <c r="AF79" s="2" t="str">
        <f t="shared" si="123"/>
        <v>nie</v>
      </c>
      <c r="AG79" s="2">
        <f t="shared" si="124"/>
        <v>1157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5.1499999999999997E-2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4.5900000000000003E-2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55.86882750003133</v>
      </c>
      <c r="AW79" s="1">
        <f t="shared" si="158"/>
        <v>0</v>
      </c>
      <c r="AX79" s="2">
        <f t="shared" si="125"/>
        <v>55.86882750003133</v>
      </c>
      <c r="AY79" s="1">
        <f t="shared" si="83"/>
        <v>0</v>
      </c>
      <c r="AZ79" s="2">
        <f t="shared" si="40"/>
        <v>55.86882750003133</v>
      </c>
      <c r="BA79" s="2">
        <f t="shared" si="93"/>
        <v>128528.84117035317</v>
      </c>
      <c r="BB79" s="2">
        <f t="shared" si="126"/>
        <v>0</v>
      </c>
      <c r="BC79" s="2">
        <f t="shared" si="41"/>
        <v>687.13858399800029</v>
      </c>
      <c r="BD79" s="2">
        <f t="shared" si="10"/>
        <v>127841.70258635517</v>
      </c>
      <c r="BE79" s="2">
        <f t="shared" si="42"/>
        <v>1157</v>
      </c>
      <c r="BF79" s="2">
        <f t="shared" si="11"/>
        <v>5200.6498223671033</v>
      </c>
      <c r="BG79" s="2">
        <f t="shared" si="12"/>
        <v>121484.05276398806</v>
      </c>
      <c r="BI79" s="8">
        <f t="shared" si="162"/>
        <v>2.9000000000000001E-2</v>
      </c>
      <c r="BJ79" s="5">
        <f t="shared" si="148"/>
        <v>1045</v>
      </c>
      <c r="BK79" s="2">
        <f t="shared" si="149"/>
        <v>104395.5</v>
      </c>
      <c r="BL79" s="2">
        <f t="shared" si="150"/>
        <v>104500</v>
      </c>
      <c r="BM79" s="2">
        <f t="shared" si="127"/>
        <v>104500</v>
      </c>
      <c r="BN79" s="8">
        <f t="shared" si="128"/>
        <v>4.3999999999999997E-2</v>
      </c>
      <c r="BO79" s="2">
        <f t="shared" si="129"/>
        <v>104883.16666666667</v>
      </c>
      <c r="BP79" s="2" t="str">
        <f t="shared" si="130"/>
        <v>nie</v>
      </c>
      <c r="BQ79" s="2">
        <f t="shared" si="131"/>
        <v>2090</v>
      </c>
      <c r="BR79" s="1">
        <f t="shared" si="163"/>
        <v>119</v>
      </c>
      <c r="BS79" s="1">
        <f t="shared" si="174"/>
        <v>7</v>
      </c>
      <c r="BT79" s="1">
        <f t="shared" si="156"/>
        <v>49</v>
      </c>
      <c r="BU79" s="1">
        <f t="shared" si="167"/>
        <v>47</v>
      </c>
      <c r="BV79" s="2">
        <f t="shared" si="94"/>
        <v>11900</v>
      </c>
      <c r="BW79" s="8">
        <f t="shared" si="164"/>
        <v>5.5E-2</v>
      </c>
      <c r="BX79" s="2">
        <f t="shared" si="95"/>
        <v>11954.541666666668</v>
      </c>
      <c r="BY79" s="2">
        <f t="shared" si="165"/>
        <v>54.541666666667879</v>
      </c>
      <c r="BZ79" s="2">
        <f t="shared" si="120"/>
        <v>10300</v>
      </c>
      <c r="CA79" s="8">
        <f t="shared" si="175"/>
        <v>4.3999999999999997E-2</v>
      </c>
      <c r="CB79" s="2">
        <f t="shared" si="117"/>
        <v>10337.766666666666</v>
      </c>
      <c r="CC79" s="2">
        <f t="shared" si="176"/>
        <v>206</v>
      </c>
      <c r="CD79" s="2">
        <f t="shared" si="132"/>
        <v>0</v>
      </c>
      <c r="CE79" s="2">
        <f t="shared" si="96"/>
        <v>0</v>
      </c>
      <c r="CF79" s="2">
        <f t="shared" si="97"/>
        <v>81.700000000002547</v>
      </c>
      <c r="CG79" s="1">
        <f t="shared" si="159"/>
        <v>0</v>
      </c>
      <c r="CH79" s="2">
        <f t="shared" si="133"/>
        <v>81.700000000002547</v>
      </c>
      <c r="CI79" s="1">
        <f t="shared" si="89"/>
        <v>0</v>
      </c>
      <c r="CJ79" s="2">
        <f t="shared" si="98"/>
        <v>81.700000000002547</v>
      </c>
      <c r="CK79" s="2">
        <f t="shared" si="99"/>
        <v>127257.175</v>
      </c>
      <c r="CL79" s="2">
        <f t="shared" si="134"/>
        <v>0</v>
      </c>
      <c r="CM79" s="2">
        <f t="shared" si="47"/>
        <v>682.09738000000016</v>
      </c>
      <c r="CN79" s="2">
        <f t="shared" si="135"/>
        <v>126575.07762</v>
      </c>
      <c r="CO79" s="2">
        <f t="shared" si="48"/>
        <v>2350.5416666666679</v>
      </c>
      <c r="CP79" s="2">
        <f t="shared" si="136"/>
        <v>4732.2603333333327</v>
      </c>
      <c r="CQ79" s="2">
        <f t="shared" si="137"/>
        <v>119492.27561999999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128353.53024490598</v>
      </c>
      <c r="CW79" s="8">
        <f t="shared" si="138"/>
        <v>4.9000000000000002E-2</v>
      </c>
      <c r="CX79" s="2">
        <f t="shared" si="139"/>
        <v>128877.64049340603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128877.64049340603</v>
      </c>
      <c r="DC79" s="2">
        <f t="shared" si="141"/>
        <v>0</v>
      </c>
      <c r="DD79" s="2">
        <f t="shared" si="56"/>
        <v>691.03493262997767</v>
      </c>
      <c r="DE79" s="2">
        <f t="shared" si="57"/>
        <v>128186.60556077605</v>
      </c>
      <c r="DF79" s="2">
        <f t="shared" si="142"/>
        <v>3000</v>
      </c>
      <c r="DG79" s="2">
        <f t="shared" si="143"/>
        <v>4916.7516937471455</v>
      </c>
      <c r="DH79" s="2">
        <f t="shared" si="58"/>
        <v>120269.8538670289</v>
      </c>
    </row>
    <row r="80" spans="2:115">
      <c r="B80" s="228"/>
      <c r="C80" s="1">
        <f t="shared" si="168"/>
        <v>43</v>
      </c>
      <c r="D80" s="2">
        <f t="shared" si="105"/>
        <v>118881.32504759212</v>
      </c>
      <c r="E80" s="2">
        <f t="shared" si="106"/>
        <v>114290.13401203378</v>
      </c>
      <c r="F80" s="2">
        <f t="shared" si="107"/>
        <v>117739.69650000001</v>
      </c>
      <c r="G80" s="2">
        <f t="shared" si="108"/>
        <v>112438.22825</v>
      </c>
      <c r="H80" s="2">
        <f t="shared" si="109"/>
        <v>119623.66347083333</v>
      </c>
      <c r="I80" s="2">
        <f t="shared" si="110"/>
        <v>113398.121321165</v>
      </c>
      <c r="J80" s="2">
        <f t="shared" si="169"/>
        <v>113930.05631851392</v>
      </c>
      <c r="K80" s="2">
        <f t="shared" si="170"/>
        <v>110797.88989972498</v>
      </c>
      <c r="W80" s="1">
        <f t="shared" si="144"/>
        <v>62</v>
      </c>
      <c r="X80" s="2">
        <f t="shared" si="121"/>
        <v>115923.34579095765</v>
      </c>
      <c r="Y80" s="8">
        <f t="shared" si="157"/>
        <v>4.5900000000000003E-2</v>
      </c>
      <c r="Z80" s="5">
        <f t="shared" si="145"/>
        <v>1157</v>
      </c>
      <c r="AA80" s="2">
        <f t="shared" si="146"/>
        <v>115584.3</v>
      </c>
      <c r="AB80" s="2">
        <f t="shared" si="37"/>
        <v>115700</v>
      </c>
      <c r="AC80" s="2">
        <f t="shared" si="147"/>
        <v>127923.96532500003</v>
      </c>
      <c r="AD80" s="8">
        <f t="shared" si="122"/>
        <v>5.1499999999999997E-2</v>
      </c>
      <c r="AE80" s="2">
        <f t="shared" si="2"/>
        <v>129021.97936070629</v>
      </c>
      <c r="AF80" s="2" t="str">
        <f t="shared" si="123"/>
        <v>nie</v>
      </c>
      <c r="AG80" s="2">
        <f t="shared" si="124"/>
        <v>1157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5.1499999999999997E-2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4.5900000000000003E-2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55.86882750003133</v>
      </c>
      <c r="AW80" s="1">
        <f t="shared" si="158"/>
        <v>0</v>
      </c>
      <c r="AX80" s="2">
        <f t="shared" si="125"/>
        <v>55.86882750003133</v>
      </c>
      <c r="AY80" s="1">
        <f t="shared" si="83"/>
        <v>0</v>
      </c>
      <c r="AZ80" s="2">
        <f t="shared" si="40"/>
        <v>55.86882750003133</v>
      </c>
      <c r="BA80" s="2">
        <f t="shared" si="93"/>
        <v>129077.84818820632</v>
      </c>
      <c r="BB80" s="2">
        <f t="shared" si="126"/>
        <v>0</v>
      </c>
      <c r="BC80" s="2">
        <f t="shared" si="41"/>
        <v>687.13858399800029</v>
      </c>
      <c r="BD80" s="2">
        <f t="shared" si="10"/>
        <v>128390.70960420831</v>
      </c>
      <c r="BE80" s="2">
        <f t="shared" si="42"/>
        <v>1157</v>
      </c>
      <c r="BF80" s="2">
        <f t="shared" si="11"/>
        <v>5304.9611557592007</v>
      </c>
      <c r="BG80" s="2">
        <f t="shared" si="12"/>
        <v>121928.74844844911</v>
      </c>
      <c r="BI80" s="8">
        <f t="shared" si="162"/>
        <v>2.9000000000000001E-2</v>
      </c>
      <c r="BJ80" s="5">
        <f t="shared" si="148"/>
        <v>1045</v>
      </c>
      <c r="BK80" s="2">
        <f t="shared" si="149"/>
        <v>104395.5</v>
      </c>
      <c r="BL80" s="2">
        <f t="shared" si="150"/>
        <v>104500</v>
      </c>
      <c r="BM80" s="2">
        <f t="shared" si="127"/>
        <v>104500</v>
      </c>
      <c r="BN80" s="8">
        <f t="shared" si="128"/>
        <v>4.3999999999999997E-2</v>
      </c>
      <c r="BO80" s="2">
        <f t="shared" si="129"/>
        <v>105266.33333333334</v>
      </c>
      <c r="BP80" s="2" t="str">
        <f t="shared" si="130"/>
        <v>nie</v>
      </c>
      <c r="BQ80" s="2">
        <f t="shared" si="131"/>
        <v>2090</v>
      </c>
      <c r="BR80" s="1">
        <f t="shared" si="163"/>
        <v>119</v>
      </c>
      <c r="BS80" s="1">
        <f t="shared" si="174"/>
        <v>7</v>
      </c>
      <c r="BT80" s="1">
        <f t="shared" si="156"/>
        <v>49</v>
      </c>
      <c r="BU80" s="1">
        <f t="shared" si="167"/>
        <v>47</v>
      </c>
      <c r="BV80" s="2">
        <f t="shared" si="94"/>
        <v>11900</v>
      </c>
      <c r="BW80" s="8">
        <f t="shared" si="164"/>
        <v>5.5E-2</v>
      </c>
      <c r="BX80" s="2">
        <f t="shared" si="95"/>
        <v>12009.083333333334</v>
      </c>
      <c r="BY80" s="2">
        <f t="shared" si="165"/>
        <v>109.08333333333394</v>
      </c>
      <c r="BZ80" s="2">
        <f t="shared" si="120"/>
        <v>10300</v>
      </c>
      <c r="CA80" s="8">
        <f t="shared" si="175"/>
        <v>4.3999999999999997E-2</v>
      </c>
      <c r="CB80" s="2">
        <f t="shared" si="117"/>
        <v>10375.533333333335</v>
      </c>
      <c r="CC80" s="2">
        <f t="shared" si="176"/>
        <v>206</v>
      </c>
      <c r="CD80" s="2">
        <f t="shared" si="132"/>
        <v>0</v>
      </c>
      <c r="CE80" s="2">
        <f t="shared" si="96"/>
        <v>0</v>
      </c>
      <c r="CF80" s="2">
        <f t="shared" si="97"/>
        <v>81.700000000002547</v>
      </c>
      <c r="CG80" s="1">
        <f t="shared" si="159"/>
        <v>0</v>
      </c>
      <c r="CH80" s="2">
        <f t="shared" si="133"/>
        <v>81.700000000002547</v>
      </c>
      <c r="CI80" s="1">
        <f t="shared" si="89"/>
        <v>0</v>
      </c>
      <c r="CJ80" s="2">
        <f t="shared" si="98"/>
        <v>81.700000000002547</v>
      </c>
      <c r="CK80" s="2">
        <f t="shared" si="99"/>
        <v>127732.65000000001</v>
      </c>
      <c r="CL80" s="2">
        <f t="shared" si="134"/>
        <v>0</v>
      </c>
      <c r="CM80" s="2">
        <f t="shared" si="47"/>
        <v>682.09738000000016</v>
      </c>
      <c r="CN80" s="2">
        <f t="shared" si="135"/>
        <v>127050.55262</v>
      </c>
      <c r="CO80" s="2">
        <f t="shared" si="48"/>
        <v>2405.0833333333339</v>
      </c>
      <c r="CP80" s="2">
        <f t="shared" si="136"/>
        <v>4812.2376666666696</v>
      </c>
      <c r="CQ80" s="2">
        <f t="shared" si="137"/>
        <v>119833.23162000001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128353.53024490598</v>
      </c>
      <c r="CW80" s="8">
        <f t="shared" si="138"/>
        <v>4.9000000000000002E-2</v>
      </c>
      <c r="CX80" s="2">
        <f t="shared" si="139"/>
        <v>129401.75074190604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129401.75074190604</v>
      </c>
      <c r="DC80" s="2">
        <f t="shared" si="141"/>
        <v>0</v>
      </c>
      <c r="DD80" s="2">
        <f t="shared" si="56"/>
        <v>691.03493262997767</v>
      </c>
      <c r="DE80" s="2">
        <f t="shared" si="57"/>
        <v>128710.71580927607</v>
      </c>
      <c r="DF80" s="2">
        <f t="shared" si="142"/>
        <v>3000</v>
      </c>
      <c r="DG80" s="2">
        <f t="shared" si="143"/>
        <v>5016.3326409621477</v>
      </c>
      <c r="DH80" s="2">
        <f t="shared" si="58"/>
        <v>120694.38316831391</v>
      </c>
    </row>
    <row r="81" spans="2:112">
      <c r="B81" s="228"/>
      <c r="C81" s="1">
        <f t="shared" si="168"/>
        <v>44</v>
      </c>
      <c r="D81" s="2">
        <f t="shared" si="105"/>
        <v>119377.87088092545</v>
      </c>
      <c r="E81" s="2">
        <f t="shared" si="106"/>
        <v>114692.33613703377</v>
      </c>
      <c r="F81" s="2">
        <f t="shared" si="107"/>
        <v>118166.22150000001</v>
      </c>
      <c r="G81" s="2">
        <f t="shared" si="108"/>
        <v>112783.71350000001</v>
      </c>
      <c r="H81" s="2">
        <f t="shared" si="109"/>
        <v>120099.95370366666</v>
      </c>
      <c r="I81" s="2">
        <f t="shared" si="110"/>
        <v>113783.91640976</v>
      </c>
      <c r="J81" s="2">
        <f t="shared" si="169"/>
        <v>114276.11886458141</v>
      </c>
      <c r="K81" s="2">
        <f t="shared" si="170"/>
        <v>111061.19718539999</v>
      </c>
      <c r="W81" s="1">
        <f t="shared" si="144"/>
        <v>63</v>
      </c>
      <c r="X81" s="2">
        <f t="shared" si="121"/>
        <v>116202.14634062907</v>
      </c>
      <c r="Y81" s="8">
        <f t="shared" si="157"/>
        <v>4.5900000000000003E-2</v>
      </c>
      <c r="Z81" s="5">
        <f t="shared" si="145"/>
        <v>1157</v>
      </c>
      <c r="AA81" s="2">
        <f t="shared" si="146"/>
        <v>115584.3</v>
      </c>
      <c r="AB81" s="2">
        <f t="shared" si="37"/>
        <v>115700</v>
      </c>
      <c r="AC81" s="2">
        <f t="shared" si="147"/>
        <v>127923.96532500003</v>
      </c>
      <c r="AD81" s="8">
        <f t="shared" si="122"/>
        <v>5.1499999999999997E-2</v>
      </c>
      <c r="AE81" s="2">
        <f t="shared" si="2"/>
        <v>129570.98637855939</v>
      </c>
      <c r="AF81" s="2" t="str">
        <f t="shared" si="123"/>
        <v>nie</v>
      </c>
      <c r="AG81" s="2">
        <f t="shared" si="124"/>
        <v>1157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5.1499999999999997E-2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4.5900000000000003E-2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55.86882750003133</v>
      </c>
      <c r="AW81" s="1">
        <f t="shared" si="158"/>
        <v>0</v>
      </c>
      <c r="AX81" s="2">
        <f t="shared" si="125"/>
        <v>55.86882750003133</v>
      </c>
      <c r="AY81" s="1">
        <f t="shared" si="83"/>
        <v>0</v>
      </c>
      <c r="AZ81" s="2">
        <f t="shared" si="40"/>
        <v>55.86882750003133</v>
      </c>
      <c r="BA81" s="2">
        <f t="shared" si="93"/>
        <v>129626.85520605942</v>
      </c>
      <c r="BB81" s="2">
        <f t="shared" si="126"/>
        <v>0</v>
      </c>
      <c r="BC81" s="2">
        <f t="shared" si="41"/>
        <v>687.13858399800029</v>
      </c>
      <c r="BD81" s="2">
        <f t="shared" si="10"/>
        <v>128939.71662206142</v>
      </c>
      <c r="BE81" s="2">
        <f t="shared" si="42"/>
        <v>1157</v>
      </c>
      <c r="BF81" s="2">
        <f t="shared" si="11"/>
        <v>5409.2724891512908</v>
      </c>
      <c r="BG81" s="2">
        <f t="shared" si="12"/>
        <v>122373.44413291012</v>
      </c>
      <c r="BI81" s="8">
        <f t="shared" si="162"/>
        <v>2.9000000000000001E-2</v>
      </c>
      <c r="BJ81" s="5">
        <f t="shared" si="148"/>
        <v>1045</v>
      </c>
      <c r="BK81" s="2">
        <f t="shared" si="149"/>
        <v>104395.5</v>
      </c>
      <c r="BL81" s="2">
        <f t="shared" si="150"/>
        <v>104500</v>
      </c>
      <c r="BM81" s="2">
        <f t="shared" si="127"/>
        <v>104500</v>
      </c>
      <c r="BN81" s="8">
        <f t="shared" si="128"/>
        <v>4.3999999999999997E-2</v>
      </c>
      <c r="BO81" s="2">
        <f t="shared" si="129"/>
        <v>105649.49999999999</v>
      </c>
      <c r="BP81" s="2" t="str">
        <f t="shared" si="130"/>
        <v>nie</v>
      </c>
      <c r="BQ81" s="2">
        <f t="shared" si="131"/>
        <v>2090</v>
      </c>
      <c r="BR81" s="1">
        <f t="shared" si="163"/>
        <v>119</v>
      </c>
      <c r="BS81" s="1">
        <f t="shared" si="174"/>
        <v>7</v>
      </c>
      <c r="BT81" s="1">
        <f t="shared" si="156"/>
        <v>49</v>
      </c>
      <c r="BU81" s="1">
        <f t="shared" si="167"/>
        <v>47</v>
      </c>
      <c r="BV81" s="2">
        <f t="shared" si="94"/>
        <v>11900</v>
      </c>
      <c r="BW81" s="8">
        <f t="shared" si="164"/>
        <v>5.5E-2</v>
      </c>
      <c r="BX81" s="2">
        <f t="shared" si="95"/>
        <v>12063.625</v>
      </c>
      <c r="BY81" s="2">
        <f t="shared" si="165"/>
        <v>163.625</v>
      </c>
      <c r="BZ81" s="2">
        <f t="shared" si="120"/>
        <v>10300</v>
      </c>
      <c r="CA81" s="8">
        <f t="shared" si="175"/>
        <v>4.3999999999999997E-2</v>
      </c>
      <c r="CB81" s="2">
        <f t="shared" si="117"/>
        <v>10413.299999999999</v>
      </c>
      <c r="CC81" s="2">
        <f t="shared" si="176"/>
        <v>206</v>
      </c>
      <c r="CD81" s="2">
        <f t="shared" si="132"/>
        <v>0</v>
      </c>
      <c r="CE81" s="2">
        <f t="shared" si="96"/>
        <v>0</v>
      </c>
      <c r="CF81" s="2">
        <f t="shared" si="97"/>
        <v>81.700000000002547</v>
      </c>
      <c r="CG81" s="1">
        <f t="shared" si="159"/>
        <v>0</v>
      </c>
      <c r="CH81" s="2">
        <f t="shared" si="133"/>
        <v>81.700000000002547</v>
      </c>
      <c r="CI81" s="1">
        <f t="shared" si="89"/>
        <v>0</v>
      </c>
      <c r="CJ81" s="2">
        <f t="shared" si="98"/>
        <v>81.700000000002547</v>
      </c>
      <c r="CK81" s="2">
        <f t="shared" si="99"/>
        <v>128208.12499999999</v>
      </c>
      <c r="CL81" s="2">
        <f t="shared" si="134"/>
        <v>0</v>
      </c>
      <c r="CM81" s="2">
        <f t="shared" si="47"/>
        <v>682.09738000000016</v>
      </c>
      <c r="CN81" s="2">
        <f t="shared" si="135"/>
        <v>127526.02761999998</v>
      </c>
      <c r="CO81" s="2">
        <f t="shared" si="48"/>
        <v>2459.625</v>
      </c>
      <c r="CP81" s="2">
        <f t="shared" si="136"/>
        <v>4892.2149999999974</v>
      </c>
      <c r="CQ81" s="2">
        <f t="shared" si="137"/>
        <v>120174.18761999998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128353.53024490598</v>
      </c>
      <c r="CW81" s="8">
        <f t="shared" si="138"/>
        <v>4.9000000000000002E-2</v>
      </c>
      <c r="CX81" s="2">
        <f t="shared" si="139"/>
        <v>129925.86099040609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129925.86099040609</v>
      </c>
      <c r="DC81" s="2">
        <f t="shared" si="141"/>
        <v>0</v>
      </c>
      <c r="DD81" s="2">
        <f t="shared" si="56"/>
        <v>691.03493262997767</v>
      </c>
      <c r="DE81" s="2">
        <f t="shared" si="57"/>
        <v>129234.82605777611</v>
      </c>
      <c r="DF81" s="2">
        <f t="shared" si="142"/>
        <v>3000</v>
      </c>
      <c r="DG81" s="2">
        <f t="shared" si="143"/>
        <v>5115.9135881771563</v>
      </c>
      <c r="DH81" s="2">
        <f t="shared" si="58"/>
        <v>121118.91246959896</v>
      </c>
    </row>
    <row r="82" spans="2:112">
      <c r="B82" s="228"/>
      <c r="C82" s="1">
        <f t="shared" si="168"/>
        <v>45</v>
      </c>
      <c r="D82" s="2">
        <f t="shared" si="105"/>
        <v>119874.41671425877</v>
      </c>
      <c r="E82" s="2">
        <f t="shared" si="106"/>
        <v>115094.53826203376</v>
      </c>
      <c r="F82" s="2">
        <f t="shared" si="107"/>
        <v>118592.74649999998</v>
      </c>
      <c r="G82" s="2">
        <f t="shared" si="108"/>
        <v>113129.19874999998</v>
      </c>
      <c r="H82" s="2">
        <f t="shared" si="109"/>
        <v>120576.2439365</v>
      </c>
      <c r="I82" s="2">
        <f t="shared" si="110"/>
        <v>114169.711498355</v>
      </c>
      <c r="J82" s="2">
        <f t="shared" si="169"/>
        <v>114623.23257563257</v>
      </c>
      <c r="K82" s="2">
        <f t="shared" si="170"/>
        <v>111324.50447107498</v>
      </c>
      <c r="W82" s="1">
        <f t="shared" si="144"/>
        <v>64</v>
      </c>
      <c r="X82" s="2">
        <f t="shared" si="121"/>
        <v>116480.94689030047</v>
      </c>
      <c r="Y82" s="8">
        <f t="shared" si="157"/>
        <v>4.5900000000000003E-2</v>
      </c>
      <c r="Z82" s="5">
        <f t="shared" si="145"/>
        <v>1157</v>
      </c>
      <c r="AA82" s="2">
        <f t="shared" si="146"/>
        <v>115584.3</v>
      </c>
      <c r="AB82" s="2">
        <f t="shared" si="37"/>
        <v>115700</v>
      </c>
      <c r="AC82" s="2">
        <f t="shared" si="147"/>
        <v>127923.96532500003</v>
      </c>
      <c r="AD82" s="8">
        <f t="shared" si="122"/>
        <v>5.1499999999999997E-2</v>
      </c>
      <c r="AE82" s="2">
        <f t="shared" si="2"/>
        <v>130119.99339641254</v>
      </c>
      <c r="AF82" s="2" t="str">
        <f t="shared" si="123"/>
        <v>nie</v>
      </c>
      <c r="AG82" s="2">
        <f t="shared" si="124"/>
        <v>1157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5.1499999999999997E-2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4.5900000000000003E-2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55.86882750003133</v>
      </c>
      <c r="AW82" s="1">
        <f t="shared" si="158"/>
        <v>0</v>
      </c>
      <c r="AX82" s="2">
        <f t="shared" si="125"/>
        <v>55.86882750003133</v>
      </c>
      <c r="AY82" s="1">
        <f t="shared" si="83"/>
        <v>0</v>
      </c>
      <c r="AZ82" s="2">
        <f t="shared" si="40"/>
        <v>55.86882750003133</v>
      </c>
      <c r="BA82" s="2">
        <f t="shared" si="93"/>
        <v>130175.86222391257</v>
      </c>
      <c r="BB82" s="2">
        <f t="shared" si="126"/>
        <v>0</v>
      </c>
      <c r="BC82" s="2">
        <f t="shared" si="41"/>
        <v>687.13858399800029</v>
      </c>
      <c r="BD82" s="2">
        <f t="shared" si="10"/>
        <v>129488.72363991456</v>
      </c>
      <c r="BE82" s="2">
        <f t="shared" si="42"/>
        <v>1157</v>
      </c>
      <c r="BF82" s="2">
        <f t="shared" si="11"/>
        <v>5513.5838225433881</v>
      </c>
      <c r="BG82" s="2">
        <f t="shared" si="12"/>
        <v>122818.13981737118</v>
      </c>
      <c r="BI82" s="8">
        <f t="shared" si="162"/>
        <v>2.9000000000000001E-2</v>
      </c>
      <c r="BJ82" s="5">
        <f t="shared" si="148"/>
        <v>1045</v>
      </c>
      <c r="BK82" s="2">
        <f t="shared" si="149"/>
        <v>104395.5</v>
      </c>
      <c r="BL82" s="2">
        <f t="shared" si="150"/>
        <v>104500</v>
      </c>
      <c r="BM82" s="2">
        <f t="shared" si="127"/>
        <v>104500</v>
      </c>
      <c r="BN82" s="8">
        <f t="shared" si="128"/>
        <v>4.3999999999999997E-2</v>
      </c>
      <c r="BO82" s="2">
        <f t="shared" si="129"/>
        <v>106032.66666666666</v>
      </c>
      <c r="BP82" s="2" t="str">
        <f t="shared" si="130"/>
        <v>nie</v>
      </c>
      <c r="BQ82" s="2">
        <f t="shared" si="131"/>
        <v>2090</v>
      </c>
      <c r="BR82" s="1">
        <f t="shared" si="163"/>
        <v>119</v>
      </c>
      <c r="BS82" s="1">
        <f t="shared" si="174"/>
        <v>7</v>
      </c>
      <c r="BT82" s="1">
        <f t="shared" si="156"/>
        <v>49</v>
      </c>
      <c r="BU82" s="1">
        <f t="shared" si="167"/>
        <v>47</v>
      </c>
      <c r="BV82" s="2">
        <f t="shared" si="94"/>
        <v>11900</v>
      </c>
      <c r="BW82" s="8">
        <f t="shared" si="164"/>
        <v>5.5E-2</v>
      </c>
      <c r="BX82" s="2">
        <f t="shared" si="95"/>
        <v>12118.166666666666</v>
      </c>
      <c r="BY82" s="2">
        <f t="shared" si="165"/>
        <v>218.16666666666606</v>
      </c>
      <c r="BZ82" s="2">
        <f t="shared" si="120"/>
        <v>10300</v>
      </c>
      <c r="CA82" s="8">
        <f t="shared" si="175"/>
        <v>4.3999999999999997E-2</v>
      </c>
      <c r="CB82" s="2">
        <f t="shared" si="117"/>
        <v>10451.066666666666</v>
      </c>
      <c r="CC82" s="2">
        <f t="shared" si="176"/>
        <v>206</v>
      </c>
      <c r="CD82" s="2">
        <f t="shared" si="132"/>
        <v>0</v>
      </c>
      <c r="CE82" s="2">
        <f t="shared" si="96"/>
        <v>0</v>
      </c>
      <c r="CF82" s="2">
        <f t="shared" si="97"/>
        <v>81.700000000002547</v>
      </c>
      <c r="CG82" s="1">
        <f t="shared" si="159"/>
        <v>0</v>
      </c>
      <c r="CH82" s="2">
        <f t="shared" si="133"/>
        <v>81.700000000002547</v>
      </c>
      <c r="CI82" s="1">
        <f t="shared" si="89"/>
        <v>0</v>
      </c>
      <c r="CJ82" s="2">
        <f t="shared" si="98"/>
        <v>81.700000000002547</v>
      </c>
      <c r="CK82" s="2">
        <f t="shared" si="99"/>
        <v>128683.59999999999</v>
      </c>
      <c r="CL82" s="2">
        <f t="shared" si="134"/>
        <v>0</v>
      </c>
      <c r="CM82" s="2">
        <f t="shared" si="47"/>
        <v>682.09738000000016</v>
      </c>
      <c r="CN82" s="2">
        <f t="shared" si="135"/>
        <v>128001.50261999998</v>
      </c>
      <c r="CO82" s="2">
        <f t="shared" si="48"/>
        <v>2514.1666666666661</v>
      </c>
      <c r="CP82" s="2">
        <f t="shared" si="136"/>
        <v>4972.1923333333307</v>
      </c>
      <c r="CQ82" s="2">
        <f t="shared" si="137"/>
        <v>120515.14361999999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128353.53024490598</v>
      </c>
      <c r="CW82" s="8">
        <f t="shared" si="138"/>
        <v>4.9000000000000002E-2</v>
      </c>
      <c r="CX82" s="2">
        <f t="shared" si="139"/>
        <v>130449.97123890612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130449.97123890612</v>
      </c>
      <c r="DC82" s="2">
        <f t="shared" si="141"/>
        <v>0</v>
      </c>
      <c r="DD82" s="2">
        <f t="shared" si="56"/>
        <v>691.03493262997767</v>
      </c>
      <c r="DE82" s="2">
        <f t="shared" si="57"/>
        <v>129758.93630627614</v>
      </c>
      <c r="DF82" s="2">
        <f t="shared" si="142"/>
        <v>3000</v>
      </c>
      <c r="DG82" s="2">
        <f t="shared" si="143"/>
        <v>5215.4945353921621</v>
      </c>
      <c r="DH82" s="2">
        <f t="shared" si="58"/>
        <v>121543.44177088398</v>
      </c>
    </row>
    <row r="83" spans="2:112">
      <c r="B83" s="228"/>
      <c r="C83" s="1">
        <f t="shared" si="168"/>
        <v>46</v>
      </c>
      <c r="D83" s="2">
        <f t="shared" si="105"/>
        <v>120370.96254759212</v>
      </c>
      <c r="E83" s="2">
        <f t="shared" si="106"/>
        <v>115496.74038703377</v>
      </c>
      <c r="F83" s="2">
        <f t="shared" si="107"/>
        <v>119019.27149999999</v>
      </c>
      <c r="G83" s="2">
        <f t="shared" si="108"/>
        <v>113474.68399999999</v>
      </c>
      <c r="H83" s="2">
        <f t="shared" si="109"/>
        <v>121052.53416933332</v>
      </c>
      <c r="I83" s="2">
        <f t="shared" si="110"/>
        <v>114555.50658694998</v>
      </c>
      <c r="J83" s="2">
        <f t="shared" si="169"/>
        <v>114971.40064458107</v>
      </c>
      <c r="K83" s="2">
        <f t="shared" si="170"/>
        <v>111587.81175674999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116759.74743997189</v>
      </c>
      <c r="Y83" s="8">
        <f t="shared" si="157"/>
        <v>4.5900000000000003E-2</v>
      </c>
      <c r="Z83" s="5">
        <f t="shared" si="145"/>
        <v>1157</v>
      </c>
      <c r="AA83" s="2">
        <f t="shared" si="146"/>
        <v>115584.3</v>
      </c>
      <c r="AB83" s="2">
        <f t="shared" si="37"/>
        <v>115700</v>
      </c>
      <c r="AC83" s="2">
        <f t="shared" si="147"/>
        <v>127923.96532500003</v>
      </c>
      <c r="AD83" s="8">
        <f t="shared" ref="AD83:AD114" si="178">IF(AND(MOD($W83,zapadalnosc_TOS)&lt;=zmiana_oprocentowania_co_ile_mc_TOS,MOD($W83,zapadalnosc_TOS)&lt;&gt;0),proc_I_okres_TOS,(marza_TOS+$Y83))</f>
        <v>5.1499999999999997E-2</v>
      </c>
      <c r="AE83" s="2">
        <f t="shared" ref="AE83:AE146" si="179">AC83*(1+AD83*IF(MOD($W83,12)&lt;&gt;0,MOD($W83,12),12)/12)</f>
        <v>130669.00041426565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1157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5.1499999999999997E-2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4.5900000000000003E-2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55.86882750003133</v>
      </c>
      <c r="AW83" s="1">
        <f t="shared" si="158"/>
        <v>0</v>
      </c>
      <c r="AX83" s="2">
        <f t="shared" ref="AX83:AX114" si="182">AV83-AW83*zamiana_TOS</f>
        <v>55.86882750003133</v>
      </c>
      <c r="AY83" s="1">
        <f t="shared" si="83"/>
        <v>0</v>
      </c>
      <c r="AZ83" s="2">
        <f t="shared" si="40"/>
        <v>55.86882750003133</v>
      </c>
      <c r="BA83" s="2">
        <f t="shared" si="93"/>
        <v>130724.86924176569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687.13858399800029</v>
      </c>
      <c r="BD83" s="2">
        <f t="shared" ref="BD83:BD146" si="184">BA83-BC83</f>
        <v>130037.73065776768</v>
      </c>
      <c r="BE83" s="2">
        <f t="shared" si="42"/>
        <v>1157</v>
      </c>
      <c r="BF83" s="2">
        <f t="shared" ref="BF83:BF146" si="185">(BA83-BE83-zakup_domyslny_wartosc)*podatek_Belki</f>
        <v>5617.89515593548</v>
      </c>
      <c r="BG83" s="2">
        <f t="shared" ref="BG83:BG146" si="186">BA83-BC83-BE83-BF83</f>
        <v>123262.8355018322</v>
      </c>
      <c r="BI83" s="8">
        <f t="shared" si="162"/>
        <v>2.9000000000000001E-2</v>
      </c>
      <c r="BJ83" s="5">
        <f t="shared" si="148"/>
        <v>1045</v>
      </c>
      <c r="BK83" s="2">
        <f t="shared" si="149"/>
        <v>104395.5</v>
      </c>
      <c r="BL83" s="2">
        <f t="shared" si="150"/>
        <v>104500</v>
      </c>
      <c r="BM83" s="2">
        <f t="shared" ref="BM83:BM114" si="187">BL83</f>
        <v>104500</v>
      </c>
      <c r="BN83" s="8">
        <f t="shared" ref="BN83:BN114" si="188">IF(AND(MOD($W83,zapadalnosc_COI)&lt;=zmiana_oprocentowania_co_ile_mc_COI,MOD($W83,zapadalnosc_COI)&lt;&gt;0),proc_I_okres_COI,(marza_COI+$BI83))</f>
        <v>4.3999999999999997E-2</v>
      </c>
      <c r="BO83" s="2">
        <f t="shared" ref="BO83:BO114" si="189">BM83*(1+BN83*IF(MOD($W83,12)&lt;&gt;0,MOD($W83,12),12)/12)</f>
        <v>106415.83333333333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2090</v>
      </c>
      <c r="BR83" s="1">
        <f t="shared" si="163"/>
        <v>119</v>
      </c>
      <c r="BS83" s="1">
        <f t="shared" si="174"/>
        <v>7</v>
      </c>
      <c r="BT83" s="1">
        <f t="shared" si="156"/>
        <v>49</v>
      </c>
      <c r="BU83" s="1">
        <f t="shared" si="167"/>
        <v>47</v>
      </c>
      <c r="BV83" s="2">
        <f t="shared" si="94"/>
        <v>11900</v>
      </c>
      <c r="BW83" s="8">
        <f t="shared" si="164"/>
        <v>5.5E-2</v>
      </c>
      <c r="BX83" s="2">
        <f t="shared" si="95"/>
        <v>12172.708333333334</v>
      </c>
      <c r="BY83" s="2">
        <f t="shared" si="165"/>
        <v>238</v>
      </c>
      <c r="BZ83" s="2">
        <f t="shared" si="120"/>
        <v>10300</v>
      </c>
      <c r="CA83" s="8">
        <f t="shared" si="175"/>
        <v>4.3999999999999997E-2</v>
      </c>
      <c r="CB83" s="2">
        <f t="shared" si="117"/>
        <v>10488.833333333334</v>
      </c>
      <c r="CC83" s="2">
        <f t="shared" si="176"/>
        <v>206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81.700000000002547</v>
      </c>
      <c r="CG83" s="1">
        <f t="shared" si="159"/>
        <v>0</v>
      </c>
      <c r="CH83" s="2">
        <f t="shared" ref="CH83:CH114" si="193">CF83-CG83*zamiana_COI</f>
        <v>81.700000000002547</v>
      </c>
      <c r="CI83" s="1">
        <f t="shared" si="89"/>
        <v>0</v>
      </c>
      <c r="CJ83" s="2">
        <f t="shared" si="98"/>
        <v>81.700000000002547</v>
      </c>
      <c r="CK83" s="2">
        <f t="shared" si="99"/>
        <v>129159.07499999998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682.09738000000016</v>
      </c>
      <c r="CN83" s="2">
        <f t="shared" ref="CN83:CN114" si="195">CK83-CM83</f>
        <v>128476.97761999998</v>
      </c>
      <c r="CO83" s="2">
        <f t="shared" si="48"/>
        <v>2534</v>
      </c>
      <c r="CP83" s="2">
        <f t="shared" ref="CP83:CP114" si="196">(CK83-CO83-zakup_domyslny_wartosc)*podatek_Belki</f>
        <v>5058.7642499999965</v>
      </c>
      <c r="CQ83" s="2">
        <f t="shared" ref="CQ83:CQ114" si="197">CK83-CM83-CO83-CP83</f>
        <v>120884.21336999998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128353.53024490598</v>
      </c>
      <c r="CW83" s="8">
        <f t="shared" ref="CW83:CW114" si="198">IF(AND(MOD($W83,zapadalnosc_EDO)&lt;=12,MOD($W83,zapadalnosc_EDO)&lt;&gt;0),proc_I_okres_EDO,(marza_EDO+$BI83))</f>
        <v>4.9000000000000002E-2</v>
      </c>
      <c r="CX83" s="2">
        <f t="shared" ref="CX83:CX114" si="199">CV83*(1+CW83*IF(MOD($W83,12)&lt;&gt;0,MOD($W83,12),12)/12)</f>
        <v>130974.08148740616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130974.08148740616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691.03493262997767</v>
      </c>
      <c r="DE83" s="2">
        <f t="shared" si="57"/>
        <v>130283.04655477619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5315.0754826071707</v>
      </c>
      <c r="DH83" s="2">
        <f t="shared" si="58"/>
        <v>121967.97107216902</v>
      </c>
    </row>
    <row r="84" spans="2:112">
      <c r="B84" s="229"/>
      <c r="C84" s="1">
        <f t="shared" si="168"/>
        <v>47</v>
      </c>
      <c r="D84" s="2">
        <f t="shared" si="105"/>
        <v>120867.50838092544</v>
      </c>
      <c r="E84" s="2">
        <f t="shared" si="106"/>
        <v>115898.94251203377</v>
      </c>
      <c r="F84" s="2">
        <f t="shared" si="107"/>
        <v>119445.7965</v>
      </c>
      <c r="G84" s="2">
        <f t="shared" si="108"/>
        <v>113820.16924999999</v>
      </c>
      <c r="H84" s="2">
        <f t="shared" si="109"/>
        <v>121528.82440216666</v>
      </c>
      <c r="I84" s="2">
        <f t="shared" si="110"/>
        <v>114941.30167554499</v>
      </c>
      <c r="J84" s="2">
        <f t="shared" si="169"/>
        <v>115320.62627403898</v>
      </c>
      <c r="K84" s="2">
        <f t="shared" si="170"/>
        <v>111851.11904242499</v>
      </c>
      <c r="W84" s="1">
        <f t="shared" ref="W84:W115" si="204">W83+1</f>
        <v>66</v>
      </c>
      <c r="X84" s="2">
        <f t="shared" si="177"/>
        <v>117038.54798964327</v>
      </c>
      <c r="Y84" s="8">
        <f t="shared" si="157"/>
        <v>4.5900000000000003E-2</v>
      </c>
      <c r="Z84" s="5">
        <f t="shared" ref="Z84:Z115" si="205">IF(AF83="tak",
ROUNDDOWN(AE83/zamiana_TOS,0),
Z83)</f>
        <v>1157</v>
      </c>
      <c r="AA84" s="2">
        <f t="shared" ref="AA84:AA115" si="206">IF(AF83="tak",
Z84*zamiana_TOS,
AA83)</f>
        <v>115584.3</v>
      </c>
      <c r="AB84" s="2">
        <f t="shared" ref="AB84:AB147" si="207">IF(AF83="tak",
Z84*100,
AB83)</f>
        <v>115700</v>
      </c>
      <c r="AC84" s="2">
        <f t="shared" ref="AC84:AC115" si="208">IF(AF83="tak",
 AB84,
IF(MOD($W84,kapitalizacja_odsetek_mc_TOS)&lt;&gt;1,AC83,AE83))</f>
        <v>127923.96532500003</v>
      </c>
      <c r="AD84" s="8">
        <f t="shared" si="178"/>
        <v>5.1499999999999997E-2</v>
      </c>
      <c r="AE84" s="2">
        <f t="shared" si="179"/>
        <v>131218.00743211876</v>
      </c>
      <c r="AF84" s="2" t="str">
        <f t="shared" si="180"/>
        <v>nie</v>
      </c>
      <c r="AG84" s="2">
        <f t="shared" si="181"/>
        <v>1157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5.1499999999999997E-2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4.5900000000000003E-2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55.86882750003133</v>
      </c>
      <c r="AW84" s="1">
        <f t="shared" si="158"/>
        <v>0</v>
      </c>
      <c r="AX84" s="2">
        <f t="shared" si="182"/>
        <v>55.86882750003133</v>
      </c>
      <c r="AY84" s="1">
        <f t="shared" si="83"/>
        <v>0</v>
      </c>
      <c r="AZ84" s="2">
        <f t="shared" ref="AZ84:AZ147" si="210">AX84-AY84*100</f>
        <v>55.86882750003133</v>
      </c>
      <c r="BA84" s="2">
        <f t="shared" si="93"/>
        <v>131273.87625961879</v>
      </c>
      <c r="BB84" s="2">
        <f t="shared" si="183"/>
        <v>0</v>
      </c>
      <c r="BC84" s="2">
        <f t="shared" ref="BC84:BC147" si="211">BB84+BC83</f>
        <v>687.13858399800029</v>
      </c>
      <c r="BD84" s="2">
        <f t="shared" si="184"/>
        <v>130586.73767562078</v>
      </c>
      <c r="BE84" s="2">
        <f t="shared" ref="BE84:BE147" si="212">AG84+AO84+AS84</f>
        <v>1157</v>
      </c>
      <c r="BF84" s="2">
        <f t="shared" si="185"/>
        <v>5722.2064893275701</v>
      </c>
      <c r="BG84" s="2">
        <f t="shared" si="186"/>
        <v>123707.53118629321</v>
      </c>
      <c r="BI84" s="8">
        <f t="shared" si="162"/>
        <v>2.9000000000000001E-2</v>
      </c>
      <c r="BJ84" s="5">
        <f t="shared" ref="BJ84:BJ115" si="213">IF(BP83="tak",
ROUNDDOWN(BO83/zamiana_COI,0),
BJ83)</f>
        <v>1045</v>
      </c>
      <c r="BK84" s="2">
        <f t="shared" ref="BK84:BK115" si="214">IF(BP83="tak",
BJ84*zamiana_COI,
BK83)</f>
        <v>104395.5</v>
      </c>
      <c r="BL84" s="2">
        <f t="shared" ref="BL84:BL115" si="215">IF(BP83="tak",
BJ84*100,
BL83)</f>
        <v>104500</v>
      </c>
      <c r="BM84" s="2">
        <f t="shared" si="187"/>
        <v>104500</v>
      </c>
      <c r="BN84" s="8">
        <f t="shared" si="188"/>
        <v>4.3999999999999997E-2</v>
      </c>
      <c r="BO84" s="2">
        <f t="shared" si="189"/>
        <v>106799</v>
      </c>
      <c r="BP84" s="2" t="str">
        <f t="shared" si="190"/>
        <v>nie</v>
      </c>
      <c r="BQ84" s="2">
        <f t="shared" si="191"/>
        <v>2090</v>
      </c>
      <c r="BR84" s="1">
        <f t="shared" si="163"/>
        <v>119</v>
      </c>
      <c r="BS84" s="1">
        <f t="shared" si="174"/>
        <v>7</v>
      </c>
      <c r="BT84" s="1">
        <f t="shared" si="156"/>
        <v>49</v>
      </c>
      <c r="BU84" s="1">
        <f t="shared" si="167"/>
        <v>47</v>
      </c>
      <c r="BV84" s="2">
        <f t="shared" si="94"/>
        <v>11900</v>
      </c>
      <c r="BW84" s="8">
        <f t="shared" si="164"/>
        <v>5.5E-2</v>
      </c>
      <c r="BX84" s="2">
        <f t="shared" si="95"/>
        <v>12227.250000000002</v>
      </c>
      <c r="BY84" s="2">
        <f t="shared" si="165"/>
        <v>238</v>
      </c>
      <c r="BZ84" s="2">
        <f t="shared" si="120"/>
        <v>10300</v>
      </c>
      <c r="CA84" s="8">
        <f t="shared" si="175"/>
        <v>4.3999999999999997E-2</v>
      </c>
      <c r="CB84" s="2">
        <f t="shared" si="117"/>
        <v>10526.6</v>
      </c>
      <c r="CC84" s="2">
        <f t="shared" si="176"/>
        <v>206</v>
      </c>
      <c r="CD84" s="2">
        <f t="shared" si="192"/>
        <v>0</v>
      </c>
      <c r="CE84" s="2">
        <f t="shared" si="96"/>
        <v>0</v>
      </c>
      <c r="CF84" s="2">
        <f t="shared" si="97"/>
        <v>81.700000000002547</v>
      </c>
      <c r="CG84" s="1">
        <f t="shared" si="159"/>
        <v>0</v>
      </c>
      <c r="CH84" s="2">
        <f t="shared" si="193"/>
        <v>81.700000000002547</v>
      </c>
      <c r="CI84" s="1">
        <f t="shared" si="89"/>
        <v>0</v>
      </c>
      <c r="CJ84" s="2">
        <f t="shared" si="98"/>
        <v>81.700000000002547</v>
      </c>
      <c r="CK84" s="2">
        <f t="shared" si="99"/>
        <v>129634.55</v>
      </c>
      <c r="CL84" s="2">
        <f t="shared" si="194"/>
        <v>0</v>
      </c>
      <c r="CM84" s="2">
        <f t="shared" ref="CM84:CM147" si="216">CL84+CM83</f>
        <v>682.09738000000016</v>
      </c>
      <c r="CN84" s="2">
        <f t="shared" si="195"/>
        <v>128952.45262</v>
      </c>
      <c r="CO84" s="2">
        <f t="shared" ref="CO84:CO147" si="217">BQ84+BY84+CC84</f>
        <v>2534</v>
      </c>
      <c r="CP84" s="2">
        <f t="shared" si="196"/>
        <v>5149.1045000000004</v>
      </c>
      <c r="CQ84" s="2">
        <f t="shared" si="197"/>
        <v>121269.34812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128353.53024490598</v>
      </c>
      <c r="CW84" s="8">
        <f t="shared" si="198"/>
        <v>4.9000000000000002E-2</v>
      </c>
      <c r="CX84" s="2">
        <f t="shared" si="199"/>
        <v>131498.19173590618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131498.19173590618</v>
      </c>
      <c r="DC84" s="2">
        <f t="shared" si="201"/>
        <v>0</v>
      </c>
      <c r="DD84" s="2">
        <f t="shared" ref="DD84:DD147" si="225">DC84+DD83</f>
        <v>691.03493262997767</v>
      </c>
      <c r="DE84" s="2">
        <f t="shared" ref="DE84:DE147" si="226">DB84-DD84</f>
        <v>130807.1568032762</v>
      </c>
      <c r="DF84" s="2">
        <f t="shared" si="202"/>
        <v>3000</v>
      </c>
      <c r="DG84" s="2">
        <f t="shared" si="203"/>
        <v>5414.6564298221738</v>
      </c>
      <c r="DH84" s="2">
        <f t="shared" ref="DH84:DH147" si="227">DB84-DD84-DF84-DG84</f>
        <v>122392.50037345402</v>
      </c>
    </row>
    <row r="85" spans="2:112">
      <c r="B85" s="227">
        <f>ROUNDUP(C86/12,0)</f>
        <v>5</v>
      </c>
      <c r="C85" s="3">
        <f t="shared" si="168"/>
        <v>48</v>
      </c>
      <c r="D85" s="10">
        <f t="shared" si="105"/>
        <v>121193.65402790029</v>
      </c>
      <c r="E85" s="10">
        <f t="shared" si="106"/>
        <v>116130.74445067528</v>
      </c>
      <c r="F85" s="10">
        <f t="shared" si="107"/>
        <v>119704.01168</v>
      </c>
      <c r="G85" s="10">
        <f t="shared" si="108"/>
        <v>115617.34467999999</v>
      </c>
      <c r="H85" s="10">
        <f t="shared" si="109"/>
        <v>121833.81345068839</v>
      </c>
      <c r="I85" s="10">
        <f t="shared" si="110"/>
        <v>115155.79557982839</v>
      </c>
      <c r="J85" s="10">
        <f t="shared" si="169"/>
        <v>115670.91267634637</v>
      </c>
      <c r="K85" s="10">
        <f t="shared" si="170"/>
        <v>112114.42632809999</v>
      </c>
      <c r="W85" s="1">
        <f t="shared" si="204"/>
        <v>67</v>
      </c>
      <c r="X85" s="2">
        <f t="shared" si="177"/>
        <v>117317.34853931468</v>
      </c>
      <c r="Y85" s="8">
        <f t="shared" si="157"/>
        <v>4.5900000000000003E-2</v>
      </c>
      <c r="Z85" s="5">
        <f t="shared" si="205"/>
        <v>1157</v>
      </c>
      <c r="AA85" s="2">
        <f t="shared" si="206"/>
        <v>115584.3</v>
      </c>
      <c r="AB85" s="2">
        <f t="shared" si="207"/>
        <v>115700</v>
      </c>
      <c r="AC85" s="2">
        <f t="shared" si="208"/>
        <v>127923.96532500003</v>
      </c>
      <c r="AD85" s="8">
        <f t="shared" si="178"/>
        <v>5.1499999999999997E-2</v>
      </c>
      <c r="AE85" s="2">
        <f t="shared" si="179"/>
        <v>131767.0144499719</v>
      </c>
      <c r="AF85" s="2" t="str">
        <f t="shared" si="180"/>
        <v>nie</v>
      </c>
      <c r="AG85" s="2">
        <f t="shared" si="181"/>
        <v>1157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5.1499999999999997E-2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4.5900000000000003E-2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55.86882750003133</v>
      </c>
      <c r="AW85" s="1">
        <f t="shared" si="158"/>
        <v>0</v>
      </c>
      <c r="AX85" s="2">
        <f t="shared" si="182"/>
        <v>55.86882750003133</v>
      </c>
      <c r="AY85" s="1">
        <f t="shared" si="83"/>
        <v>0</v>
      </c>
      <c r="AZ85" s="2">
        <f t="shared" si="210"/>
        <v>55.86882750003133</v>
      </c>
      <c r="BA85" s="2">
        <f t="shared" si="93"/>
        <v>131822.88327747193</v>
      </c>
      <c r="BB85" s="2">
        <f t="shared" si="183"/>
        <v>0</v>
      </c>
      <c r="BC85" s="2">
        <f t="shared" si="211"/>
        <v>687.13858399800029</v>
      </c>
      <c r="BD85" s="2">
        <f t="shared" si="184"/>
        <v>131135.74469347394</v>
      </c>
      <c r="BE85" s="2">
        <f t="shared" si="212"/>
        <v>1157</v>
      </c>
      <c r="BF85" s="2">
        <f t="shared" si="185"/>
        <v>5826.5178227196675</v>
      </c>
      <c r="BG85" s="2">
        <f t="shared" si="186"/>
        <v>124152.22687075427</v>
      </c>
      <c r="BI85" s="8">
        <f t="shared" si="162"/>
        <v>2.9000000000000001E-2</v>
      </c>
      <c r="BJ85" s="5">
        <f t="shared" si="213"/>
        <v>1045</v>
      </c>
      <c r="BK85" s="2">
        <f t="shared" si="214"/>
        <v>104395.5</v>
      </c>
      <c r="BL85" s="2">
        <f t="shared" si="215"/>
        <v>104500</v>
      </c>
      <c r="BM85" s="2">
        <f t="shared" si="187"/>
        <v>104500</v>
      </c>
      <c r="BN85" s="8">
        <f t="shared" si="188"/>
        <v>4.3999999999999997E-2</v>
      </c>
      <c r="BO85" s="2">
        <f t="shared" si="189"/>
        <v>107182.16666666667</v>
      </c>
      <c r="BP85" s="2" t="str">
        <f t="shared" si="190"/>
        <v>nie</v>
      </c>
      <c r="BQ85" s="2">
        <f t="shared" si="191"/>
        <v>2090</v>
      </c>
      <c r="BR85" s="1">
        <f t="shared" si="163"/>
        <v>119</v>
      </c>
      <c r="BS85" s="1">
        <f t="shared" si="174"/>
        <v>7</v>
      </c>
      <c r="BT85" s="1">
        <f t="shared" si="156"/>
        <v>49</v>
      </c>
      <c r="BU85" s="1">
        <f t="shared" si="167"/>
        <v>47</v>
      </c>
      <c r="BV85" s="2">
        <f t="shared" si="94"/>
        <v>11900</v>
      </c>
      <c r="BW85" s="8">
        <f t="shared" si="164"/>
        <v>5.5E-2</v>
      </c>
      <c r="BX85" s="2">
        <f t="shared" si="95"/>
        <v>12281.791666666666</v>
      </c>
      <c r="BY85" s="2">
        <f t="shared" si="165"/>
        <v>238</v>
      </c>
      <c r="BZ85" s="2">
        <f t="shared" si="120"/>
        <v>10300</v>
      </c>
      <c r="CA85" s="8">
        <f t="shared" si="175"/>
        <v>4.3999999999999997E-2</v>
      </c>
      <c r="CB85" s="2">
        <f t="shared" si="117"/>
        <v>10564.366666666667</v>
      </c>
      <c r="CC85" s="2">
        <f t="shared" si="176"/>
        <v>206</v>
      </c>
      <c r="CD85" s="2">
        <f t="shared" si="192"/>
        <v>0</v>
      </c>
      <c r="CE85" s="2">
        <f t="shared" si="96"/>
        <v>0</v>
      </c>
      <c r="CF85" s="2">
        <f t="shared" si="97"/>
        <v>81.700000000002547</v>
      </c>
      <c r="CG85" s="1">
        <f t="shared" si="159"/>
        <v>0</v>
      </c>
      <c r="CH85" s="2">
        <f t="shared" si="193"/>
        <v>81.700000000002547</v>
      </c>
      <c r="CI85" s="1">
        <f t="shared" si="89"/>
        <v>0</v>
      </c>
      <c r="CJ85" s="2">
        <f t="shared" si="98"/>
        <v>81.700000000002547</v>
      </c>
      <c r="CK85" s="2">
        <f t="shared" si="99"/>
        <v>130110.02500000001</v>
      </c>
      <c r="CL85" s="2">
        <f t="shared" si="194"/>
        <v>0</v>
      </c>
      <c r="CM85" s="2">
        <f t="shared" si="216"/>
        <v>682.09738000000016</v>
      </c>
      <c r="CN85" s="2">
        <f t="shared" si="195"/>
        <v>129427.92762</v>
      </c>
      <c r="CO85" s="2">
        <f t="shared" si="217"/>
        <v>2534</v>
      </c>
      <c r="CP85" s="2">
        <f t="shared" si="196"/>
        <v>5239.4447500000015</v>
      </c>
      <c r="CQ85" s="2">
        <f t="shared" si="197"/>
        <v>121654.48287000001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128353.53024490598</v>
      </c>
      <c r="CW85" s="8">
        <f t="shared" si="198"/>
        <v>4.9000000000000002E-2</v>
      </c>
      <c r="CX85" s="2">
        <f t="shared" si="199"/>
        <v>132022.30198440622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132022.30198440622</v>
      </c>
      <c r="DC85" s="2">
        <f t="shared" si="201"/>
        <v>0</v>
      </c>
      <c r="DD85" s="2">
        <f t="shared" si="225"/>
        <v>691.03493262997767</v>
      </c>
      <c r="DE85" s="2">
        <f t="shared" si="226"/>
        <v>131331.26705177623</v>
      </c>
      <c r="DF85" s="2">
        <f t="shared" si="202"/>
        <v>3000</v>
      </c>
      <c r="DG85" s="2">
        <f t="shared" si="203"/>
        <v>5514.2373770371823</v>
      </c>
      <c r="DH85" s="2">
        <f t="shared" si="227"/>
        <v>122817.02967473905</v>
      </c>
    </row>
    <row r="86" spans="2:112">
      <c r="B86" s="228"/>
      <c r="C86" s="1">
        <f t="shared" si="168"/>
        <v>49</v>
      </c>
      <c r="D86" s="2">
        <f t="shared" si="105"/>
        <v>121715.77197165029</v>
      </c>
      <c r="E86" s="2">
        <f t="shared" si="106"/>
        <v>116553.65998511278</v>
      </c>
      <c r="F86" s="2">
        <f t="shared" si="107"/>
        <v>120346.04501333334</v>
      </c>
      <c r="G86" s="2">
        <f t="shared" si="108"/>
        <v>115746.83667999999</v>
      </c>
      <c r="H86" s="2">
        <f t="shared" si="109"/>
        <v>122333.44190493057</v>
      </c>
      <c r="I86" s="2">
        <f t="shared" si="110"/>
        <v>115560.49462776456</v>
      </c>
      <c r="J86" s="2">
        <f t="shared" si="169"/>
        <v>116022.26307360077</v>
      </c>
      <c r="K86" s="2">
        <f t="shared" si="170"/>
        <v>112385.36952505956</v>
      </c>
      <c r="W86" s="1">
        <f t="shared" si="204"/>
        <v>68</v>
      </c>
      <c r="X86" s="2">
        <f t="shared" si="177"/>
        <v>117596.14908898609</v>
      </c>
      <c r="Y86" s="8">
        <f t="shared" si="157"/>
        <v>4.5900000000000003E-2</v>
      </c>
      <c r="Z86" s="5">
        <f t="shared" si="205"/>
        <v>1157</v>
      </c>
      <c r="AA86" s="2">
        <f t="shared" si="206"/>
        <v>115584.3</v>
      </c>
      <c r="AB86" s="2">
        <f t="shared" si="207"/>
        <v>115700</v>
      </c>
      <c r="AC86" s="2">
        <f t="shared" si="208"/>
        <v>127923.96532500003</v>
      </c>
      <c r="AD86" s="8">
        <f t="shared" si="178"/>
        <v>5.1499999999999997E-2</v>
      </c>
      <c r="AE86" s="2">
        <f t="shared" si="179"/>
        <v>132316.02146782502</v>
      </c>
      <c r="AF86" s="2" t="str">
        <f t="shared" si="180"/>
        <v>nie</v>
      </c>
      <c r="AG86" s="2">
        <f t="shared" si="181"/>
        <v>1157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5.1499999999999997E-2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4.5900000000000003E-2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55.86882750003133</v>
      </c>
      <c r="AW86" s="1">
        <f t="shared" si="158"/>
        <v>0</v>
      </c>
      <c r="AX86" s="2">
        <f t="shared" si="182"/>
        <v>55.86882750003133</v>
      </c>
      <c r="AY86" s="1">
        <f t="shared" si="83"/>
        <v>0</v>
      </c>
      <c r="AZ86" s="2">
        <f t="shared" si="210"/>
        <v>55.86882750003133</v>
      </c>
      <c r="BA86" s="2">
        <f t="shared" si="93"/>
        <v>132371.89029532505</v>
      </c>
      <c r="BB86" s="2">
        <f t="shared" si="183"/>
        <v>0</v>
      </c>
      <c r="BC86" s="2">
        <f t="shared" si="211"/>
        <v>687.13858399800029</v>
      </c>
      <c r="BD86" s="2">
        <f t="shared" si="184"/>
        <v>131684.75171132706</v>
      </c>
      <c r="BE86" s="2">
        <f t="shared" si="212"/>
        <v>1157</v>
      </c>
      <c r="BF86" s="2">
        <f t="shared" si="185"/>
        <v>5930.8291561117594</v>
      </c>
      <c r="BG86" s="2">
        <f t="shared" si="186"/>
        <v>124596.92255521529</v>
      </c>
      <c r="BI86" s="8">
        <f t="shared" si="162"/>
        <v>2.9000000000000001E-2</v>
      </c>
      <c r="BJ86" s="5">
        <f t="shared" si="213"/>
        <v>1045</v>
      </c>
      <c r="BK86" s="2">
        <f t="shared" si="214"/>
        <v>104395.5</v>
      </c>
      <c r="BL86" s="2">
        <f t="shared" si="215"/>
        <v>104500</v>
      </c>
      <c r="BM86" s="2">
        <f t="shared" si="187"/>
        <v>104500</v>
      </c>
      <c r="BN86" s="8">
        <f t="shared" si="188"/>
        <v>4.3999999999999997E-2</v>
      </c>
      <c r="BO86" s="2">
        <f t="shared" si="189"/>
        <v>107565.33333333334</v>
      </c>
      <c r="BP86" s="2" t="str">
        <f t="shared" si="190"/>
        <v>nie</v>
      </c>
      <c r="BQ86" s="2">
        <f t="shared" si="191"/>
        <v>2090</v>
      </c>
      <c r="BR86" s="1">
        <f t="shared" si="163"/>
        <v>119</v>
      </c>
      <c r="BS86" s="1">
        <f t="shared" si="174"/>
        <v>7</v>
      </c>
      <c r="BT86" s="1">
        <f t="shared" si="156"/>
        <v>49</v>
      </c>
      <c r="BU86" s="1">
        <f t="shared" si="167"/>
        <v>47</v>
      </c>
      <c r="BV86" s="2">
        <f t="shared" si="94"/>
        <v>11900</v>
      </c>
      <c r="BW86" s="8">
        <f t="shared" si="164"/>
        <v>5.5E-2</v>
      </c>
      <c r="BX86" s="2">
        <f t="shared" si="95"/>
        <v>12336.333333333332</v>
      </c>
      <c r="BY86" s="2">
        <f t="shared" si="165"/>
        <v>238</v>
      </c>
      <c r="BZ86" s="2">
        <f t="shared" si="120"/>
        <v>10300</v>
      </c>
      <c r="CA86" s="8">
        <f t="shared" si="175"/>
        <v>4.3999999999999997E-2</v>
      </c>
      <c r="CB86" s="2">
        <f t="shared" si="117"/>
        <v>10602.133333333335</v>
      </c>
      <c r="CC86" s="2">
        <f t="shared" si="176"/>
        <v>206</v>
      </c>
      <c r="CD86" s="2">
        <f t="shared" si="192"/>
        <v>0</v>
      </c>
      <c r="CE86" s="2">
        <f t="shared" si="96"/>
        <v>0</v>
      </c>
      <c r="CF86" s="2">
        <f t="shared" si="97"/>
        <v>81.700000000002547</v>
      </c>
      <c r="CG86" s="1">
        <f t="shared" si="159"/>
        <v>0</v>
      </c>
      <c r="CH86" s="2">
        <f t="shared" si="193"/>
        <v>81.700000000002547</v>
      </c>
      <c r="CI86" s="1">
        <f t="shared" si="89"/>
        <v>0</v>
      </c>
      <c r="CJ86" s="2">
        <f t="shared" si="98"/>
        <v>81.700000000002547</v>
      </c>
      <c r="CK86" s="2">
        <f t="shared" si="99"/>
        <v>130585.5</v>
      </c>
      <c r="CL86" s="2">
        <f t="shared" si="194"/>
        <v>0</v>
      </c>
      <c r="CM86" s="2">
        <f t="shared" si="216"/>
        <v>682.09738000000016</v>
      </c>
      <c r="CN86" s="2">
        <f t="shared" si="195"/>
        <v>129903.40261999999</v>
      </c>
      <c r="CO86" s="2">
        <f t="shared" si="217"/>
        <v>2534</v>
      </c>
      <c r="CP86" s="2">
        <f t="shared" si="196"/>
        <v>5329.7849999999999</v>
      </c>
      <c r="CQ86" s="2">
        <f t="shared" si="197"/>
        <v>122039.61761999999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128353.53024490598</v>
      </c>
      <c r="CW86" s="8">
        <f t="shared" si="198"/>
        <v>4.9000000000000002E-2</v>
      </c>
      <c r="CX86" s="2">
        <f t="shared" si="199"/>
        <v>132546.41223290624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132546.41223290624</v>
      </c>
      <c r="DC86" s="2">
        <f t="shared" si="201"/>
        <v>0</v>
      </c>
      <c r="DD86" s="2">
        <f t="shared" si="225"/>
        <v>691.03493262997767</v>
      </c>
      <c r="DE86" s="2">
        <f t="shared" si="226"/>
        <v>131855.37730027625</v>
      </c>
      <c r="DF86" s="2">
        <f t="shared" si="202"/>
        <v>3000</v>
      </c>
      <c r="DG86" s="2">
        <f t="shared" si="203"/>
        <v>5613.8183242521854</v>
      </c>
      <c r="DH86" s="2">
        <f t="shared" si="227"/>
        <v>123241.55897602405</v>
      </c>
    </row>
    <row r="87" spans="2:112">
      <c r="B87" s="228"/>
      <c r="C87" s="1">
        <f t="shared" si="168"/>
        <v>50</v>
      </c>
      <c r="D87" s="2">
        <f t="shared" si="105"/>
        <v>122237.8899154003</v>
      </c>
      <c r="E87" s="2">
        <f t="shared" si="106"/>
        <v>116976.57551955029</v>
      </c>
      <c r="F87" s="2">
        <f t="shared" si="107"/>
        <v>120883.57834666668</v>
      </c>
      <c r="G87" s="2">
        <f t="shared" si="108"/>
        <v>115791.68368</v>
      </c>
      <c r="H87" s="2">
        <f t="shared" si="109"/>
        <v>122833.07035917272</v>
      </c>
      <c r="I87" s="2">
        <f t="shared" si="110"/>
        <v>115965.19367570071</v>
      </c>
      <c r="J87" s="2">
        <f t="shared" si="169"/>
        <v>116374.68069768684</v>
      </c>
      <c r="K87" s="2">
        <f t="shared" si="170"/>
        <v>112656.31272201912</v>
      </c>
      <c r="W87" s="1">
        <f t="shared" si="204"/>
        <v>69</v>
      </c>
      <c r="X87" s="2">
        <f t="shared" si="177"/>
        <v>117874.94963865748</v>
      </c>
      <c r="Y87" s="8">
        <f t="shared" si="157"/>
        <v>4.5900000000000003E-2</v>
      </c>
      <c r="Z87" s="5">
        <f t="shared" si="205"/>
        <v>1157</v>
      </c>
      <c r="AA87" s="2">
        <f t="shared" si="206"/>
        <v>115584.3</v>
      </c>
      <c r="AB87" s="2">
        <f t="shared" si="207"/>
        <v>115700</v>
      </c>
      <c r="AC87" s="2">
        <f t="shared" si="208"/>
        <v>127923.96532500003</v>
      </c>
      <c r="AD87" s="8">
        <f t="shared" si="178"/>
        <v>5.1499999999999997E-2</v>
      </c>
      <c r="AE87" s="2">
        <f t="shared" si="179"/>
        <v>132865.02848567814</v>
      </c>
      <c r="AF87" s="2" t="str">
        <f t="shared" si="180"/>
        <v>nie</v>
      </c>
      <c r="AG87" s="2">
        <f t="shared" si="181"/>
        <v>1157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5.1499999999999997E-2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4.5900000000000003E-2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55.86882750003133</v>
      </c>
      <c r="AW87" s="1">
        <f t="shared" si="158"/>
        <v>0</v>
      </c>
      <c r="AX87" s="2">
        <f t="shared" si="182"/>
        <v>55.86882750003133</v>
      </c>
      <c r="AY87" s="1">
        <f t="shared" si="83"/>
        <v>0</v>
      </c>
      <c r="AZ87" s="2">
        <f t="shared" si="210"/>
        <v>55.86882750003133</v>
      </c>
      <c r="BA87" s="2">
        <f t="shared" si="93"/>
        <v>132920.89731317817</v>
      </c>
      <c r="BB87" s="2">
        <f t="shared" si="183"/>
        <v>0</v>
      </c>
      <c r="BC87" s="2">
        <f t="shared" si="211"/>
        <v>687.13858399800029</v>
      </c>
      <c r="BD87" s="2">
        <f t="shared" si="184"/>
        <v>132233.75872918018</v>
      </c>
      <c r="BE87" s="2">
        <f t="shared" si="212"/>
        <v>1157</v>
      </c>
      <c r="BF87" s="2">
        <f t="shared" si="185"/>
        <v>6035.1404895038522</v>
      </c>
      <c r="BG87" s="2">
        <f t="shared" si="186"/>
        <v>125041.61823967632</v>
      </c>
      <c r="BI87" s="8">
        <f t="shared" si="162"/>
        <v>2.9000000000000001E-2</v>
      </c>
      <c r="BJ87" s="5">
        <f t="shared" si="213"/>
        <v>1045</v>
      </c>
      <c r="BK87" s="2">
        <f t="shared" si="214"/>
        <v>104395.5</v>
      </c>
      <c r="BL87" s="2">
        <f t="shared" si="215"/>
        <v>104500</v>
      </c>
      <c r="BM87" s="2">
        <f t="shared" si="187"/>
        <v>104500</v>
      </c>
      <c r="BN87" s="8">
        <f t="shared" si="188"/>
        <v>4.3999999999999997E-2</v>
      </c>
      <c r="BO87" s="2">
        <f t="shared" si="189"/>
        <v>107948.49999999999</v>
      </c>
      <c r="BP87" s="2" t="str">
        <f t="shared" si="190"/>
        <v>nie</v>
      </c>
      <c r="BQ87" s="2">
        <f t="shared" si="191"/>
        <v>2090</v>
      </c>
      <c r="BR87" s="1">
        <f t="shared" si="163"/>
        <v>119</v>
      </c>
      <c r="BS87" s="1">
        <f t="shared" si="174"/>
        <v>7</v>
      </c>
      <c r="BT87" s="1">
        <f t="shared" ref="BT87:BT118" si="229">IF(zapadalnosc_COI/12&gt;=BT$18,BS75,0)</f>
        <v>49</v>
      </c>
      <c r="BU87" s="1">
        <f t="shared" si="167"/>
        <v>47</v>
      </c>
      <c r="BV87" s="2">
        <f t="shared" si="94"/>
        <v>11900</v>
      </c>
      <c r="BW87" s="8">
        <f t="shared" si="164"/>
        <v>5.5E-2</v>
      </c>
      <c r="BX87" s="2">
        <f t="shared" si="95"/>
        <v>12390.875</v>
      </c>
      <c r="BY87" s="2">
        <f t="shared" si="165"/>
        <v>238</v>
      </c>
      <c r="BZ87" s="2">
        <f t="shared" si="120"/>
        <v>10300</v>
      </c>
      <c r="CA87" s="8">
        <f t="shared" si="175"/>
        <v>4.3999999999999997E-2</v>
      </c>
      <c r="CB87" s="2">
        <f t="shared" si="117"/>
        <v>10639.9</v>
      </c>
      <c r="CC87" s="2">
        <f t="shared" si="176"/>
        <v>206</v>
      </c>
      <c r="CD87" s="2">
        <f t="shared" si="192"/>
        <v>0</v>
      </c>
      <c r="CE87" s="2">
        <f t="shared" si="96"/>
        <v>0</v>
      </c>
      <c r="CF87" s="2">
        <f t="shared" si="97"/>
        <v>81.700000000002547</v>
      </c>
      <c r="CG87" s="1">
        <f t="shared" si="159"/>
        <v>0</v>
      </c>
      <c r="CH87" s="2">
        <f t="shared" si="193"/>
        <v>81.700000000002547</v>
      </c>
      <c r="CI87" s="1">
        <f t="shared" si="89"/>
        <v>0</v>
      </c>
      <c r="CJ87" s="2">
        <f t="shared" si="98"/>
        <v>81.700000000002547</v>
      </c>
      <c r="CK87" s="2">
        <f t="shared" si="99"/>
        <v>131060.97499999998</v>
      </c>
      <c r="CL87" s="2">
        <f t="shared" si="194"/>
        <v>0</v>
      </c>
      <c r="CM87" s="2">
        <f t="shared" si="216"/>
        <v>682.09738000000016</v>
      </c>
      <c r="CN87" s="2">
        <f t="shared" si="195"/>
        <v>130378.87761999997</v>
      </c>
      <c r="CO87" s="2">
        <f t="shared" si="217"/>
        <v>2534</v>
      </c>
      <c r="CP87" s="2">
        <f t="shared" si="196"/>
        <v>5420.1252499999955</v>
      </c>
      <c r="CQ87" s="2">
        <f t="shared" si="197"/>
        <v>122424.75236999997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128353.53024490598</v>
      </c>
      <c r="CW87" s="8">
        <f t="shared" si="198"/>
        <v>4.9000000000000002E-2</v>
      </c>
      <c r="CX87" s="2">
        <f t="shared" si="199"/>
        <v>133070.52248140628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133070.52248140628</v>
      </c>
      <c r="DC87" s="2">
        <f t="shared" si="201"/>
        <v>0</v>
      </c>
      <c r="DD87" s="2">
        <f t="shared" si="225"/>
        <v>691.03493262997767</v>
      </c>
      <c r="DE87" s="2">
        <f t="shared" si="226"/>
        <v>132379.48754877629</v>
      </c>
      <c r="DF87" s="2">
        <f t="shared" si="202"/>
        <v>3000</v>
      </c>
      <c r="DG87" s="2">
        <f t="shared" si="203"/>
        <v>5713.399271467194</v>
      </c>
      <c r="DH87" s="2">
        <f t="shared" si="227"/>
        <v>123666.0882773091</v>
      </c>
    </row>
    <row r="88" spans="2:112">
      <c r="B88" s="228"/>
      <c r="C88" s="1">
        <f t="shared" si="168"/>
        <v>51</v>
      </c>
      <c r="D88" s="2">
        <f t="shared" si="105"/>
        <v>122760.0078591503</v>
      </c>
      <c r="E88" s="2">
        <f t="shared" si="106"/>
        <v>117399.49105398779</v>
      </c>
      <c r="F88" s="2">
        <f t="shared" si="107"/>
        <v>121421.11167999997</v>
      </c>
      <c r="G88" s="2">
        <f t="shared" si="108"/>
        <v>115836.53067999998</v>
      </c>
      <c r="H88" s="2">
        <f t="shared" si="109"/>
        <v>123332.6988134149</v>
      </c>
      <c r="I88" s="2">
        <f t="shared" si="110"/>
        <v>116369.89272363686</v>
      </c>
      <c r="J88" s="2">
        <f t="shared" si="169"/>
        <v>116728.16879030607</v>
      </c>
      <c r="K88" s="2">
        <f t="shared" si="170"/>
        <v>112927.25591897871</v>
      </c>
      <c r="W88" s="1">
        <f t="shared" si="204"/>
        <v>70</v>
      </c>
      <c r="X88" s="2">
        <f t="shared" si="177"/>
        <v>118153.75018832889</v>
      </c>
      <c r="Y88" s="8">
        <f t="shared" si="157"/>
        <v>4.5900000000000003E-2</v>
      </c>
      <c r="Z88" s="5">
        <f t="shared" si="205"/>
        <v>1157</v>
      </c>
      <c r="AA88" s="2">
        <f t="shared" si="206"/>
        <v>115584.3</v>
      </c>
      <c r="AB88" s="2">
        <f t="shared" si="207"/>
        <v>115700</v>
      </c>
      <c r="AC88" s="2">
        <f t="shared" si="208"/>
        <v>127923.96532500003</v>
      </c>
      <c r="AD88" s="8">
        <f t="shared" si="178"/>
        <v>5.1499999999999997E-2</v>
      </c>
      <c r="AE88" s="2">
        <f t="shared" si="179"/>
        <v>133414.03550353128</v>
      </c>
      <c r="AF88" s="2" t="str">
        <f t="shared" si="180"/>
        <v>nie</v>
      </c>
      <c r="AG88" s="2">
        <f t="shared" si="181"/>
        <v>1157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5.1499999999999997E-2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4.5900000000000003E-2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55.86882750003133</v>
      </c>
      <c r="AW88" s="1">
        <f t="shared" si="158"/>
        <v>0</v>
      </c>
      <c r="AX88" s="2">
        <f t="shared" si="182"/>
        <v>55.86882750003133</v>
      </c>
      <c r="AY88" s="1">
        <f t="shared" si="83"/>
        <v>0</v>
      </c>
      <c r="AZ88" s="2">
        <f t="shared" si="210"/>
        <v>55.86882750003133</v>
      </c>
      <c r="BA88" s="2">
        <f t="shared" si="93"/>
        <v>133469.90433103131</v>
      </c>
      <c r="BB88" s="2">
        <f t="shared" si="183"/>
        <v>0</v>
      </c>
      <c r="BC88" s="2">
        <f t="shared" si="211"/>
        <v>687.13858399800029</v>
      </c>
      <c r="BD88" s="2">
        <f t="shared" si="184"/>
        <v>132782.76574703332</v>
      </c>
      <c r="BE88" s="2">
        <f t="shared" si="212"/>
        <v>1157</v>
      </c>
      <c r="BF88" s="2">
        <f t="shared" si="185"/>
        <v>6139.4518228959496</v>
      </c>
      <c r="BG88" s="2">
        <f t="shared" si="186"/>
        <v>125486.31392413737</v>
      </c>
      <c r="BI88" s="8">
        <f t="shared" si="162"/>
        <v>2.9000000000000001E-2</v>
      </c>
      <c r="BJ88" s="5">
        <f t="shared" si="213"/>
        <v>1045</v>
      </c>
      <c r="BK88" s="2">
        <f t="shared" si="214"/>
        <v>104395.5</v>
      </c>
      <c r="BL88" s="2">
        <f t="shared" si="215"/>
        <v>104500</v>
      </c>
      <c r="BM88" s="2">
        <f t="shared" si="187"/>
        <v>104500</v>
      </c>
      <c r="BN88" s="8">
        <f t="shared" si="188"/>
        <v>4.3999999999999997E-2</v>
      </c>
      <c r="BO88" s="2">
        <f t="shared" si="189"/>
        <v>108331.66666666666</v>
      </c>
      <c r="BP88" s="2" t="str">
        <f t="shared" si="190"/>
        <v>nie</v>
      </c>
      <c r="BQ88" s="2">
        <f t="shared" si="191"/>
        <v>2090</v>
      </c>
      <c r="BR88" s="1">
        <f t="shared" si="163"/>
        <v>119</v>
      </c>
      <c r="BS88" s="1">
        <f t="shared" si="174"/>
        <v>7</v>
      </c>
      <c r="BT88" s="1">
        <f t="shared" si="229"/>
        <v>49</v>
      </c>
      <c r="BU88" s="1">
        <f t="shared" si="167"/>
        <v>47</v>
      </c>
      <c r="BV88" s="2">
        <f t="shared" si="94"/>
        <v>11900</v>
      </c>
      <c r="BW88" s="8">
        <f t="shared" si="164"/>
        <v>5.5E-2</v>
      </c>
      <c r="BX88" s="2">
        <f t="shared" si="95"/>
        <v>12445.416666666668</v>
      </c>
      <c r="BY88" s="2">
        <f t="shared" si="165"/>
        <v>238</v>
      </c>
      <c r="BZ88" s="2">
        <f t="shared" si="120"/>
        <v>10300</v>
      </c>
      <c r="CA88" s="8">
        <f t="shared" si="175"/>
        <v>4.3999999999999997E-2</v>
      </c>
      <c r="CB88" s="2">
        <f t="shared" si="117"/>
        <v>10677.666666666666</v>
      </c>
      <c r="CC88" s="2">
        <f t="shared" si="176"/>
        <v>206</v>
      </c>
      <c r="CD88" s="2">
        <f t="shared" si="192"/>
        <v>0</v>
      </c>
      <c r="CE88" s="2">
        <f t="shared" si="96"/>
        <v>0</v>
      </c>
      <c r="CF88" s="2">
        <f t="shared" si="97"/>
        <v>81.700000000002547</v>
      </c>
      <c r="CG88" s="1">
        <f t="shared" si="159"/>
        <v>0</v>
      </c>
      <c r="CH88" s="2">
        <f t="shared" si="193"/>
        <v>81.700000000002547</v>
      </c>
      <c r="CI88" s="1">
        <f t="shared" si="89"/>
        <v>0</v>
      </c>
      <c r="CJ88" s="2">
        <f t="shared" si="98"/>
        <v>81.700000000002547</v>
      </c>
      <c r="CK88" s="2">
        <f t="shared" si="99"/>
        <v>131536.45000000001</v>
      </c>
      <c r="CL88" s="2">
        <f t="shared" si="194"/>
        <v>0</v>
      </c>
      <c r="CM88" s="2">
        <f t="shared" si="216"/>
        <v>682.09738000000016</v>
      </c>
      <c r="CN88" s="2">
        <f t="shared" si="195"/>
        <v>130854.35262000001</v>
      </c>
      <c r="CO88" s="2">
        <f t="shared" si="217"/>
        <v>2534</v>
      </c>
      <c r="CP88" s="2">
        <f t="shared" si="196"/>
        <v>5510.4655000000021</v>
      </c>
      <c r="CQ88" s="2">
        <f t="shared" si="197"/>
        <v>122809.88712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128353.53024490598</v>
      </c>
      <c r="CW88" s="8">
        <f t="shared" si="198"/>
        <v>4.9000000000000002E-2</v>
      </c>
      <c r="CX88" s="2">
        <f t="shared" si="199"/>
        <v>133594.6327299063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133594.6327299063</v>
      </c>
      <c r="DC88" s="2">
        <f t="shared" si="201"/>
        <v>0</v>
      </c>
      <c r="DD88" s="2">
        <f t="shared" si="225"/>
        <v>691.03493262997767</v>
      </c>
      <c r="DE88" s="2">
        <f t="shared" si="226"/>
        <v>132903.59779727631</v>
      </c>
      <c r="DF88" s="2">
        <f t="shared" si="202"/>
        <v>3000</v>
      </c>
      <c r="DG88" s="2">
        <f t="shared" si="203"/>
        <v>5812.9802186821962</v>
      </c>
      <c r="DH88" s="2">
        <f t="shared" si="227"/>
        <v>124090.61757859412</v>
      </c>
    </row>
    <row r="89" spans="2:112">
      <c r="B89" s="228"/>
      <c r="C89" s="1">
        <f t="shared" si="168"/>
        <v>52</v>
      </c>
      <c r="D89" s="2">
        <f t="shared" si="105"/>
        <v>123282.12580290031</v>
      </c>
      <c r="E89" s="2">
        <f t="shared" si="106"/>
        <v>117822.40658842529</v>
      </c>
      <c r="F89" s="2">
        <f t="shared" si="107"/>
        <v>121958.64501333331</v>
      </c>
      <c r="G89" s="2">
        <f t="shared" si="108"/>
        <v>115881.37767999999</v>
      </c>
      <c r="H89" s="2">
        <f t="shared" si="109"/>
        <v>123832.32726765706</v>
      </c>
      <c r="I89" s="2">
        <f t="shared" si="110"/>
        <v>116774.59177157302</v>
      </c>
      <c r="J89" s="2">
        <f t="shared" si="169"/>
        <v>117082.73060300662</v>
      </c>
      <c r="K89" s="2">
        <f t="shared" si="170"/>
        <v>113198.19911593829</v>
      </c>
      <c r="W89" s="1">
        <f t="shared" si="204"/>
        <v>71</v>
      </c>
      <c r="X89" s="2">
        <f t="shared" si="177"/>
        <v>118432.5507380003</v>
      </c>
      <c r="Y89" s="8">
        <f t="shared" ref="Y89:Y120" si="230">MAX(INDEX(scenariusz_I_WIBOR6M,MATCH(ROUNDUP(W89/12,0),scenariusz_I_rok,0)),0)</f>
        <v>4.5900000000000003E-2</v>
      </c>
      <c r="Z89" s="5">
        <f t="shared" si="205"/>
        <v>1157</v>
      </c>
      <c r="AA89" s="2">
        <f t="shared" si="206"/>
        <v>115584.3</v>
      </c>
      <c r="AB89" s="2">
        <f t="shared" si="207"/>
        <v>115700</v>
      </c>
      <c r="AC89" s="2">
        <f t="shared" si="208"/>
        <v>127923.96532500003</v>
      </c>
      <c r="AD89" s="8">
        <f t="shared" si="178"/>
        <v>5.1499999999999997E-2</v>
      </c>
      <c r="AE89" s="2">
        <f t="shared" si="179"/>
        <v>133963.0425213844</v>
      </c>
      <c r="AF89" s="2" t="str">
        <f t="shared" si="180"/>
        <v>nie</v>
      </c>
      <c r="AG89" s="2">
        <f t="shared" si="181"/>
        <v>1157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5.1499999999999997E-2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4.5900000000000003E-2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55.86882750003133</v>
      </c>
      <c r="AW89" s="1">
        <f t="shared" si="158"/>
        <v>0</v>
      </c>
      <c r="AX89" s="2">
        <f t="shared" si="182"/>
        <v>55.86882750003133</v>
      </c>
      <c r="AY89" s="1">
        <f t="shared" si="83"/>
        <v>0</v>
      </c>
      <c r="AZ89" s="2">
        <f t="shared" si="210"/>
        <v>55.86882750003133</v>
      </c>
      <c r="BA89" s="2">
        <f t="shared" si="93"/>
        <v>134018.91134888443</v>
      </c>
      <c r="BB89" s="2">
        <f t="shared" si="183"/>
        <v>0</v>
      </c>
      <c r="BC89" s="2">
        <f t="shared" si="211"/>
        <v>687.13858399800029</v>
      </c>
      <c r="BD89" s="2">
        <f t="shared" si="184"/>
        <v>133331.77276488644</v>
      </c>
      <c r="BE89" s="2">
        <f t="shared" si="212"/>
        <v>1157</v>
      </c>
      <c r="BF89" s="2">
        <f t="shared" si="185"/>
        <v>6243.7631562880415</v>
      </c>
      <c r="BG89" s="2">
        <f t="shared" si="186"/>
        <v>125931.0096085984</v>
      </c>
      <c r="BI89" s="8">
        <f t="shared" si="162"/>
        <v>2.9000000000000001E-2</v>
      </c>
      <c r="BJ89" s="5">
        <f t="shared" si="213"/>
        <v>1045</v>
      </c>
      <c r="BK89" s="2">
        <f t="shared" si="214"/>
        <v>104395.5</v>
      </c>
      <c r="BL89" s="2">
        <f t="shared" si="215"/>
        <v>104500</v>
      </c>
      <c r="BM89" s="2">
        <f t="shared" si="187"/>
        <v>104500</v>
      </c>
      <c r="BN89" s="8">
        <f t="shared" si="188"/>
        <v>4.3999999999999997E-2</v>
      </c>
      <c r="BO89" s="2">
        <f t="shared" si="189"/>
        <v>108714.83333333333</v>
      </c>
      <c r="BP89" s="2" t="str">
        <f t="shared" si="190"/>
        <v>nie</v>
      </c>
      <c r="BQ89" s="2">
        <f t="shared" si="191"/>
        <v>2090</v>
      </c>
      <c r="BR89" s="1">
        <f t="shared" si="163"/>
        <v>119</v>
      </c>
      <c r="BS89" s="1">
        <f t="shared" si="174"/>
        <v>7</v>
      </c>
      <c r="BT89" s="1">
        <f t="shared" si="229"/>
        <v>49</v>
      </c>
      <c r="BU89" s="1">
        <f t="shared" si="167"/>
        <v>47</v>
      </c>
      <c r="BV89" s="2">
        <f t="shared" si="94"/>
        <v>11900</v>
      </c>
      <c r="BW89" s="8">
        <f t="shared" si="164"/>
        <v>5.5E-2</v>
      </c>
      <c r="BX89" s="2">
        <f t="shared" si="95"/>
        <v>12499.958333333332</v>
      </c>
      <c r="BY89" s="2">
        <f t="shared" si="165"/>
        <v>238</v>
      </c>
      <c r="BZ89" s="2">
        <f t="shared" si="120"/>
        <v>10300</v>
      </c>
      <c r="CA89" s="8">
        <f t="shared" si="175"/>
        <v>4.3999999999999997E-2</v>
      </c>
      <c r="CB89" s="2">
        <f t="shared" si="117"/>
        <v>10715.433333333332</v>
      </c>
      <c r="CC89" s="2">
        <f t="shared" si="176"/>
        <v>206</v>
      </c>
      <c r="CD89" s="2">
        <f t="shared" si="192"/>
        <v>0</v>
      </c>
      <c r="CE89" s="2">
        <f t="shared" si="96"/>
        <v>0</v>
      </c>
      <c r="CF89" s="2">
        <f t="shared" si="97"/>
        <v>81.700000000002547</v>
      </c>
      <c r="CG89" s="1">
        <f t="shared" si="159"/>
        <v>0</v>
      </c>
      <c r="CH89" s="2">
        <f t="shared" si="193"/>
        <v>81.700000000002547</v>
      </c>
      <c r="CI89" s="1">
        <f t="shared" si="89"/>
        <v>0</v>
      </c>
      <c r="CJ89" s="2">
        <f t="shared" si="98"/>
        <v>81.700000000002547</v>
      </c>
      <c r="CK89" s="2">
        <f t="shared" si="99"/>
        <v>132011.92499999999</v>
      </c>
      <c r="CL89" s="2">
        <f t="shared" si="194"/>
        <v>0</v>
      </c>
      <c r="CM89" s="2">
        <f t="shared" si="216"/>
        <v>682.09738000000016</v>
      </c>
      <c r="CN89" s="2">
        <f t="shared" si="195"/>
        <v>131329.82762</v>
      </c>
      <c r="CO89" s="2">
        <f t="shared" si="217"/>
        <v>2534</v>
      </c>
      <c r="CP89" s="2">
        <f t="shared" si="196"/>
        <v>5600.8057499999977</v>
      </c>
      <c r="CQ89" s="2">
        <f t="shared" si="197"/>
        <v>123195.02187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128353.53024490598</v>
      </c>
      <c r="CW89" s="8">
        <f t="shared" si="198"/>
        <v>4.9000000000000002E-2</v>
      </c>
      <c r="CX89" s="2">
        <f t="shared" si="199"/>
        <v>134118.74297840634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134118.74297840634</v>
      </c>
      <c r="DC89" s="2">
        <f t="shared" si="201"/>
        <v>0</v>
      </c>
      <c r="DD89" s="2">
        <f t="shared" si="225"/>
        <v>691.03493262997767</v>
      </c>
      <c r="DE89" s="2">
        <f t="shared" si="226"/>
        <v>133427.70804577635</v>
      </c>
      <c r="DF89" s="2">
        <f t="shared" si="202"/>
        <v>3000</v>
      </c>
      <c r="DG89" s="2">
        <f t="shared" si="203"/>
        <v>5912.5611658972048</v>
      </c>
      <c r="DH89" s="2">
        <f t="shared" si="227"/>
        <v>124515.14687987915</v>
      </c>
    </row>
    <row r="90" spans="2:112">
      <c r="B90" s="228"/>
      <c r="C90" s="1">
        <f t="shared" si="168"/>
        <v>53</v>
      </c>
      <c r="D90" s="2">
        <f t="shared" si="105"/>
        <v>123804.2437466503</v>
      </c>
      <c r="E90" s="2">
        <f t="shared" si="106"/>
        <v>118245.3221228628</v>
      </c>
      <c r="F90" s="2">
        <f t="shared" si="107"/>
        <v>122496.17834666667</v>
      </c>
      <c r="G90" s="2">
        <f t="shared" si="108"/>
        <v>116174.75968</v>
      </c>
      <c r="H90" s="2">
        <f t="shared" si="109"/>
        <v>124331.95572189924</v>
      </c>
      <c r="I90" s="2">
        <f t="shared" si="110"/>
        <v>117179.29081950919</v>
      </c>
      <c r="J90" s="2">
        <f t="shared" si="169"/>
        <v>117438.36939721326</v>
      </c>
      <c r="K90" s="2">
        <f t="shared" si="170"/>
        <v>113469.14231289788</v>
      </c>
      <c r="W90" s="1">
        <f t="shared" si="204"/>
        <v>72</v>
      </c>
      <c r="X90" s="2">
        <f t="shared" si="177"/>
        <v>118711.3512876717</v>
      </c>
      <c r="Y90" s="8">
        <f t="shared" si="230"/>
        <v>4.5900000000000003E-2</v>
      </c>
      <c r="Z90" s="5">
        <f t="shared" si="205"/>
        <v>1157</v>
      </c>
      <c r="AA90" s="2">
        <f t="shared" si="206"/>
        <v>115584.3</v>
      </c>
      <c r="AB90" s="2">
        <f t="shared" si="207"/>
        <v>115700</v>
      </c>
      <c r="AC90" s="2">
        <f t="shared" si="208"/>
        <v>127923.96532500003</v>
      </c>
      <c r="AD90" s="8">
        <f t="shared" si="178"/>
        <v>4.5900000000000003E-2</v>
      </c>
      <c r="AE90" s="2">
        <f t="shared" si="179"/>
        <v>133795.67533341754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5.1499999999999997E-2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4.5900000000000003E-2</v>
      </c>
      <c r="AR90" s="2">
        <f t="shared" si="113"/>
        <v>0</v>
      </c>
      <c r="AS90" s="2">
        <f t="shared" si="173"/>
        <v>0</v>
      </c>
      <c r="AT90" s="2">
        <f t="shared" si="209"/>
        <v>29.575333417538786</v>
      </c>
      <c r="AU90" s="2">
        <f t="shared" si="92"/>
        <v>0</v>
      </c>
      <c r="AV90" s="2">
        <f t="shared" si="82"/>
        <v>85.444160917570116</v>
      </c>
      <c r="AW90" s="1">
        <f t="shared" si="158"/>
        <v>0</v>
      </c>
      <c r="AX90" s="2">
        <f t="shared" si="182"/>
        <v>85.444160917570116</v>
      </c>
      <c r="AY90" s="1">
        <f t="shared" si="83"/>
        <v>0</v>
      </c>
      <c r="AZ90" s="2">
        <f t="shared" si="210"/>
        <v>85.444160917570116</v>
      </c>
      <c r="BA90" s="2">
        <f t="shared" si="93"/>
        <v>133851.54416091758</v>
      </c>
      <c r="BB90" s="2">
        <f t="shared" si="183"/>
        <v>160.62185299310107</v>
      </c>
      <c r="BC90" s="2">
        <f t="shared" si="211"/>
        <v>847.76043699110141</v>
      </c>
      <c r="BD90" s="2">
        <f t="shared" si="184"/>
        <v>133003.78372392646</v>
      </c>
      <c r="BE90" s="2">
        <f t="shared" si="212"/>
        <v>0</v>
      </c>
      <c r="BF90" s="2">
        <f t="shared" si="185"/>
        <v>6431.7933905743394</v>
      </c>
      <c r="BG90" s="2">
        <f t="shared" si="186"/>
        <v>126571.99033335212</v>
      </c>
      <c r="BI90" s="8">
        <f t="shared" si="162"/>
        <v>2.9000000000000001E-2</v>
      </c>
      <c r="BJ90" s="5">
        <f t="shared" si="213"/>
        <v>1045</v>
      </c>
      <c r="BK90" s="2">
        <f t="shared" si="214"/>
        <v>104395.5</v>
      </c>
      <c r="BL90" s="2">
        <f t="shared" si="215"/>
        <v>104500</v>
      </c>
      <c r="BM90" s="2">
        <f t="shared" si="187"/>
        <v>104500</v>
      </c>
      <c r="BN90" s="8">
        <f t="shared" si="188"/>
        <v>4.3999999999999997E-2</v>
      </c>
      <c r="BO90" s="2">
        <f t="shared" si="189"/>
        <v>109098</v>
      </c>
      <c r="BP90" s="2" t="str">
        <f t="shared" si="190"/>
        <v>nie</v>
      </c>
      <c r="BQ90" s="2">
        <f t="shared" si="191"/>
        <v>2090</v>
      </c>
      <c r="BR90" s="1">
        <f t="shared" si="163"/>
        <v>119</v>
      </c>
      <c r="BS90" s="1">
        <f t="shared" si="174"/>
        <v>7</v>
      </c>
      <c r="BT90" s="1">
        <f t="shared" si="229"/>
        <v>49</v>
      </c>
      <c r="BU90" s="1">
        <f t="shared" si="167"/>
        <v>47</v>
      </c>
      <c r="BV90" s="2">
        <f t="shared" si="94"/>
        <v>11900</v>
      </c>
      <c r="BW90" s="8">
        <f t="shared" si="164"/>
        <v>5.5E-2</v>
      </c>
      <c r="BX90" s="2">
        <f t="shared" si="95"/>
        <v>12554.5</v>
      </c>
      <c r="BY90" s="2">
        <f t="shared" si="165"/>
        <v>238</v>
      </c>
      <c r="BZ90" s="2">
        <f t="shared" si="120"/>
        <v>10300</v>
      </c>
      <c r="CA90" s="8">
        <f t="shared" si="175"/>
        <v>4.3999999999999997E-2</v>
      </c>
      <c r="CB90" s="2">
        <f t="shared" si="117"/>
        <v>10753.2</v>
      </c>
      <c r="CC90" s="2">
        <f t="shared" si="176"/>
        <v>206</v>
      </c>
      <c r="CD90" s="2">
        <f t="shared" si="192"/>
        <v>4598</v>
      </c>
      <c r="CE90" s="2">
        <f t="shared" si="96"/>
        <v>5807.7000000000007</v>
      </c>
      <c r="CF90" s="2">
        <f t="shared" si="97"/>
        <v>10487.400000000003</v>
      </c>
      <c r="CG90" s="1">
        <f t="shared" si="159"/>
        <v>47</v>
      </c>
      <c r="CH90" s="2">
        <f t="shared" si="193"/>
        <v>5792.1000000000031</v>
      </c>
      <c r="CI90" s="1">
        <f t="shared" si="89"/>
        <v>57</v>
      </c>
      <c r="CJ90" s="2">
        <f t="shared" si="98"/>
        <v>92.100000000003092</v>
      </c>
      <c r="CK90" s="2">
        <f t="shared" si="99"/>
        <v>132487.40000000002</v>
      </c>
      <c r="CL90" s="2">
        <f t="shared" si="194"/>
        <v>158.98488</v>
      </c>
      <c r="CM90" s="2">
        <f t="shared" si="216"/>
        <v>841.08226000000013</v>
      </c>
      <c r="CN90" s="2">
        <f t="shared" si="195"/>
        <v>131646.31774000003</v>
      </c>
      <c r="CO90" s="2">
        <f t="shared" si="217"/>
        <v>2534</v>
      </c>
      <c r="CP90" s="2">
        <f t="shared" si="196"/>
        <v>5691.1460000000043</v>
      </c>
      <c r="CQ90" s="2">
        <f t="shared" si="197"/>
        <v>123421.17174000002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128353.53024490598</v>
      </c>
      <c r="CW90" s="8">
        <f t="shared" si="198"/>
        <v>4.9000000000000002E-2</v>
      </c>
      <c r="CX90" s="2">
        <f t="shared" si="199"/>
        <v>134642.85322690636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134642.85322690636</v>
      </c>
      <c r="DC90" s="2">
        <f t="shared" si="201"/>
        <v>161.57142387228762</v>
      </c>
      <c r="DD90" s="2">
        <f t="shared" si="225"/>
        <v>852.60635650226527</v>
      </c>
      <c r="DE90" s="2">
        <f t="shared" si="226"/>
        <v>133790.24687040408</v>
      </c>
      <c r="DF90" s="2">
        <f t="shared" si="202"/>
        <v>3000</v>
      </c>
      <c r="DG90" s="2">
        <f t="shared" si="203"/>
        <v>6012.1421131122079</v>
      </c>
      <c r="DH90" s="2">
        <f t="shared" si="227"/>
        <v>124778.10475729188</v>
      </c>
    </row>
    <row r="91" spans="2:112">
      <c r="B91" s="228"/>
      <c r="C91" s="1">
        <f t="shared" si="168"/>
        <v>54</v>
      </c>
      <c r="D91" s="2">
        <f t="shared" si="105"/>
        <v>124326.36169040028</v>
      </c>
      <c r="E91" s="2">
        <f t="shared" si="106"/>
        <v>118668.23765730028</v>
      </c>
      <c r="F91" s="2">
        <f t="shared" si="107"/>
        <v>123033.71168000001</v>
      </c>
      <c r="G91" s="2">
        <f t="shared" si="108"/>
        <v>116610.16168</v>
      </c>
      <c r="H91" s="2">
        <f t="shared" si="109"/>
        <v>124831.58417614139</v>
      </c>
      <c r="I91" s="2">
        <f t="shared" si="110"/>
        <v>117583.98986744533</v>
      </c>
      <c r="J91" s="2">
        <f t="shared" si="169"/>
        <v>117795.0884442573</v>
      </c>
      <c r="K91" s="2">
        <f t="shared" si="170"/>
        <v>113740.08550985744</v>
      </c>
      <c r="W91" s="1">
        <f t="shared" si="204"/>
        <v>73</v>
      </c>
      <c r="X91" s="2">
        <f t="shared" si="177"/>
        <v>118998.23705328358</v>
      </c>
      <c r="Y91" s="8">
        <f t="shared" si="230"/>
        <v>4.5900000000000003E-2</v>
      </c>
      <c r="Z91" s="5">
        <f t="shared" si="205"/>
        <v>1339</v>
      </c>
      <c r="AA91" s="2">
        <f t="shared" si="206"/>
        <v>133766.1</v>
      </c>
      <c r="AB91" s="2">
        <f t="shared" si="207"/>
        <v>133900</v>
      </c>
      <c r="AC91" s="2">
        <f t="shared" si="208"/>
        <v>133900</v>
      </c>
      <c r="AD91" s="8">
        <f t="shared" si="178"/>
        <v>5.1499999999999997E-2</v>
      </c>
      <c r="AE91" s="2">
        <f t="shared" si="179"/>
        <v>134474.65416666665</v>
      </c>
      <c r="AF91" s="2" t="str">
        <f t="shared" si="180"/>
        <v>nie</v>
      </c>
      <c r="AG91" s="2">
        <f t="shared" si="181"/>
        <v>574.65416666664532</v>
      </c>
      <c r="AH91" s="1">
        <f t="shared" si="79"/>
        <v>0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0</v>
      </c>
      <c r="AM91" s="8">
        <f t="shared" si="160"/>
        <v>5.1499999999999997E-2</v>
      </c>
      <c r="AN91" s="2">
        <f t="shared" si="91"/>
        <v>0</v>
      </c>
      <c r="AO91" s="2">
        <f t="shared" si="161"/>
        <v>0</v>
      </c>
      <c r="AP91" s="2">
        <f t="shared" si="119"/>
        <v>0</v>
      </c>
      <c r="AQ91" s="8">
        <f t="shared" si="172"/>
        <v>4.5900000000000003E-2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85.444160917570116</v>
      </c>
      <c r="AW91" s="1">
        <f t="shared" si="158"/>
        <v>0</v>
      </c>
      <c r="AX91" s="2">
        <f t="shared" si="182"/>
        <v>85.444160917570116</v>
      </c>
      <c r="AY91" s="1">
        <f t="shared" si="83"/>
        <v>0</v>
      </c>
      <c r="AZ91" s="2">
        <f t="shared" si="210"/>
        <v>85.444160917570116</v>
      </c>
      <c r="BA91" s="2">
        <f t="shared" si="93"/>
        <v>134560.09832758422</v>
      </c>
      <c r="BB91" s="2">
        <f t="shared" si="183"/>
        <v>0</v>
      </c>
      <c r="BC91" s="2">
        <f t="shared" si="211"/>
        <v>847.76043699110141</v>
      </c>
      <c r="BD91" s="2">
        <f t="shared" si="184"/>
        <v>133712.3378905931</v>
      </c>
      <c r="BE91" s="2">
        <f t="shared" si="212"/>
        <v>574.65416666664532</v>
      </c>
      <c r="BF91" s="2">
        <f t="shared" si="185"/>
        <v>6457.2343905743382</v>
      </c>
      <c r="BG91" s="2">
        <f t="shared" si="186"/>
        <v>126680.44933335212</v>
      </c>
      <c r="BI91" s="8">
        <f t="shared" si="162"/>
        <v>2.9000000000000001E-2</v>
      </c>
      <c r="BJ91" s="5">
        <f t="shared" si="213"/>
        <v>1045</v>
      </c>
      <c r="BK91" s="2">
        <f t="shared" si="214"/>
        <v>104395.5</v>
      </c>
      <c r="BL91" s="2">
        <f t="shared" si="215"/>
        <v>104500</v>
      </c>
      <c r="BM91" s="2">
        <f t="shared" si="187"/>
        <v>104500</v>
      </c>
      <c r="BN91" s="8">
        <f t="shared" si="188"/>
        <v>4.3999999999999997E-2</v>
      </c>
      <c r="BO91" s="2">
        <f t="shared" si="189"/>
        <v>104883.16666666667</v>
      </c>
      <c r="BP91" s="2" t="str">
        <f t="shared" si="190"/>
        <v>nie</v>
      </c>
      <c r="BQ91" s="2">
        <f t="shared" si="191"/>
        <v>2090</v>
      </c>
      <c r="BR91" s="1">
        <f t="shared" si="163"/>
        <v>104</v>
      </c>
      <c r="BS91" s="1">
        <f t="shared" si="174"/>
        <v>119</v>
      </c>
      <c r="BT91" s="1">
        <f t="shared" si="229"/>
        <v>7</v>
      </c>
      <c r="BU91" s="1">
        <f t="shared" si="167"/>
        <v>49</v>
      </c>
      <c r="BV91" s="2">
        <f t="shared" si="94"/>
        <v>10400</v>
      </c>
      <c r="BW91" s="8">
        <f t="shared" si="164"/>
        <v>5.5E-2</v>
      </c>
      <c r="BX91" s="2">
        <f t="shared" si="95"/>
        <v>10447.666666666668</v>
      </c>
      <c r="BY91" s="2">
        <f t="shared" si="165"/>
        <v>47.666666666667879</v>
      </c>
      <c r="BZ91" s="2">
        <f t="shared" si="120"/>
        <v>17500</v>
      </c>
      <c r="CA91" s="8">
        <f t="shared" si="175"/>
        <v>4.3999999999999997E-2</v>
      </c>
      <c r="CB91" s="2">
        <f t="shared" si="117"/>
        <v>17564.166666666668</v>
      </c>
      <c r="CC91" s="2">
        <f t="shared" si="176"/>
        <v>350</v>
      </c>
      <c r="CD91" s="2">
        <f t="shared" si="192"/>
        <v>0</v>
      </c>
      <c r="CE91" s="2">
        <f t="shared" si="96"/>
        <v>0</v>
      </c>
      <c r="CF91" s="2">
        <f t="shared" si="97"/>
        <v>92.100000000003092</v>
      </c>
      <c r="CG91" s="1">
        <f t="shared" si="159"/>
        <v>0</v>
      </c>
      <c r="CH91" s="2">
        <f t="shared" si="193"/>
        <v>92.100000000003092</v>
      </c>
      <c r="CI91" s="1">
        <f t="shared" si="89"/>
        <v>0</v>
      </c>
      <c r="CJ91" s="2">
        <f t="shared" si="98"/>
        <v>92.100000000003092</v>
      </c>
      <c r="CK91" s="2">
        <f t="shared" si="99"/>
        <v>132987.1</v>
      </c>
      <c r="CL91" s="2">
        <f t="shared" si="194"/>
        <v>0</v>
      </c>
      <c r="CM91" s="2">
        <f t="shared" si="216"/>
        <v>841.08226000000013</v>
      </c>
      <c r="CN91" s="2">
        <f t="shared" si="195"/>
        <v>132146.01774000001</v>
      </c>
      <c r="CO91" s="2">
        <f t="shared" si="217"/>
        <v>2487.6666666666679</v>
      </c>
      <c r="CP91" s="2">
        <f t="shared" si="196"/>
        <v>5794.8923333333332</v>
      </c>
      <c r="CQ91" s="2">
        <f t="shared" si="197"/>
        <v>123863.45874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134642.85322690636</v>
      </c>
      <c r="CW91" s="8">
        <f t="shared" si="198"/>
        <v>4.9000000000000002E-2</v>
      </c>
      <c r="CX91" s="2">
        <f t="shared" si="199"/>
        <v>135192.6448775829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135192.6448775829</v>
      </c>
      <c r="DC91" s="2">
        <f t="shared" si="201"/>
        <v>0</v>
      </c>
      <c r="DD91" s="2">
        <f t="shared" si="225"/>
        <v>852.60635650226527</v>
      </c>
      <c r="DE91" s="2">
        <f t="shared" si="226"/>
        <v>134340.03852108063</v>
      </c>
      <c r="DF91" s="2">
        <f t="shared" si="202"/>
        <v>3000</v>
      </c>
      <c r="DG91" s="2">
        <f t="shared" si="203"/>
        <v>6116.6025267407522</v>
      </c>
      <c r="DH91" s="2">
        <f t="shared" si="227"/>
        <v>125223.43599433987</v>
      </c>
    </row>
    <row r="92" spans="2:112">
      <c r="B92" s="228"/>
      <c r="C92" s="1">
        <f t="shared" si="168"/>
        <v>55</v>
      </c>
      <c r="D92" s="2">
        <f t="shared" si="105"/>
        <v>124848.47963415031</v>
      </c>
      <c r="E92" s="2">
        <f t="shared" si="106"/>
        <v>119091.1531917378</v>
      </c>
      <c r="F92" s="2">
        <f t="shared" si="107"/>
        <v>123571.24501333332</v>
      </c>
      <c r="G92" s="2">
        <f t="shared" si="108"/>
        <v>117045.56367999999</v>
      </c>
      <c r="H92" s="2">
        <f t="shared" si="109"/>
        <v>125331.21263038357</v>
      </c>
      <c r="I92" s="2">
        <f t="shared" si="110"/>
        <v>117988.68891538148</v>
      </c>
      <c r="J92" s="2">
        <f t="shared" si="169"/>
        <v>118152.89102540673</v>
      </c>
      <c r="K92" s="2">
        <f t="shared" si="170"/>
        <v>114011.02870681701</v>
      </c>
      <c r="W92" s="1">
        <f t="shared" si="204"/>
        <v>74</v>
      </c>
      <c r="X92" s="2">
        <f t="shared" si="177"/>
        <v>119285.12281889544</v>
      </c>
      <c r="Y92" s="8">
        <f t="shared" si="230"/>
        <v>4.5900000000000003E-2</v>
      </c>
      <c r="Z92" s="5">
        <f t="shared" si="205"/>
        <v>1339</v>
      </c>
      <c r="AA92" s="2">
        <f t="shared" si="206"/>
        <v>133766.1</v>
      </c>
      <c r="AB92" s="2">
        <f t="shared" si="207"/>
        <v>133900</v>
      </c>
      <c r="AC92" s="2">
        <f t="shared" si="208"/>
        <v>133900</v>
      </c>
      <c r="AD92" s="8">
        <f t="shared" si="178"/>
        <v>5.1499999999999997E-2</v>
      </c>
      <c r="AE92" s="2">
        <f t="shared" si="179"/>
        <v>135049.30833333335</v>
      </c>
      <c r="AF92" s="2" t="str">
        <f t="shared" si="180"/>
        <v>nie</v>
      </c>
      <c r="AG92" s="2">
        <f t="shared" si="181"/>
        <v>1149.3083333333489</v>
      </c>
      <c r="AH92" s="1">
        <f t="shared" si="79"/>
        <v>0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0</v>
      </c>
      <c r="AM92" s="8">
        <f t="shared" si="160"/>
        <v>5.1499999999999997E-2</v>
      </c>
      <c r="AN92" s="2">
        <f t="shared" si="91"/>
        <v>0</v>
      </c>
      <c r="AO92" s="2">
        <f t="shared" si="161"/>
        <v>0</v>
      </c>
      <c r="AP92" s="2">
        <f t="shared" si="119"/>
        <v>0</v>
      </c>
      <c r="AQ92" s="8">
        <f t="shared" si="172"/>
        <v>4.5900000000000003E-2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85.444160917570116</v>
      </c>
      <c r="AW92" s="1">
        <f t="shared" si="158"/>
        <v>0</v>
      </c>
      <c r="AX92" s="2">
        <f t="shared" si="182"/>
        <v>85.444160917570116</v>
      </c>
      <c r="AY92" s="1">
        <f t="shared" si="83"/>
        <v>0</v>
      </c>
      <c r="AZ92" s="2">
        <f t="shared" si="210"/>
        <v>85.444160917570116</v>
      </c>
      <c r="BA92" s="2">
        <f t="shared" si="93"/>
        <v>135134.75249425092</v>
      </c>
      <c r="BB92" s="2">
        <f t="shared" si="183"/>
        <v>0</v>
      </c>
      <c r="BC92" s="2">
        <f t="shared" si="211"/>
        <v>847.76043699110141</v>
      </c>
      <c r="BD92" s="2">
        <f t="shared" si="184"/>
        <v>134286.99205725981</v>
      </c>
      <c r="BE92" s="2">
        <f t="shared" si="212"/>
        <v>1149.3083333333489</v>
      </c>
      <c r="BF92" s="2">
        <f t="shared" si="185"/>
        <v>6457.2343905743382</v>
      </c>
      <c r="BG92" s="2">
        <f t="shared" si="186"/>
        <v>126680.44933335212</v>
      </c>
      <c r="BI92" s="8">
        <f t="shared" si="162"/>
        <v>2.9000000000000001E-2</v>
      </c>
      <c r="BJ92" s="5">
        <f t="shared" si="213"/>
        <v>1045</v>
      </c>
      <c r="BK92" s="2">
        <f t="shared" si="214"/>
        <v>104395.5</v>
      </c>
      <c r="BL92" s="2">
        <f t="shared" si="215"/>
        <v>104500</v>
      </c>
      <c r="BM92" s="2">
        <f t="shared" si="187"/>
        <v>104500</v>
      </c>
      <c r="BN92" s="8">
        <f t="shared" si="188"/>
        <v>4.3999999999999997E-2</v>
      </c>
      <c r="BO92" s="2">
        <f t="shared" si="189"/>
        <v>105266.33333333334</v>
      </c>
      <c r="BP92" s="2" t="str">
        <f t="shared" si="190"/>
        <v>nie</v>
      </c>
      <c r="BQ92" s="2">
        <f t="shared" si="191"/>
        <v>2090</v>
      </c>
      <c r="BR92" s="1">
        <f t="shared" si="163"/>
        <v>104</v>
      </c>
      <c r="BS92" s="1">
        <f t="shared" si="174"/>
        <v>119</v>
      </c>
      <c r="BT92" s="1">
        <f t="shared" si="229"/>
        <v>7</v>
      </c>
      <c r="BU92" s="1">
        <f t="shared" si="167"/>
        <v>49</v>
      </c>
      <c r="BV92" s="2">
        <f t="shared" si="94"/>
        <v>10400</v>
      </c>
      <c r="BW92" s="8">
        <f t="shared" si="164"/>
        <v>5.5E-2</v>
      </c>
      <c r="BX92" s="2">
        <f t="shared" si="95"/>
        <v>10495.333333333334</v>
      </c>
      <c r="BY92" s="2">
        <f t="shared" si="165"/>
        <v>95.33333333333394</v>
      </c>
      <c r="BZ92" s="2">
        <f t="shared" si="120"/>
        <v>17500</v>
      </c>
      <c r="CA92" s="8">
        <f t="shared" si="175"/>
        <v>4.3999999999999997E-2</v>
      </c>
      <c r="CB92" s="2">
        <f t="shared" si="117"/>
        <v>17628.333333333336</v>
      </c>
      <c r="CC92" s="2">
        <f t="shared" si="176"/>
        <v>350</v>
      </c>
      <c r="CD92" s="2">
        <f t="shared" si="192"/>
        <v>0</v>
      </c>
      <c r="CE92" s="2">
        <f t="shared" si="96"/>
        <v>0</v>
      </c>
      <c r="CF92" s="2">
        <f t="shared" si="97"/>
        <v>92.100000000003092</v>
      </c>
      <c r="CG92" s="1">
        <f t="shared" si="159"/>
        <v>0</v>
      </c>
      <c r="CH92" s="2">
        <f t="shared" si="193"/>
        <v>92.100000000003092</v>
      </c>
      <c r="CI92" s="1">
        <f t="shared" si="89"/>
        <v>0</v>
      </c>
      <c r="CJ92" s="2">
        <f t="shared" si="98"/>
        <v>92.100000000003092</v>
      </c>
      <c r="CK92" s="2">
        <f t="shared" si="99"/>
        <v>133482.1</v>
      </c>
      <c r="CL92" s="2">
        <f t="shared" si="194"/>
        <v>0</v>
      </c>
      <c r="CM92" s="2">
        <f t="shared" si="216"/>
        <v>841.08226000000013</v>
      </c>
      <c r="CN92" s="2">
        <f t="shared" si="195"/>
        <v>132641.01774000001</v>
      </c>
      <c r="CO92" s="2">
        <f t="shared" si="217"/>
        <v>2535.3333333333339</v>
      </c>
      <c r="CP92" s="2">
        <f t="shared" si="196"/>
        <v>5879.8856666666688</v>
      </c>
      <c r="CQ92" s="2">
        <f t="shared" si="197"/>
        <v>124225.79874000001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134642.85322690636</v>
      </c>
      <c r="CW92" s="8">
        <f t="shared" si="198"/>
        <v>4.9000000000000002E-2</v>
      </c>
      <c r="CX92" s="2">
        <f t="shared" si="199"/>
        <v>135742.43652825942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135742.43652825942</v>
      </c>
      <c r="DC92" s="2">
        <f t="shared" si="201"/>
        <v>0</v>
      </c>
      <c r="DD92" s="2">
        <f t="shared" si="225"/>
        <v>852.60635650226527</v>
      </c>
      <c r="DE92" s="2">
        <f t="shared" si="226"/>
        <v>134889.83017175714</v>
      </c>
      <c r="DF92" s="2">
        <f t="shared" si="202"/>
        <v>3000</v>
      </c>
      <c r="DG92" s="2">
        <f t="shared" si="203"/>
        <v>6221.0629403692901</v>
      </c>
      <c r="DH92" s="2">
        <f t="shared" si="227"/>
        <v>125668.76723138786</v>
      </c>
    </row>
    <row r="93" spans="2:112">
      <c r="B93" s="228"/>
      <c r="C93" s="1">
        <f t="shared" si="168"/>
        <v>56</v>
      </c>
      <c r="D93" s="2">
        <f t="shared" si="105"/>
        <v>125370.59757790029</v>
      </c>
      <c r="E93" s="2">
        <f t="shared" si="106"/>
        <v>119514.06872617529</v>
      </c>
      <c r="F93" s="2">
        <f t="shared" si="107"/>
        <v>124108.77834666666</v>
      </c>
      <c r="G93" s="2">
        <f t="shared" si="108"/>
        <v>117480.96567999999</v>
      </c>
      <c r="H93" s="2">
        <f t="shared" si="109"/>
        <v>125830.84108462572</v>
      </c>
      <c r="I93" s="2">
        <f t="shared" si="110"/>
        <v>118393.38796331763</v>
      </c>
      <c r="J93" s="2">
        <f t="shared" si="169"/>
        <v>118511.7804318964</v>
      </c>
      <c r="K93" s="2">
        <f t="shared" si="170"/>
        <v>114281.9719037766</v>
      </c>
      <c r="W93" s="1">
        <f t="shared" si="204"/>
        <v>75</v>
      </c>
      <c r="X93" s="2">
        <f t="shared" si="177"/>
        <v>119572.00858450732</v>
      </c>
      <c r="Y93" s="8">
        <f t="shared" si="230"/>
        <v>4.5900000000000003E-2</v>
      </c>
      <c r="Z93" s="5">
        <f t="shared" si="205"/>
        <v>1339</v>
      </c>
      <c r="AA93" s="2">
        <f t="shared" si="206"/>
        <v>133766.1</v>
      </c>
      <c r="AB93" s="2">
        <f t="shared" si="207"/>
        <v>133900</v>
      </c>
      <c r="AC93" s="2">
        <f t="shared" si="208"/>
        <v>133900</v>
      </c>
      <c r="AD93" s="8">
        <f t="shared" si="178"/>
        <v>5.1499999999999997E-2</v>
      </c>
      <c r="AE93" s="2">
        <f t="shared" si="179"/>
        <v>135623.96249999999</v>
      </c>
      <c r="AF93" s="2" t="str">
        <f t="shared" si="180"/>
        <v>nie</v>
      </c>
      <c r="AG93" s="2">
        <f t="shared" si="181"/>
        <v>1339</v>
      </c>
      <c r="AH93" s="1">
        <f t="shared" si="79"/>
        <v>0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0</v>
      </c>
      <c r="AM93" s="8">
        <f t="shared" si="160"/>
        <v>5.1499999999999997E-2</v>
      </c>
      <c r="AN93" s="2">
        <f t="shared" si="91"/>
        <v>0</v>
      </c>
      <c r="AO93" s="2">
        <f t="shared" si="161"/>
        <v>0</v>
      </c>
      <c r="AP93" s="2">
        <f t="shared" si="119"/>
        <v>0</v>
      </c>
      <c r="AQ93" s="8">
        <f t="shared" si="172"/>
        <v>4.5900000000000003E-2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85.444160917570116</v>
      </c>
      <c r="AW93" s="1">
        <f t="shared" si="158"/>
        <v>0</v>
      </c>
      <c r="AX93" s="2">
        <f t="shared" si="182"/>
        <v>85.444160917570116</v>
      </c>
      <c r="AY93" s="1">
        <f t="shared" si="83"/>
        <v>0</v>
      </c>
      <c r="AZ93" s="2">
        <f t="shared" si="210"/>
        <v>85.444160917570116</v>
      </c>
      <c r="BA93" s="2">
        <f t="shared" si="93"/>
        <v>135709.40666091756</v>
      </c>
      <c r="BB93" s="2">
        <f t="shared" si="183"/>
        <v>0</v>
      </c>
      <c r="BC93" s="2">
        <f t="shared" si="211"/>
        <v>847.76043699110141</v>
      </c>
      <c r="BD93" s="2">
        <f t="shared" si="184"/>
        <v>134861.64622392645</v>
      </c>
      <c r="BE93" s="2">
        <f t="shared" si="212"/>
        <v>1339</v>
      </c>
      <c r="BF93" s="2">
        <f t="shared" si="185"/>
        <v>6530.3772655743369</v>
      </c>
      <c r="BG93" s="2">
        <f t="shared" si="186"/>
        <v>126992.26895835211</v>
      </c>
      <c r="BI93" s="8">
        <f t="shared" si="162"/>
        <v>2.9000000000000001E-2</v>
      </c>
      <c r="BJ93" s="5">
        <f t="shared" si="213"/>
        <v>1045</v>
      </c>
      <c r="BK93" s="2">
        <f t="shared" si="214"/>
        <v>104395.5</v>
      </c>
      <c r="BL93" s="2">
        <f t="shared" si="215"/>
        <v>104500</v>
      </c>
      <c r="BM93" s="2">
        <f t="shared" si="187"/>
        <v>104500</v>
      </c>
      <c r="BN93" s="8">
        <f t="shared" si="188"/>
        <v>4.3999999999999997E-2</v>
      </c>
      <c r="BO93" s="2">
        <f t="shared" si="189"/>
        <v>105649.49999999999</v>
      </c>
      <c r="BP93" s="2" t="str">
        <f t="shared" si="190"/>
        <v>nie</v>
      </c>
      <c r="BQ93" s="2">
        <f t="shared" si="191"/>
        <v>2090</v>
      </c>
      <c r="BR93" s="1">
        <f t="shared" si="163"/>
        <v>104</v>
      </c>
      <c r="BS93" s="1">
        <f t="shared" si="174"/>
        <v>119</v>
      </c>
      <c r="BT93" s="1">
        <f t="shared" si="229"/>
        <v>7</v>
      </c>
      <c r="BU93" s="1">
        <f t="shared" si="167"/>
        <v>49</v>
      </c>
      <c r="BV93" s="2">
        <f t="shared" si="94"/>
        <v>10400</v>
      </c>
      <c r="BW93" s="8">
        <f t="shared" si="164"/>
        <v>5.5E-2</v>
      </c>
      <c r="BX93" s="2">
        <f t="shared" si="95"/>
        <v>10543</v>
      </c>
      <c r="BY93" s="2">
        <f t="shared" si="165"/>
        <v>143</v>
      </c>
      <c r="BZ93" s="2">
        <f t="shared" si="120"/>
        <v>17500</v>
      </c>
      <c r="CA93" s="8">
        <f t="shared" si="175"/>
        <v>4.3999999999999997E-2</v>
      </c>
      <c r="CB93" s="2">
        <f t="shared" si="117"/>
        <v>17692.5</v>
      </c>
      <c r="CC93" s="2">
        <f t="shared" si="176"/>
        <v>350</v>
      </c>
      <c r="CD93" s="2">
        <f t="shared" si="192"/>
        <v>0</v>
      </c>
      <c r="CE93" s="2">
        <f t="shared" si="96"/>
        <v>0</v>
      </c>
      <c r="CF93" s="2">
        <f t="shared" si="97"/>
        <v>92.100000000003092</v>
      </c>
      <c r="CG93" s="1">
        <f t="shared" si="159"/>
        <v>0</v>
      </c>
      <c r="CH93" s="2">
        <f t="shared" si="193"/>
        <v>92.100000000003092</v>
      </c>
      <c r="CI93" s="1">
        <f t="shared" si="89"/>
        <v>0</v>
      </c>
      <c r="CJ93" s="2">
        <f t="shared" si="98"/>
        <v>92.100000000003092</v>
      </c>
      <c r="CK93" s="2">
        <f t="shared" si="99"/>
        <v>133977.1</v>
      </c>
      <c r="CL93" s="2">
        <f t="shared" si="194"/>
        <v>0</v>
      </c>
      <c r="CM93" s="2">
        <f t="shared" si="216"/>
        <v>841.08226000000013</v>
      </c>
      <c r="CN93" s="2">
        <f t="shared" si="195"/>
        <v>133136.01774000001</v>
      </c>
      <c r="CO93" s="2">
        <f t="shared" si="217"/>
        <v>2583</v>
      </c>
      <c r="CP93" s="2">
        <f t="shared" si="196"/>
        <v>5964.8790000000008</v>
      </c>
      <c r="CQ93" s="2">
        <f t="shared" si="197"/>
        <v>124588.13874000001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134642.85322690636</v>
      </c>
      <c r="CW93" s="8">
        <f t="shared" si="198"/>
        <v>4.9000000000000002E-2</v>
      </c>
      <c r="CX93" s="2">
        <f t="shared" si="199"/>
        <v>136292.22817893597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136292.22817893597</v>
      </c>
      <c r="DC93" s="2">
        <f t="shared" si="201"/>
        <v>0</v>
      </c>
      <c r="DD93" s="2">
        <f t="shared" si="225"/>
        <v>852.60635650226527</v>
      </c>
      <c r="DE93" s="2">
        <f t="shared" si="226"/>
        <v>135439.62182243369</v>
      </c>
      <c r="DF93" s="2">
        <f t="shared" si="202"/>
        <v>3000</v>
      </c>
      <c r="DG93" s="2">
        <f t="shared" si="203"/>
        <v>6325.5233539978344</v>
      </c>
      <c r="DH93" s="2">
        <f t="shared" si="227"/>
        <v>126114.09846843586</v>
      </c>
    </row>
    <row r="94" spans="2:112">
      <c r="B94" s="228"/>
      <c r="C94" s="1">
        <f t="shared" si="168"/>
        <v>57</v>
      </c>
      <c r="D94" s="2">
        <f t="shared" si="105"/>
        <v>125892.71552165029</v>
      </c>
      <c r="E94" s="2">
        <f t="shared" si="106"/>
        <v>119936.98426061278</v>
      </c>
      <c r="F94" s="2">
        <f t="shared" si="107"/>
        <v>124646.31168</v>
      </c>
      <c r="G94" s="2">
        <f t="shared" si="108"/>
        <v>117916.36768</v>
      </c>
      <c r="H94" s="2">
        <f t="shared" si="109"/>
        <v>126330.4695388679</v>
      </c>
      <c r="I94" s="2">
        <f t="shared" si="110"/>
        <v>118798.0870112538</v>
      </c>
      <c r="J94" s="2">
        <f t="shared" si="169"/>
        <v>118871.7599649583</v>
      </c>
      <c r="K94" s="2">
        <f t="shared" si="170"/>
        <v>114552.91510073615</v>
      </c>
      <c r="W94" s="1">
        <f t="shared" si="204"/>
        <v>76</v>
      </c>
      <c r="X94" s="2">
        <f t="shared" si="177"/>
        <v>119858.8943501192</v>
      </c>
      <c r="Y94" s="8">
        <f t="shared" si="230"/>
        <v>4.5900000000000003E-2</v>
      </c>
      <c r="Z94" s="5">
        <f t="shared" si="205"/>
        <v>1339</v>
      </c>
      <c r="AA94" s="2">
        <f t="shared" si="206"/>
        <v>133766.1</v>
      </c>
      <c r="AB94" s="2">
        <f t="shared" si="207"/>
        <v>133900</v>
      </c>
      <c r="AC94" s="2">
        <f t="shared" si="208"/>
        <v>133900</v>
      </c>
      <c r="AD94" s="8">
        <f t="shared" si="178"/>
        <v>5.1499999999999997E-2</v>
      </c>
      <c r="AE94" s="2">
        <f t="shared" si="179"/>
        <v>136198.61666666667</v>
      </c>
      <c r="AF94" s="2" t="str">
        <f t="shared" si="180"/>
        <v>nie</v>
      </c>
      <c r="AG94" s="2">
        <f t="shared" si="181"/>
        <v>1339</v>
      </c>
      <c r="AH94" s="1">
        <f t="shared" si="79"/>
        <v>0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0</v>
      </c>
      <c r="AM94" s="8">
        <f t="shared" si="160"/>
        <v>5.1499999999999997E-2</v>
      </c>
      <c r="AN94" s="2">
        <f t="shared" si="91"/>
        <v>0</v>
      </c>
      <c r="AO94" s="2">
        <f t="shared" si="161"/>
        <v>0</v>
      </c>
      <c r="AP94" s="2">
        <f t="shared" si="119"/>
        <v>0</v>
      </c>
      <c r="AQ94" s="8">
        <f t="shared" si="172"/>
        <v>4.5900000000000003E-2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85.444160917570116</v>
      </c>
      <c r="AW94" s="1">
        <f t="shared" ref="AW94:AW125" si="231">IF(AT94&lt;&gt;0,MIN(IF(AK94&lt;&gt;"",AK94,0),ROUNDDOWN(AV94/zamiana_TOS,0)),0)</f>
        <v>0</v>
      </c>
      <c r="AX94" s="2">
        <f t="shared" si="182"/>
        <v>85.444160917570116</v>
      </c>
      <c r="AY94" s="1">
        <f t="shared" si="83"/>
        <v>0</v>
      </c>
      <c r="AZ94" s="2">
        <f t="shared" si="210"/>
        <v>85.444160917570116</v>
      </c>
      <c r="BA94" s="2">
        <f t="shared" si="93"/>
        <v>136284.06082758424</v>
      </c>
      <c r="BB94" s="2">
        <f t="shared" si="183"/>
        <v>0</v>
      </c>
      <c r="BC94" s="2">
        <f t="shared" si="211"/>
        <v>847.76043699110141</v>
      </c>
      <c r="BD94" s="2">
        <f t="shared" si="184"/>
        <v>135436.30039059313</v>
      </c>
      <c r="BE94" s="2">
        <f t="shared" si="212"/>
        <v>1339</v>
      </c>
      <c r="BF94" s="2">
        <f t="shared" si="185"/>
        <v>6639.5615572410052</v>
      </c>
      <c r="BG94" s="2">
        <f t="shared" si="186"/>
        <v>127457.73883335212</v>
      </c>
      <c r="BI94" s="8">
        <f t="shared" si="162"/>
        <v>2.9000000000000001E-2</v>
      </c>
      <c r="BJ94" s="5">
        <f t="shared" si="213"/>
        <v>1045</v>
      </c>
      <c r="BK94" s="2">
        <f t="shared" si="214"/>
        <v>104395.5</v>
      </c>
      <c r="BL94" s="2">
        <f t="shared" si="215"/>
        <v>104500</v>
      </c>
      <c r="BM94" s="2">
        <f t="shared" si="187"/>
        <v>104500</v>
      </c>
      <c r="BN94" s="8">
        <f t="shared" si="188"/>
        <v>4.3999999999999997E-2</v>
      </c>
      <c r="BO94" s="2">
        <f t="shared" si="189"/>
        <v>106032.66666666666</v>
      </c>
      <c r="BP94" s="2" t="str">
        <f t="shared" si="190"/>
        <v>nie</v>
      </c>
      <c r="BQ94" s="2">
        <f t="shared" si="191"/>
        <v>2090</v>
      </c>
      <c r="BR94" s="1">
        <f t="shared" si="163"/>
        <v>104</v>
      </c>
      <c r="BS94" s="1">
        <f t="shared" si="174"/>
        <v>119</v>
      </c>
      <c r="BT94" s="1">
        <f t="shared" si="229"/>
        <v>7</v>
      </c>
      <c r="BU94" s="1">
        <f t="shared" si="167"/>
        <v>49</v>
      </c>
      <c r="BV94" s="2">
        <f t="shared" si="94"/>
        <v>10400</v>
      </c>
      <c r="BW94" s="8">
        <f t="shared" si="164"/>
        <v>5.5E-2</v>
      </c>
      <c r="BX94" s="2">
        <f t="shared" si="95"/>
        <v>10590.666666666666</v>
      </c>
      <c r="BY94" s="2">
        <f t="shared" si="165"/>
        <v>190.66666666666606</v>
      </c>
      <c r="BZ94" s="2">
        <f t="shared" si="120"/>
        <v>17500</v>
      </c>
      <c r="CA94" s="8">
        <f t="shared" si="175"/>
        <v>4.3999999999999997E-2</v>
      </c>
      <c r="CB94" s="2">
        <f t="shared" si="117"/>
        <v>17756.666666666664</v>
      </c>
      <c r="CC94" s="2">
        <f t="shared" si="176"/>
        <v>350</v>
      </c>
      <c r="CD94" s="2">
        <f t="shared" si="192"/>
        <v>0</v>
      </c>
      <c r="CE94" s="2">
        <f t="shared" si="96"/>
        <v>0</v>
      </c>
      <c r="CF94" s="2">
        <f t="shared" si="97"/>
        <v>92.100000000003092</v>
      </c>
      <c r="CG94" s="1">
        <f t="shared" ref="CG94:CG125" si="232">IF(CD94&lt;&gt;0,MIN(IF(BU94&lt;&gt;"",BU94,0),ROUNDDOWN(CF94/zamiana_COI,0)),0)</f>
        <v>0</v>
      </c>
      <c r="CH94" s="2">
        <f t="shared" si="193"/>
        <v>92.100000000003092</v>
      </c>
      <c r="CI94" s="1">
        <f t="shared" si="89"/>
        <v>0</v>
      </c>
      <c r="CJ94" s="2">
        <f t="shared" si="98"/>
        <v>92.100000000003092</v>
      </c>
      <c r="CK94" s="2">
        <f t="shared" si="99"/>
        <v>134472.1</v>
      </c>
      <c r="CL94" s="2">
        <f t="shared" si="194"/>
        <v>0</v>
      </c>
      <c r="CM94" s="2">
        <f t="shared" si="216"/>
        <v>841.08226000000013</v>
      </c>
      <c r="CN94" s="2">
        <f t="shared" si="195"/>
        <v>133631.01774000001</v>
      </c>
      <c r="CO94" s="2">
        <f t="shared" si="217"/>
        <v>2630.6666666666661</v>
      </c>
      <c r="CP94" s="2">
        <f t="shared" si="196"/>
        <v>6049.8723333333364</v>
      </c>
      <c r="CQ94" s="2">
        <f t="shared" si="197"/>
        <v>124950.47874000001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134642.85322690636</v>
      </c>
      <c r="CW94" s="8">
        <f t="shared" si="198"/>
        <v>4.9000000000000002E-2</v>
      </c>
      <c r="CX94" s="2">
        <f t="shared" si="199"/>
        <v>136842.01982961249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136842.01982961249</v>
      </c>
      <c r="DC94" s="2">
        <f t="shared" si="201"/>
        <v>0</v>
      </c>
      <c r="DD94" s="2">
        <f t="shared" si="225"/>
        <v>852.60635650226527</v>
      </c>
      <c r="DE94" s="2">
        <f t="shared" si="226"/>
        <v>135989.41347311021</v>
      </c>
      <c r="DF94" s="2">
        <f t="shared" si="202"/>
        <v>3000</v>
      </c>
      <c r="DG94" s="2">
        <f t="shared" si="203"/>
        <v>6429.9837676263724</v>
      </c>
      <c r="DH94" s="2">
        <f t="shared" si="227"/>
        <v>126559.42970548384</v>
      </c>
    </row>
    <row r="95" spans="2:112">
      <c r="B95" s="228"/>
      <c r="C95" s="1">
        <f t="shared" si="168"/>
        <v>58</v>
      </c>
      <c r="D95" s="2">
        <f t="shared" si="105"/>
        <v>126414.8334654003</v>
      </c>
      <c r="E95" s="2">
        <f t="shared" si="106"/>
        <v>120359.89979505028</v>
      </c>
      <c r="F95" s="2">
        <f t="shared" si="107"/>
        <v>125183.84501333334</v>
      </c>
      <c r="G95" s="2">
        <f t="shared" si="108"/>
        <v>118351.76968</v>
      </c>
      <c r="H95" s="2">
        <f t="shared" si="109"/>
        <v>126830.09799311006</v>
      </c>
      <c r="I95" s="2">
        <f t="shared" si="110"/>
        <v>119202.78605918994</v>
      </c>
      <c r="J95" s="2">
        <f t="shared" si="169"/>
        <v>119232.83293585187</v>
      </c>
      <c r="K95" s="2">
        <f t="shared" si="170"/>
        <v>114823.85829769574</v>
      </c>
      <c r="W95" s="1">
        <f t="shared" si="204"/>
        <v>77</v>
      </c>
      <c r="X95" s="2">
        <f t="shared" si="177"/>
        <v>120145.78011573108</v>
      </c>
      <c r="Y95" s="8">
        <f t="shared" si="230"/>
        <v>4.5900000000000003E-2</v>
      </c>
      <c r="Z95" s="5">
        <f t="shared" si="205"/>
        <v>1339</v>
      </c>
      <c r="AA95" s="2">
        <f t="shared" si="206"/>
        <v>133766.1</v>
      </c>
      <c r="AB95" s="2">
        <f t="shared" si="207"/>
        <v>133900</v>
      </c>
      <c r="AC95" s="2">
        <f t="shared" si="208"/>
        <v>133900</v>
      </c>
      <c r="AD95" s="8">
        <f t="shared" si="178"/>
        <v>5.1499999999999997E-2</v>
      </c>
      <c r="AE95" s="2">
        <f t="shared" si="179"/>
        <v>136773.27083333334</v>
      </c>
      <c r="AF95" s="2" t="str">
        <f t="shared" si="180"/>
        <v>nie</v>
      </c>
      <c r="AG95" s="2">
        <f t="shared" si="181"/>
        <v>1339</v>
      </c>
      <c r="AH95" s="1">
        <f t="shared" ref="AH95:AH158" si="233">IF(AT94&lt;&gt;0,AW94+AY94,AH94)</f>
        <v>0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0</v>
      </c>
      <c r="AM95" s="8">
        <f t="shared" ref="AM95:AM126" si="234">proc_I_okres_TOS</f>
        <v>5.1499999999999997E-2</v>
      </c>
      <c r="AN95" s="2">
        <f t="shared" si="91"/>
        <v>0</v>
      </c>
      <c r="AO95" s="2">
        <f t="shared" ref="AO95:AO126" si="235">MIN(AH95*koszt_wczesniejszy_wykup_TOS,AN95-AL95)</f>
        <v>0</v>
      </c>
      <c r="AP95" s="2">
        <f t="shared" si="119"/>
        <v>0</v>
      </c>
      <c r="AQ95" s="8">
        <f t="shared" si="172"/>
        <v>4.5900000000000003E-2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85.444160917570116</v>
      </c>
      <c r="AW95" s="1">
        <f t="shared" si="231"/>
        <v>0</v>
      </c>
      <c r="AX95" s="2">
        <f t="shared" si="182"/>
        <v>85.444160917570116</v>
      </c>
      <c r="AY95" s="1">
        <f t="shared" ref="AY95:AY158" si="237">ROUNDDOWN(AX95/100,0)</f>
        <v>0</v>
      </c>
      <c r="AZ95" s="2">
        <f t="shared" si="210"/>
        <v>85.444160917570116</v>
      </c>
      <c r="BA95" s="2">
        <f t="shared" si="93"/>
        <v>136858.71499425091</v>
      </c>
      <c r="BB95" s="2">
        <f t="shared" si="183"/>
        <v>0</v>
      </c>
      <c r="BC95" s="2">
        <f t="shared" si="211"/>
        <v>847.76043699110141</v>
      </c>
      <c r="BD95" s="2">
        <f t="shared" si="184"/>
        <v>136010.9545572598</v>
      </c>
      <c r="BE95" s="2">
        <f t="shared" si="212"/>
        <v>1339</v>
      </c>
      <c r="BF95" s="2">
        <f t="shared" si="185"/>
        <v>6748.7458489076735</v>
      </c>
      <c r="BG95" s="2">
        <f t="shared" si="186"/>
        <v>127923.20870835213</v>
      </c>
      <c r="BI95" s="8">
        <f t="shared" ref="BI95:BI126" si="238">MAX(INDEX(scenariusz_I_inflacja,MATCH(ROUNDUP(W95/12,0)-1,scenariusz_I_rok,0)),0)</f>
        <v>2.9000000000000001E-2</v>
      </c>
      <c r="BJ95" s="5">
        <f t="shared" si="213"/>
        <v>1045</v>
      </c>
      <c r="BK95" s="2">
        <f t="shared" si="214"/>
        <v>104395.5</v>
      </c>
      <c r="BL95" s="2">
        <f t="shared" si="215"/>
        <v>104500</v>
      </c>
      <c r="BM95" s="2">
        <f t="shared" si="187"/>
        <v>104500</v>
      </c>
      <c r="BN95" s="8">
        <f t="shared" si="188"/>
        <v>4.3999999999999997E-2</v>
      </c>
      <c r="BO95" s="2">
        <f t="shared" si="189"/>
        <v>106415.83333333333</v>
      </c>
      <c r="BP95" s="2" t="str">
        <f t="shared" si="190"/>
        <v>nie</v>
      </c>
      <c r="BQ95" s="2">
        <f t="shared" si="191"/>
        <v>2090</v>
      </c>
      <c r="BR95" s="1">
        <f t="shared" ref="BR95:BR126" si="239">IF(CD94&lt;&gt;0,CG94+CI94,BR94)</f>
        <v>104</v>
      </c>
      <c r="BS95" s="1">
        <f t="shared" si="174"/>
        <v>119</v>
      </c>
      <c r="BT95" s="1">
        <f t="shared" si="229"/>
        <v>7</v>
      </c>
      <c r="BU95" s="1">
        <f t="shared" si="167"/>
        <v>49</v>
      </c>
      <c r="BV95" s="2">
        <f t="shared" si="94"/>
        <v>10400</v>
      </c>
      <c r="BW95" s="8">
        <f t="shared" ref="BW95:BW126" si="240">proc_I_okres_COI</f>
        <v>5.5E-2</v>
      </c>
      <c r="BX95" s="2">
        <f t="shared" si="95"/>
        <v>10638.333333333334</v>
      </c>
      <c r="BY95" s="2">
        <f t="shared" ref="BY95:BY126" si="241">MIN(BR95*koszt_wczesniejszy_wykup_COI,BX95-BV95)</f>
        <v>208</v>
      </c>
      <c r="BZ95" s="2">
        <f t="shared" si="120"/>
        <v>17500</v>
      </c>
      <c r="CA95" s="8">
        <f t="shared" si="175"/>
        <v>4.3999999999999997E-2</v>
      </c>
      <c r="CB95" s="2">
        <f t="shared" si="117"/>
        <v>17820.833333333332</v>
      </c>
      <c r="CC95" s="2">
        <f t="shared" si="176"/>
        <v>350</v>
      </c>
      <c r="CD95" s="2">
        <f t="shared" si="192"/>
        <v>0</v>
      </c>
      <c r="CE95" s="2">
        <f t="shared" si="96"/>
        <v>0</v>
      </c>
      <c r="CF95" s="2">
        <f t="shared" si="97"/>
        <v>92.100000000003092</v>
      </c>
      <c r="CG95" s="1">
        <f t="shared" si="232"/>
        <v>0</v>
      </c>
      <c r="CH95" s="2">
        <f t="shared" si="193"/>
        <v>92.100000000003092</v>
      </c>
      <c r="CI95" s="1">
        <f t="shared" ref="CI95:CI158" si="242">ROUNDDOWN(CH95/100,0)</f>
        <v>0</v>
      </c>
      <c r="CJ95" s="2">
        <f t="shared" si="98"/>
        <v>92.100000000003092</v>
      </c>
      <c r="CK95" s="2">
        <f t="shared" si="99"/>
        <v>134967.1</v>
      </c>
      <c r="CL95" s="2">
        <f t="shared" si="194"/>
        <v>0</v>
      </c>
      <c r="CM95" s="2">
        <f t="shared" si="216"/>
        <v>841.08226000000013</v>
      </c>
      <c r="CN95" s="2">
        <f t="shared" si="195"/>
        <v>134126.01774000001</v>
      </c>
      <c r="CO95" s="2">
        <f t="shared" si="217"/>
        <v>2648</v>
      </c>
      <c r="CP95" s="2">
        <f t="shared" si="196"/>
        <v>6140.6290000000008</v>
      </c>
      <c r="CQ95" s="2">
        <f t="shared" si="197"/>
        <v>125337.38874000001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134642.85322690636</v>
      </c>
      <c r="CW95" s="8">
        <f t="shared" si="198"/>
        <v>4.9000000000000002E-2</v>
      </c>
      <c r="CX95" s="2">
        <f t="shared" si="199"/>
        <v>137391.81148028903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137391.81148028903</v>
      </c>
      <c r="DC95" s="2">
        <f t="shared" si="201"/>
        <v>0</v>
      </c>
      <c r="DD95" s="2">
        <f t="shared" si="225"/>
        <v>852.60635650226527</v>
      </c>
      <c r="DE95" s="2">
        <f t="shared" si="226"/>
        <v>136539.20512378676</v>
      </c>
      <c r="DF95" s="2">
        <f t="shared" si="202"/>
        <v>3000</v>
      </c>
      <c r="DG95" s="2">
        <f t="shared" si="203"/>
        <v>6534.4441812549167</v>
      </c>
      <c r="DH95" s="2">
        <f t="shared" si="227"/>
        <v>127004.76094253184</v>
      </c>
    </row>
    <row r="96" spans="2:112">
      <c r="B96" s="229"/>
      <c r="C96" s="1">
        <f t="shared" si="168"/>
        <v>59</v>
      </c>
      <c r="D96" s="2">
        <f t="shared" si="105"/>
        <v>126936.95140915029</v>
      </c>
      <c r="E96" s="2">
        <f t="shared" si="106"/>
        <v>120782.81532948778</v>
      </c>
      <c r="F96" s="2">
        <f t="shared" si="107"/>
        <v>125721.37834666666</v>
      </c>
      <c r="G96" s="2">
        <f t="shared" si="108"/>
        <v>118787.17168</v>
      </c>
      <c r="H96" s="2">
        <f t="shared" si="109"/>
        <v>127329.72644735224</v>
      </c>
      <c r="I96" s="2">
        <f t="shared" si="110"/>
        <v>119607.48510712611</v>
      </c>
      <c r="J96" s="2">
        <f t="shared" si="169"/>
        <v>119595.00266589453</v>
      </c>
      <c r="K96" s="2">
        <f t="shared" si="170"/>
        <v>115094.80149465532</v>
      </c>
      <c r="W96" s="1">
        <f t="shared" si="204"/>
        <v>78</v>
      </c>
      <c r="X96" s="2">
        <f t="shared" si="177"/>
        <v>120432.66588134294</v>
      </c>
      <c r="Y96" s="8">
        <f t="shared" si="230"/>
        <v>4.5900000000000003E-2</v>
      </c>
      <c r="Z96" s="5">
        <f t="shared" si="205"/>
        <v>1339</v>
      </c>
      <c r="AA96" s="2">
        <f t="shared" si="206"/>
        <v>133766.1</v>
      </c>
      <c r="AB96" s="2">
        <f t="shared" si="207"/>
        <v>133900</v>
      </c>
      <c r="AC96" s="2">
        <f t="shared" si="208"/>
        <v>133900</v>
      </c>
      <c r="AD96" s="8">
        <f t="shared" si="178"/>
        <v>5.1499999999999997E-2</v>
      </c>
      <c r="AE96" s="2">
        <f t="shared" si="179"/>
        <v>137347.92499999999</v>
      </c>
      <c r="AF96" s="2" t="str">
        <f t="shared" si="180"/>
        <v>nie</v>
      </c>
      <c r="AG96" s="2">
        <f t="shared" si="181"/>
        <v>1339</v>
      </c>
      <c r="AH96" s="1">
        <f t="shared" si="233"/>
        <v>0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0</v>
      </c>
      <c r="AM96" s="8">
        <f t="shared" si="234"/>
        <v>5.1499999999999997E-2</v>
      </c>
      <c r="AN96" s="2">
        <f t="shared" ref="AN96:AN159" si="244">AL96*(1+AM96*IF(MOD($W96,12)&lt;&gt;0,MOD($W96,12),12)/12)</f>
        <v>0</v>
      </c>
      <c r="AO96" s="2">
        <f t="shared" si="235"/>
        <v>0</v>
      </c>
      <c r="AP96" s="2">
        <f t="shared" si="119"/>
        <v>0</v>
      </c>
      <c r="AQ96" s="8">
        <f t="shared" si="172"/>
        <v>4.5900000000000003E-2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85.444160917570116</v>
      </c>
      <c r="AW96" s="1">
        <f t="shared" si="231"/>
        <v>0</v>
      </c>
      <c r="AX96" s="2">
        <f t="shared" si="182"/>
        <v>85.444160917570116</v>
      </c>
      <c r="AY96" s="1">
        <f t="shared" si="237"/>
        <v>0</v>
      </c>
      <c r="AZ96" s="2">
        <f t="shared" si="210"/>
        <v>85.444160917570116</v>
      </c>
      <c r="BA96" s="2">
        <f t="shared" ref="BA96:BA159" si="246">AE96+AN96+AR96+AZ95</f>
        <v>137433.36916091756</v>
      </c>
      <c r="BB96" s="2">
        <f t="shared" si="183"/>
        <v>0</v>
      </c>
      <c r="BC96" s="2">
        <f t="shared" si="211"/>
        <v>847.76043699110141</v>
      </c>
      <c r="BD96" s="2">
        <f t="shared" si="184"/>
        <v>136585.60872392645</v>
      </c>
      <c r="BE96" s="2">
        <f t="shared" si="212"/>
        <v>1339</v>
      </c>
      <c r="BF96" s="2">
        <f t="shared" si="185"/>
        <v>6857.9301405743363</v>
      </c>
      <c r="BG96" s="2">
        <f t="shared" si="186"/>
        <v>128388.67858335211</v>
      </c>
      <c r="BI96" s="8">
        <f t="shared" si="238"/>
        <v>2.9000000000000001E-2</v>
      </c>
      <c r="BJ96" s="5">
        <f t="shared" si="213"/>
        <v>1045</v>
      </c>
      <c r="BK96" s="2">
        <f t="shared" si="214"/>
        <v>104395.5</v>
      </c>
      <c r="BL96" s="2">
        <f t="shared" si="215"/>
        <v>104500</v>
      </c>
      <c r="BM96" s="2">
        <f t="shared" si="187"/>
        <v>104500</v>
      </c>
      <c r="BN96" s="8">
        <f t="shared" si="188"/>
        <v>4.3999999999999997E-2</v>
      </c>
      <c r="BO96" s="2">
        <f t="shared" si="189"/>
        <v>106799</v>
      </c>
      <c r="BP96" s="2" t="str">
        <f t="shared" si="190"/>
        <v>nie</v>
      </c>
      <c r="BQ96" s="2">
        <f t="shared" si="191"/>
        <v>2090</v>
      </c>
      <c r="BR96" s="1">
        <f t="shared" si="239"/>
        <v>104</v>
      </c>
      <c r="BS96" s="1">
        <f t="shared" si="174"/>
        <v>119</v>
      </c>
      <c r="BT96" s="1">
        <f t="shared" si="229"/>
        <v>7</v>
      </c>
      <c r="BU96" s="1">
        <f t="shared" si="167"/>
        <v>49</v>
      </c>
      <c r="BV96" s="2">
        <f t="shared" ref="BV96:BV159" si="247">BR96*100</f>
        <v>10400</v>
      </c>
      <c r="BW96" s="8">
        <f t="shared" si="240"/>
        <v>5.5E-2</v>
      </c>
      <c r="BX96" s="2">
        <f t="shared" ref="BX96:BX159" si="248">BV96*(1+BW96*IF(MOD($W96,12)&lt;&gt;0,MOD($W96,12),12)/12)</f>
        <v>10686</v>
      </c>
      <c r="BY96" s="2">
        <f t="shared" si="241"/>
        <v>208</v>
      </c>
      <c r="BZ96" s="2">
        <f t="shared" si="120"/>
        <v>17500</v>
      </c>
      <c r="CA96" s="8">
        <f t="shared" si="175"/>
        <v>4.3999999999999997E-2</v>
      </c>
      <c r="CB96" s="2">
        <f t="shared" ref="CB96:CB159" si="249">BZ96*(1+CA96*IF(MOD($W96,12)&lt;&gt;0,MOD($W96,12),12)/12)</f>
        <v>17885</v>
      </c>
      <c r="CC96" s="2">
        <f t="shared" si="176"/>
        <v>350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92.100000000003092</v>
      </c>
      <c r="CG96" s="1">
        <f t="shared" si="232"/>
        <v>0</v>
      </c>
      <c r="CH96" s="2">
        <f t="shared" si="193"/>
        <v>92.100000000003092</v>
      </c>
      <c r="CI96" s="1">
        <f t="shared" si="242"/>
        <v>0</v>
      </c>
      <c r="CJ96" s="2">
        <f t="shared" ref="CJ96:CJ159" si="252">CH96-CI96*100</f>
        <v>92.100000000003092</v>
      </c>
      <c r="CK96" s="2">
        <f t="shared" ref="CK96:CK159" si="253">BO96+BX96+CB96+CJ95</f>
        <v>135462.1</v>
      </c>
      <c r="CL96" s="2">
        <f t="shared" si="194"/>
        <v>0</v>
      </c>
      <c r="CM96" s="2">
        <f t="shared" si="216"/>
        <v>841.08226000000013</v>
      </c>
      <c r="CN96" s="2">
        <f t="shared" si="195"/>
        <v>134621.01774000001</v>
      </c>
      <c r="CO96" s="2">
        <f t="shared" si="217"/>
        <v>2648</v>
      </c>
      <c r="CP96" s="2">
        <f t="shared" si="196"/>
        <v>6234.679000000001</v>
      </c>
      <c r="CQ96" s="2">
        <f t="shared" si="197"/>
        <v>125738.33874000001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134642.85322690636</v>
      </c>
      <c r="CW96" s="8">
        <f t="shared" si="198"/>
        <v>4.9000000000000002E-2</v>
      </c>
      <c r="CX96" s="2">
        <f t="shared" si="199"/>
        <v>137941.60313096555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137941.60313096555</v>
      </c>
      <c r="DC96" s="2">
        <f t="shared" si="201"/>
        <v>0</v>
      </c>
      <c r="DD96" s="2">
        <f t="shared" si="225"/>
        <v>852.60635650226527</v>
      </c>
      <c r="DE96" s="2">
        <f t="shared" si="226"/>
        <v>137088.99677446327</v>
      </c>
      <c r="DF96" s="2">
        <f t="shared" si="202"/>
        <v>3000</v>
      </c>
      <c r="DG96" s="2">
        <f t="shared" si="203"/>
        <v>6638.9045948834546</v>
      </c>
      <c r="DH96" s="2">
        <f t="shared" si="227"/>
        <v>127450.09217957982</v>
      </c>
    </row>
    <row r="97" spans="2:112">
      <c r="B97" s="227">
        <f>ROUNDUP(C98/12,0)</f>
        <v>6</v>
      </c>
      <c r="C97" s="3">
        <f t="shared" si="168"/>
        <v>60</v>
      </c>
      <c r="D97" s="10">
        <f t="shared" si="105"/>
        <v>127292.69556850205</v>
      </c>
      <c r="E97" s="10">
        <f t="shared" si="106"/>
        <v>121039.35707952704</v>
      </c>
      <c r="F97" s="10">
        <f t="shared" si="107"/>
        <v>126094.10261999999</v>
      </c>
      <c r="G97" s="10">
        <f t="shared" si="108"/>
        <v>119057.76461999999</v>
      </c>
      <c r="H97" s="10">
        <f t="shared" si="109"/>
        <v>127662.49531227601</v>
      </c>
      <c r="I97" s="10">
        <f t="shared" si="110"/>
        <v>119845.32456574387</v>
      </c>
      <c r="J97" s="10">
        <f t="shared" si="169"/>
        <v>119958.27248649219</v>
      </c>
      <c r="K97" s="10">
        <f t="shared" si="170"/>
        <v>115365.74469161486</v>
      </c>
      <c r="W97" s="1">
        <f t="shared" si="204"/>
        <v>79</v>
      </c>
      <c r="X97" s="2">
        <f t="shared" si="177"/>
        <v>120719.55164695482</v>
      </c>
      <c r="Y97" s="8">
        <f t="shared" si="230"/>
        <v>4.5900000000000003E-2</v>
      </c>
      <c r="Z97" s="5">
        <f t="shared" si="205"/>
        <v>1339</v>
      </c>
      <c r="AA97" s="2">
        <f t="shared" si="206"/>
        <v>133766.1</v>
      </c>
      <c r="AB97" s="2">
        <f t="shared" si="207"/>
        <v>133900</v>
      </c>
      <c r="AC97" s="2">
        <f t="shared" si="208"/>
        <v>133900</v>
      </c>
      <c r="AD97" s="8">
        <f t="shared" si="178"/>
        <v>5.1499999999999997E-2</v>
      </c>
      <c r="AE97" s="2">
        <f t="shared" si="179"/>
        <v>137922.57916666666</v>
      </c>
      <c r="AF97" s="2" t="str">
        <f t="shared" si="180"/>
        <v>nie</v>
      </c>
      <c r="AG97" s="2">
        <f t="shared" si="181"/>
        <v>1339</v>
      </c>
      <c r="AH97" s="1">
        <f t="shared" si="233"/>
        <v>0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0</v>
      </c>
      <c r="AM97" s="8">
        <f t="shared" si="234"/>
        <v>5.1499999999999997E-2</v>
      </c>
      <c r="AN97" s="2">
        <f t="shared" si="244"/>
        <v>0</v>
      </c>
      <c r="AO97" s="2">
        <f t="shared" si="235"/>
        <v>0</v>
      </c>
      <c r="AP97" s="2">
        <f t="shared" si="119"/>
        <v>0</v>
      </c>
      <c r="AQ97" s="8">
        <f t="shared" si="172"/>
        <v>4.5900000000000003E-2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85.444160917570116</v>
      </c>
      <c r="AW97" s="1">
        <f t="shared" si="231"/>
        <v>0</v>
      </c>
      <c r="AX97" s="2">
        <f t="shared" si="182"/>
        <v>85.444160917570116</v>
      </c>
      <c r="AY97" s="1">
        <f t="shared" si="237"/>
        <v>0</v>
      </c>
      <c r="AZ97" s="2">
        <f t="shared" si="210"/>
        <v>85.444160917570116</v>
      </c>
      <c r="BA97" s="2">
        <f t="shared" si="246"/>
        <v>138008.02332758423</v>
      </c>
      <c r="BB97" s="2">
        <f t="shared" si="183"/>
        <v>0</v>
      </c>
      <c r="BC97" s="2">
        <f t="shared" si="211"/>
        <v>847.76043699110141</v>
      </c>
      <c r="BD97" s="2">
        <f t="shared" si="184"/>
        <v>137160.26289059312</v>
      </c>
      <c r="BE97" s="2">
        <f t="shared" si="212"/>
        <v>1339</v>
      </c>
      <c r="BF97" s="2">
        <f t="shared" si="185"/>
        <v>6967.1144322410046</v>
      </c>
      <c r="BG97" s="2">
        <f t="shared" si="186"/>
        <v>128854.14845835211</v>
      </c>
      <c r="BI97" s="8">
        <f t="shared" si="238"/>
        <v>2.9000000000000001E-2</v>
      </c>
      <c r="BJ97" s="5">
        <f t="shared" si="213"/>
        <v>1045</v>
      </c>
      <c r="BK97" s="2">
        <f t="shared" si="214"/>
        <v>104395.5</v>
      </c>
      <c r="BL97" s="2">
        <f t="shared" si="215"/>
        <v>104500</v>
      </c>
      <c r="BM97" s="2">
        <f t="shared" si="187"/>
        <v>104500</v>
      </c>
      <c r="BN97" s="8">
        <f t="shared" si="188"/>
        <v>4.3999999999999997E-2</v>
      </c>
      <c r="BO97" s="2">
        <f t="shared" si="189"/>
        <v>107182.16666666667</v>
      </c>
      <c r="BP97" s="2" t="str">
        <f t="shared" si="190"/>
        <v>nie</v>
      </c>
      <c r="BQ97" s="2">
        <f t="shared" si="191"/>
        <v>2090</v>
      </c>
      <c r="BR97" s="1">
        <f t="shared" si="239"/>
        <v>104</v>
      </c>
      <c r="BS97" s="1">
        <f t="shared" si="174"/>
        <v>119</v>
      </c>
      <c r="BT97" s="1">
        <f t="shared" si="229"/>
        <v>7</v>
      </c>
      <c r="BU97" s="1">
        <f t="shared" si="167"/>
        <v>49</v>
      </c>
      <c r="BV97" s="2">
        <f t="shared" si="247"/>
        <v>10400</v>
      </c>
      <c r="BW97" s="8">
        <f t="shared" si="240"/>
        <v>5.5E-2</v>
      </c>
      <c r="BX97" s="2">
        <f t="shared" si="248"/>
        <v>10733.666666666666</v>
      </c>
      <c r="BY97" s="2">
        <f t="shared" si="241"/>
        <v>208</v>
      </c>
      <c r="BZ97" s="2">
        <f t="shared" si="120"/>
        <v>17500</v>
      </c>
      <c r="CA97" s="8">
        <f t="shared" si="175"/>
        <v>4.3999999999999997E-2</v>
      </c>
      <c r="CB97" s="2">
        <f t="shared" si="249"/>
        <v>17949.166666666668</v>
      </c>
      <c r="CC97" s="2">
        <f t="shared" si="176"/>
        <v>350</v>
      </c>
      <c r="CD97" s="2">
        <f t="shared" si="192"/>
        <v>0</v>
      </c>
      <c r="CE97" s="2">
        <f t="shared" si="250"/>
        <v>0</v>
      </c>
      <c r="CF97" s="2">
        <f t="shared" si="251"/>
        <v>92.100000000003092</v>
      </c>
      <c r="CG97" s="1">
        <f t="shared" si="232"/>
        <v>0</v>
      </c>
      <c r="CH97" s="2">
        <f t="shared" si="193"/>
        <v>92.100000000003092</v>
      </c>
      <c r="CI97" s="1">
        <f t="shared" si="242"/>
        <v>0</v>
      </c>
      <c r="CJ97" s="2">
        <f t="shared" si="252"/>
        <v>92.100000000003092</v>
      </c>
      <c r="CK97" s="2">
        <f t="shared" si="253"/>
        <v>135957.1</v>
      </c>
      <c r="CL97" s="2">
        <f t="shared" si="194"/>
        <v>0</v>
      </c>
      <c r="CM97" s="2">
        <f t="shared" si="216"/>
        <v>841.08226000000013</v>
      </c>
      <c r="CN97" s="2">
        <f t="shared" si="195"/>
        <v>135116.01774000001</v>
      </c>
      <c r="CO97" s="2">
        <f t="shared" si="217"/>
        <v>2648</v>
      </c>
      <c r="CP97" s="2">
        <f t="shared" si="196"/>
        <v>6328.7290000000012</v>
      </c>
      <c r="CQ97" s="2">
        <f t="shared" si="197"/>
        <v>126139.28874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134642.85322690636</v>
      </c>
      <c r="CW97" s="8">
        <f t="shared" si="198"/>
        <v>4.9000000000000002E-2</v>
      </c>
      <c r="CX97" s="2">
        <f t="shared" si="199"/>
        <v>138491.3947816421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138491.3947816421</v>
      </c>
      <c r="DC97" s="2">
        <f t="shared" si="201"/>
        <v>0</v>
      </c>
      <c r="DD97" s="2">
        <f t="shared" si="225"/>
        <v>852.60635650226527</v>
      </c>
      <c r="DE97" s="2">
        <f t="shared" si="226"/>
        <v>137638.78842513982</v>
      </c>
      <c r="DF97" s="2">
        <f t="shared" si="202"/>
        <v>3000</v>
      </c>
      <c r="DG97" s="2">
        <f t="shared" si="203"/>
        <v>6743.3650085119989</v>
      </c>
      <c r="DH97" s="2">
        <f t="shared" si="227"/>
        <v>127895.42341662782</v>
      </c>
    </row>
    <row r="98" spans="2:112">
      <c r="B98" s="228"/>
      <c r="C98" s="1">
        <f t="shared" si="168"/>
        <v>61</v>
      </c>
      <c r="D98" s="2">
        <f t="shared" si="105"/>
        <v>127841.70258635517</v>
      </c>
      <c r="E98" s="2">
        <f t="shared" si="106"/>
        <v>121484.05276398806</v>
      </c>
      <c r="F98" s="2">
        <f t="shared" si="107"/>
        <v>126575.07762</v>
      </c>
      <c r="G98" s="2">
        <f t="shared" si="108"/>
        <v>119492.27561999999</v>
      </c>
      <c r="H98" s="2">
        <f t="shared" si="109"/>
        <v>128186.60556077605</v>
      </c>
      <c r="I98" s="2">
        <f t="shared" si="110"/>
        <v>120269.8538670289</v>
      </c>
      <c r="J98" s="2">
        <f t="shared" si="169"/>
        <v>120322.64573916991</v>
      </c>
      <c r="K98" s="2">
        <f t="shared" si="170"/>
        <v>115644.54524128627</v>
      </c>
      <c r="W98" s="1">
        <f t="shared" si="204"/>
        <v>80</v>
      </c>
      <c r="X98" s="2">
        <f t="shared" si="177"/>
        <v>121006.43741256669</v>
      </c>
      <c r="Y98" s="8">
        <f t="shared" si="230"/>
        <v>4.5900000000000003E-2</v>
      </c>
      <c r="Z98" s="5">
        <f t="shared" si="205"/>
        <v>1339</v>
      </c>
      <c r="AA98" s="2">
        <f t="shared" si="206"/>
        <v>133766.1</v>
      </c>
      <c r="AB98" s="2">
        <f t="shared" si="207"/>
        <v>133900</v>
      </c>
      <c r="AC98" s="2">
        <f t="shared" si="208"/>
        <v>133900</v>
      </c>
      <c r="AD98" s="8">
        <f t="shared" si="178"/>
        <v>5.1499999999999997E-2</v>
      </c>
      <c r="AE98" s="2">
        <f t="shared" si="179"/>
        <v>138497.23333333334</v>
      </c>
      <c r="AF98" s="2" t="str">
        <f t="shared" si="180"/>
        <v>nie</v>
      </c>
      <c r="AG98" s="2">
        <f t="shared" si="181"/>
        <v>1339</v>
      </c>
      <c r="AH98" s="1">
        <f t="shared" si="233"/>
        <v>0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0</v>
      </c>
      <c r="AM98" s="8">
        <f t="shared" si="234"/>
        <v>5.1499999999999997E-2</v>
      </c>
      <c r="AN98" s="2">
        <f t="shared" si="244"/>
        <v>0</v>
      </c>
      <c r="AO98" s="2">
        <f t="shared" si="235"/>
        <v>0</v>
      </c>
      <c r="AP98" s="2">
        <f t="shared" si="119"/>
        <v>0</v>
      </c>
      <c r="AQ98" s="8">
        <f t="shared" si="172"/>
        <v>4.5900000000000003E-2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85.444160917570116</v>
      </c>
      <c r="AW98" s="1">
        <f t="shared" si="231"/>
        <v>0</v>
      </c>
      <c r="AX98" s="2">
        <f t="shared" si="182"/>
        <v>85.444160917570116</v>
      </c>
      <c r="AY98" s="1">
        <f t="shared" si="237"/>
        <v>0</v>
      </c>
      <c r="AZ98" s="2">
        <f t="shared" si="210"/>
        <v>85.444160917570116</v>
      </c>
      <c r="BA98" s="2">
        <f t="shared" si="246"/>
        <v>138582.67749425091</v>
      </c>
      <c r="BB98" s="2">
        <f t="shared" si="183"/>
        <v>0</v>
      </c>
      <c r="BC98" s="2">
        <f t="shared" si="211"/>
        <v>847.76043699110141</v>
      </c>
      <c r="BD98" s="2">
        <f t="shared" si="184"/>
        <v>137734.91705725979</v>
      </c>
      <c r="BE98" s="2">
        <f t="shared" si="212"/>
        <v>1339</v>
      </c>
      <c r="BF98" s="2">
        <f t="shared" si="185"/>
        <v>7076.2987239076729</v>
      </c>
      <c r="BG98" s="2">
        <f t="shared" si="186"/>
        <v>129319.61833335212</v>
      </c>
      <c r="BI98" s="8">
        <f t="shared" si="238"/>
        <v>2.9000000000000001E-2</v>
      </c>
      <c r="BJ98" s="5">
        <f t="shared" si="213"/>
        <v>1045</v>
      </c>
      <c r="BK98" s="2">
        <f t="shared" si="214"/>
        <v>104395.5</v>
      </c>
      <c r="BL98" s="2">
        <f t="shared" si="215"/>
        <v>104500</v>
      </c>
      <c r="BM98" s="2">
        <f t="shared" si="187"/>
        <v>104500</v>
      </c>
      <c r="BN98" s="8">
        <f t="shared" si="188"/>
        <v>4.3999999999999997E-2</v>
      </c>
      <c r="BO98" s="2">
        <f t="shared" si="189"/>
        <v>107565.33333333334</v>
      </c>
      <c r="BP98" s="2" t="str">
        <f t="shared" si="190"/>
        <v>nie</v>
      </c>
      <c r="BQ98" s="2">
        <f t="shared" si="191"/>
        <v>2090</v>
      </c>
      <c r="BR98" s="1">
        <f t="shared" si="239"/>
        <v>104</v>
      </c>
      <c r="BS98" s="1">
        <f t="shared" si="174"/>
        <v>119</v>
      </c>
      <c r="BT98" s="1">
        <f t="shared" si="229"/>
        <v>7</v>
      </c>
      <c r="BU98" s="1">
        <f t="shared" si="167"/>
        <v>49</v>
      </c>
      <c r="BV98" s="2">
        <f t="shared" si="247"/>
        <v>10400</v>
      </c>
      <c r="BW98" s="8">
        <f t="shared" si="240"/>
        <v>5.5E-2</v>
      </c>
      <c r="BX98" s="2">
        <f t="shared" si="248"/>
        <v>10781.333333333332</v>
      </c>
      <c r="BY98" s="2">
        <f t="shared" si="241"/>
        <v>208</v>
      </c>
      <c r="BZ98" s="2">
        <f t="shared" si="120"/>
        <v>17500</v>
      </c>
      <c r="CA98" s="8">
        <f t="shared" si="175"/>
        <v>4.3999999999999997E-2</v>
      </c>
      <c r="CB98" s="2">
        <f t="shared" si="249"/>
        <v>18013.333333333336</v>
      </c>
      <c r="CC98" s="2">
        <f t="shared" si="176"/>
        <v>350</v>
      </c>
      <c r="CD98" s="2">
        <f t="shared" si="192"/>
        <v>0</v>
      </c>
      <c r="CE98" s="2">
        <f t="shared" si="250"/>
        <v>0</v>
      </c>
      <c r="CF98" s="2">
        <f t="shared" si="251"/>
        <v>92.100000000003092</v>
      </c>
      <c r="CG98" s="1">
        <f t="shared" si="232"/>
        <v>0</v>
      </c>
      <c r="CH98" s="2">
        <f t="shared" si="193"/>
        <v>92.100000000003092</v>
      </c>
      <c r="CI98" s="1">
        <f t="shared" si="242"/>
        <v>0</v>
      </c>
      <c r="CJ98" s="2">
        <f t="shared" si="252"/>
        <v>92.100000000003092</v>
      </c>
      <c r="CK98" s="2">
        <f t="shared" si="253"/>
        <v>136452.1</v>
      </c>
      <c r="CL98" s="2">
        <f t="shared" si="194"/>
        <v>0</v>
      </c>
      <c r="CM98" s="2">
        <f t="shared" si="216"/>
        <v>841.08226000000013</v>
      </c>
      <c r="CN98" s="2">
        <f t="shared" si="195"/>
        <v>135611.01774000001</v>
      </c>
      <c r="CO98" s="2">
        <f t="shared" si="217"/>
        <v>2648</v>
      </c>
      <c r="CP98" s="2">
        <f t="shared" si="196"/>
        <v>6422.7790000000014</v>
      </c>
      <c r="CQ98" s="2">
        <f t="shared" si="197"/>
        <v>126540.23874000002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134642.85322690636</v>
      </c>
      <c r="CW98" s="8">
        <f t="shared" si="198"/>
        <v>4.9000000000000002E-2</v>
      </c>
      <c r="CX98" s="2">
        <f t="shared" si="199"/>
        <v>139041.18643231862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139041.18643231862</v>
      </c>
      <c r="DC98" s="2">
        <f t="shared" si="201"/>
        <v>0</v>
      </c>
      <c r="DD98" s="2">
        <f t="shared" si="225"/>
        <v>852.60635650226527</v>
      </c>
      <c r="DE98" s="2">
        <f t="shared" si="226"/>
        <v>138188.58007581634</v>
      </c>
      <c r="DF98" s="2">
        <f t="shared" si="202"/>
        <v>3000</v>
      </c>
      <c r="DG98" s="2">
        <f t="shared" si="203"/>
        <v>6847.8254221405368</v>
      </c>
      <c r="DH98" s="2">
        <f t="shared" si="227"/>
        <v>128340.7546536758</v>
      </c>
    </row>
    <row r="99" spans="2:112">
      <c r="B99" s="228"/>
      <c r="C99" s="1">
        <f t="shared" si="168"/>
        <v>62</v>
      </c>
      <c r="D99" s="2">
        <f t="shared" si="105"/>
        <v>128390.70960420831</v>
      </c>
      <c r="E99" s="2">
        <f t="shared" si="106"/>
        <v>121928.74844844911</v>
      </c>
      <c r="F99" s="2">
        <f t="shared" si="107"/>
        <v>127050.55262</v>
      </c>
      <c r="G99" s="2">
        <f t="shared" si="108"/>
        <v>119833.23162000001</v>
      </c>
      <c r="H99" s="2">
        <f t="shared" si="109"/>
        <v>128710.71580927607</v>
      </c>
      <c r="I99" s="2">
        <f t="shared" si="110"/>
        <v>120694.38316831391</v>
      </c>
      <c r="J99" s="2">
        <f t="shared" si="169"/>
        <v>120688.12577560265</v>
      </c>
      <c r="K99" s="2">
        <f t="shared" si="170"/>
        <v>115923.34579095765</v>
      </c>
      <c r="W99" s="1">
        <f t="shared" si="204"/>
        <v>81</v>
      </c>
      <c r="X99" s="2">
        <f t="shared" si="177"/>
        <v>121293.32317817856</v>
      </c>
      <c r="Y99" s="8">
        <f t="shared" si="230"/>
        <v>4.5900000000000003E-2</v>
      </c>
      <c r="Z99" s="5">
        <f t="shared" si="205"/>
        <v>1339</v>
      </c>
      <c r="AA99" s="2">
        <f t="shared" si="206"/>
        <v>133766.1</v>
      </c>
      <c r="AB99" s="2">
        <f t="shared" si="207"/>
        <v>133900</v>
      </c>
      <c r="AC99" s="2">
        <f t="shared" si="208"/>
        <v>133900</v>
      </c>
      <c r="AD99" s="8">
        <f t="shared" si="178"/>
        <v>5.1499999999999997E-2</v>
      </c>
      <c r="AE99" s="2">
        <f t="shared" si="179"/>
        <v>139071.88749999998</v>
      </c>
      <c r="AF99" s="2" t="str">
        <f t="shared" si="180"/>
        <v>nie</v>
      </c>
      <c r="AG99" s="2">
        <f t="shared" si="181"/>
        <v>1339</v>
      </c>
      <c r="AH99" s="1">
        <f t="shared" si="233"/>
        <v>0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0</v>
      </c>
      <c r="AM99" s="8">
        <f t="shared" si="234"/>
        <v>5.1499999999999997E-2</v>
      </c>
      <c r="AN99" s="2">
        <f t="shared" si="244"/>
        <v>0</v>
      </c>
      <c r="AO99" s="2">
        <f t="shared" si="235"/>
        <v>0</v>
      </c>
      <c r="AP99" s="2">
        <f t="shared" si="119"/>
        <v>0</v>
      </c>
      <c r="AQ99" s="8">
        <f t="shared" si="172"/>
        <v>4.5900000000000003E-2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85.444160917570116</v>
      </c>
      <c r="AW99" s="1">
        <f t="shared" si="231"/>
        <v>0</v>
      </c>
      <c r="AX99" s="2">
        <f t="shared" si="182"/>
        <v>85.444160917570116</v>
      </c>
      <c r="AY99" s="1">
        <f t="shared" si="237"/>
        <v>0</v>
      </c>
      <c r="AZ99" s="2">
        <f t="shared" si="210"/>
        <v>85.444160917570116</v>
      </c>
      <c r="BA99" s="2">
        <f t="shared" si="246"/>
        <v>139157.33166091755</v>
      </c>
      <c r="BB99" s="2">
        <f t="shared" si="183"/>
        <v>0</v>
      </c>
      <c r="BC99" s="2">
        <f t="shared" si="211"/>
        <v>847.76043699110141</v>
      </c>
      <c r="BD99" s="2">
        <f t="shared" si="184"/>
        <v>138309.57122392644</v>
      </c>
      <c r="BE99" s="2">
        <f t="shared" si="212"/>
        <v>1339</v>
      </c>
      <c r="BF99" s="2">
        <f t="shared" si="185"/>
        <v>7185.4830155743348</v>
      </c>
      <c r="BG99" s="2">
        <f t="shared" si="186"/>
        <v>129785.0882083521</v>
      </c>
      <c r="BI99" s="8">
        <f t="shared" si="238"/>
        <v>2.9000000000000001E-2</v>
      </c>
      <c r="BJ99" s="5">
        <f t="shared" si="213"/>
        <v>1045</v>
      </c>
      <c r="BK99" s="2">
        <f t="shared" si="214"/>
        <v>104395.5</v>
      </c>
      <c r="BL99" s="2">
        <f t="shared" si="215"/>
        <v>104500</v>
      </c>
      <c r="BM99" s="2">
        <f t="shared" si="187"/>
        <v>104500</v>
      </c>
      <c r="BN99" s="8">
        <f t="shared" si="188"/>
        <v>4.3999999999999997E-2</v>
      </c>
      <c r="BO99" s="2">
        <f t="shared" si="189"/>
        <v>107948.49999999999</v>
      </c>
      <c r="BP99" s="2" t="str">
        <f t="shared" si="190"/>
        <v>nie</v>
      </c>
      <c r="BQ99" s="2">
        <f t="shared" si="191"/>
        <v>2090</v>
      </c>
      <c r="BR99" s="1">
        <f t="shared" si="239"/>
        <v>104</v>
      </c>
      <c r="BS99" s="1">
        <f t="shared" si="174"/>
        <v>119</v>
      </c>
      <c r="BT99" s="1">
        <f t="shared" si="229"/>
        <v>7</v>
      </c>
      <c r="BU99" s="1">
        <f t="shared" ref="BU99:BU130" si="255">IF(zapadalnosc_COI/12&gt;=BU$18,BT87,0)</f>
        <v>49</v>
      </c>
      <c r="BV99" s="2">
        <f t="shared" si="247"/>
        <v>10400</v>
      </c>
      <c r="BW99" s="8">
        <f t="shared" si="240"/>
        <v>5.5E-2</v>
      </c>
      <c r="BX99" s="2">
        <f t="shared" si="248"/>
        <v>10829</v>
      </c>
      <c r="BY99" s="2">
        <f t="shared" si="241"/>
        <v>208</v>
      </c>
      <c r="BZ99" s="2">
        <f t="shared" si="120"/>
        <v>17500</v>
      </c>
      <c r="CA99" s="8">
        <f t="shared" si="175"/>
        <v>4.3999999999999997E-2</v>
      </c>
      <c r="CB99" s="2">
        <f t="shared" si="249"/>
        <v>18077.5</v>
      </c>
      <c r="CC99" s="2">
        <f t="shared" si="176"/>
        <v>350</v>
      </c>
      <c r="CD99" s="2">
        <f t="shared" si="192"/>
        <v>0</v>
      </c>
      <c r="CE99" s="2">
        <f t="shared" si="250"/>
        <v>0</v>
      </c>
      <c r="CF99" s="2">
        <f t="shared" si="251"/>
        <v>92.100000000003092</v>
      </c>
      <c r="CG99" s="1">
        <f t="shared" si="232"/>
        <v>0</v>
      </c>
      <c r="CH99" s="2">
        <f t="shared" si="193"/>
        <v>92.100000000003092</v>
      </c>
      <c r="CI99" s="1">
        <f t="shared" si="242"/>
        <v>0</v>
      </c>
      <c r="CJ99" s="2">
        <f t="shared" si="252"/>
        <v>92.100000000003092</v>
      </c>
      <c r="CK99" s="2">
        <f t="shared" si="253"/>
        <v>136947.1</v>
      </c>
      <c r="CL99" s="2">
        <f t="shared" si="194"/>
        <v>0</v>
      </c>
      <c r="CM99" s="2">
        <f t="shared" si="216"/>
        <v>841.08226000000013</v>
      </c>
      <c r="CN99" s="2">
        <f t="shared" si="195"/>
        <v>136106.01774000001</v>
      </c>
      <c r="CO99" s="2">
        <f t="shared" si="217"/>
        <v>2648</v>
      </c>
      <c r="CP99" s="2">
        <f t="shared" si="196"/>
        <v>6516.8290000000015</v>
      </c>
      <c r="CQ99" s="2">
        <f t="shared" si="197"/>
        <v>126941.18874000001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134642.85322690636</v>
      </c>
      <c r="CW99" s="8">
        <f t="shared" si="198"/>
        <v>4.9000000000000002E-2</v>
      </c>
      <c r="CX99" s="2">
        <f t="shared" si="199"/>
        <v>139590.97808299516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139590.97808299516</v>
      </c>
      <c r="DC99" s="2">
        <f t="shared" si="201"/>
        <v>0</v>
      </c>
      <c r="DD99" s="2">
        <f t="shared" si="225"/>
        <v>852.60635650226527</v>
      </c>
      <c r="DE99" s="2">
        <f t="shared" si="226"/>
        <v>138738.37172649289</v>
      </c>
      <c r="DF99" s="2">
        <f t="shared" si="202"/>
        <v>3000</v>
      </c>
      <c r="DG99" s="2">
        <f t="shared" si="203"/>
        <v>6952.2858357690811</v>
      </c>
      <c r="DH99" s="2">
        <f t="shared" si="227"/>
        <v>128786.0858907238</v>
      </c>
    </row>
    <row r="100" spans="2:112">
      <c r="B100" s="228"/>
      <c r="C100" s="1">
        <f t="shared" si="168"/>
        <v>63</v>
      </c>
      <c r="D100" s="2">
        <f t="shared" si="105"/>
        <v>128939.71662206142</v>
      </c>
      <c r="E100" s="2">
        <f t="shared" si="106"/>
        <v>122373.44413291012</v>
      </c>
      <c r="F100" s="2">
        <f t="shared" si="107"/>
        <v>127526.02761999998</v>
      </c>
      <c r="G100" s="2">
        <f t="shared" si="108"/>
        <v>120174.18761999998</v>
      </c>
      <c r="H100" s="2">
        <f t="shared" si="109"/>
        <v>129234.82605777611</v>
      </c>
      <c r="I100" s="2">
        <f t="shared" si="110"/>
        <v>121118.91246959896</v>
      </c>
      <c r="J100" s="2">
        <f t="shared" si="169"/>
        <v>121054.71595764604</v>
      </c>
      <c r="K100" s="2">
        <f t="shared" si="170"/>
        <v>116202.14634062907</v>
      </c>
      <c r="W100" s="1">
        <f t="shared" si="204"/>
        <v>82</v>
      </c>
      <c r="X100" s="2">
        <f t="shared" si="177"/>
        <v>121580.20894379044</v>
      </c>
      <c r="Y100" s="8">
        <f t="shared" si="230"/>
        <v>4.5900000000000003E-2</v>
      </c>
      <c r="Z100" s="5">
        <f t="shared" si="205"/>
        <v>1339</v>
      </c>
      <c r="AA100" s="2">
        <f t="shared" si="206"/>
        <v>133766.1</v>
      </c>
      <c r="AB100" s="2">
        <f t="shared" si="207"/>
        <v>133900</v>
      </c>
      <c r="AC100" s="2">
        <f t="shared" si="208"/>
        <v>133900</v>
      </c>
      <c r="AD100" s="8">
        <f t="shared" si="178"/>
        <v>5.1499999999999997E-2</v>
      </c>
      <c r="AE100" s="2">
        <f t="shared" si="179"/>
        <v>139646.54166666669</v>
      </c>
      <c r="AF100" s="2" t="str">
        <f t="shared" si="180"/>
        <v>nie</v>
      </c>
      <c r="AG100" s="2">
        <f t="shared" si="181"/>
        <v>1339</v>
      </c>
      <c r="AH100" s="1">
        <f t="shared" si="233"/>
        <v>0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0</v>
      </c>
      <c r="AM100" s="8">
        <f t="shared" si="234"/>
        <v>5.1499999999999997E-2</v>
      </c>
      <c r="AN100" s="2">
        <f t="shared" si="244"/>
        <v>0</v>
      </c>
      <c r="AO100" s="2">
        <f t="shared" si="235"/>
        <v>0</v>
      </c>
      <c r="AP100" s="2">
        <f t="shared" si="119"/>
        <v>0</v>
      </c>
      <c r="AQ100" s="8">
        <f t="shared" si="172"/>
        <v>4.5900000000000003E-2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85.444160917570116</v>
      </c>
      <c r="AW100" s="1">
        <f t="shared" si="231"/>
        <v>0</v>
      </c>
      <c r="AX100" s="2">
        <f t="shared" si="182"/>
        <v>85.444160917570116</v>
      </c>
      <c r="AY100" s="1">
        <f t="shared" si="237"/>
        <v>0</v>
      </c>
      <c r="AZ100" s="2">
        <f t="shared" si="210"/>
        <v>85.444160917570116</v>
      </c>
      <c r="BA100" s="2">
        <f t="shared" si="246"/>
        <v>139731.98582758426</v>
      </c>
      <c r="BB100" s="2">
        <f t="shared" si="183"/>
        <v>0</v>
      </c>
      <c r="BC100" s="2">
        <f t="shared" si="211"/>
        <v>847.76043699110141</v>
      </c>
      <c r="BD100" s="2">
        <f t="shared" si="184"/>
        <v>138884.22539059314</v>
      </c>
      <c r="BE100" s="2">
        <f t="shared" si="212"/>
        <v>1339</v>
      </c>
      <c r="BF100" s="2">
        <f t="shared" si="185"/>
        <v>7294.6673072410085</v>
      </c>
      <c r="BG100" s="2">
        <f t="shared" si="186"/>
        <v>130250.55808335214</v>
      </c>
      <c r="BI100" s="8">
        <f t="shared" si="238"/>
        <v>2.9000000000000001E-2</v>
      </c>
      <c r="BJ100" s="5">
        <f t="shared" si="213"/>
        <v>1045</v>
      </c>
      <c r="BK100" s="2">
        <f t="shared" si="214"/>
        <v>104395.5</v>
      </c>
      <c r="BL100" s="2">
        <f t="shared" si="215"/>
        <v>104500</v>
      </c>
      <c r="BM100" s="2">
        <f t="shared" si="187"/>
        <v>104500</v>
      </c>
      <c r="BN100" s="8">
        <f t="shared" si="188"/>
        <v>4.3999999999999997E-2</v>
      </c>
      <c r="BO100" s="2">
        <f t="shared" si="189"/>
        <v>108331.66666666666</v>
      </c>
      <c r="BP100" s="2" t="str">
        <f t="shared" si="190"/>
        <v>nie</v>
      </c>
      <c r="BQ100" s="2">
        <f t="shared" si="191"/>
        <v>2090</v>
      </c>
      <c r="BR100" s="1">
        <f t="shared" si="239"/>
        <v>104</v>
      </c>
      <c r="BS100" s="1">
        <f t="shared" si="174"/>
        <v>119</v>
      </c>
      <c r="BT100" s="1">
        <f t="shared" si="229"/>
        <v>7</v>
      </c>
      <c r="BU100" s="1">
        <f t="shared" si="255"/>
        <v>49</v>
      </c>
      <c r="BV100" s="2">
        <f t="shared" si="247"/>
        <v>10400</v>
      </c>
      <c r="BW100" s="8">
        <f t="shared" si="240"/>
        <v>5.5E-2</v>
      </c>
      <c r="BX100" s="2">
        <f t="shared" si="248"/>
        <v>10876.666666666668</v>
      </c>
      <c r="BY100" s="2">
        <f t="shared" si="241"/>
        <v>208</v>
      </c>
      <c r="BZ100" s="2">
        <f t="shared" si="120"/>
        <v>17500</v>
      </c>
      <c r="CA100" s="8">
        <f t="shared" si="175"/>
        <v>4.3999999999999997E-2</v>
      </c>
      <c r="CB100" s="2">
        <f t="shared" si="249"/>
        <v>18141.666666666664</v>
      </c>
      <c r="CC100" s="2">
        <f t="shared" si="176"/>
        <v>350</v>
      </c>
      <c r="CD100" s="2">
        <f t="shared" si="192"/>
        <v>0</v>
      </c>
      <c r="CE100" s="2">
        <f t="shared" si="250"/>
        <v>0</v>
      </c>
      <c r="CF100" s="2">
        <f t="shared" si="251"/>
        <v>92.100000000003092</v>
      </c>
      <c r="CG100" s="1">
        <f t="shared" si="232"/>
        <v>0</v>
      </c>
      <c r="CH100" s="2">
        <f t="shared" si="193"/>
        <v>92.100000000003092</v>
      </c>
      <c r="CI100" s="1">
        <f t="shared" si="242"/>
        <v>0</v>
      </c>
      <c r="CJ100" s="2">
        <f t="shared" si="252"/>
        <v>92.100000000003092</v>
      </c>
      <c r="CK100" s="2">
        <f t="shared" si="253"/>
        <v>137442.1</v>
      </c>
      <c r="CL100" s="2">
        <f t="shared" si="194"/>
        <v>0</v>
      </c>
      <c r="CM100" s="2">
        <f t="shared" si="216"/>
        <v>841.08226000000013</v>
      </c>
      <c r="CN100" s="2">
        <f t="shared" si="195"/>
        <v>136601.01774000001</v>
      </c>
      <c r="CO100" s="2">
        <f t="shared" si="217"/>
        <v>2648</v>
      </c>
      <c r="CP100" s="2">
        <f t="shared" si="196"/>
        <v>6610.8790000000008</v>
      </c>
      <c r="CQ100" s="2">
        <f t="shared" si="197"/>
        <v>127342.13874000001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134642.85322690636</v>
      </c>
      <c r="CW100" s="8">
        <f t="shared" si="198"/>
        <v>4.9000000000000002E-2</v>
      </c>
      <c r="CX100" s="2">
        <f t="shared" si="199"/>
        <v>140140.76973367168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140140.76973367168</v>
      </c>
      <c r="DC100" s="2">
        <f t="shared" si="201"/>
        <v>0</v>
      </c>
      <c r="DD100" s="2">
        <f t="shared" si="225"/>
        <v>852.60635650226527</v>
      </c>
      <c r="DE100" s="2">
        <f t="shared" si="226"/>
        <v>139288.1633771694</v>
      </c>
      <c r="DF100" s="2">
        <f t="shared" si="202"/>
        <v>3000</v>
      </c>
      <c r="DG100" s="2">
        <f t="shared" si="203"/>
        <v>7056.7462493976191</v>
      </c>
      <c r="DH100" s="2">
        <f t="shared" si="227"/>
        <v>129231.41712777178</v>
      </c>
    </row>
    <row r="101" spans="2:112">
      <c r="B101" s="228"/>
      <c r="C101" s="1">
        <f t="shared" si="168"/>
        <v>64</v>
      </c>
      <c r="D101" s="2">
        <f t="shared" si="105"/>
        <v>129488.72363991456</v>
      </c>
      <c r="E101" s="2">
        <f t="shared" si="106"/>
        <v>122818.13981737118</v>
      </c>
      <c r="F101" s="2">
        <f t="shared" si="107"/>
        <v>128001.50261999998</v>
      </c>
      <c r="G101" s="2">
        <f t="shared" si="108"/>
        <v>120515.14361999999</v>
      </c>
      <c r="H101" s="2">
        <f t="shared" si="109"/>
        <v>129758.93630627614</v>
      </c>
      <c r="I101" s="2">
        <f t="shared" si="110"/>
        <v>121543.44177088398</v>
      </c>
      <c r="J101" s="2">
        <f t="shared" si="169"/>
        <v>121422.4196573674</v>
      </c>
      <c r="K101" s="2">
        <f t="shared" si="170"/>
        <v>116480.94689030047</v>
      </c>
      <c r="W101" s="1">
        <f t="shared" si="204"/>
        <v>83</v>
      </c>
      <c r="X101" s="2">
        <f t="shared" si="177"/>
        <v>121867.09470940231</v>
      </c>
      <c r="Y101" s="8">
        <f t="shared" si="230"/>
        <v>4.5900000000000003E-2</v>
      </c>
      <c r="Z101" s="5">
        <f t="shared" si="205"/>
        <v>1339</v>
      </c>
      <c r="AA101" s="2">
        <f t="shared" si="206"/>
        <v>133766.1</v>
      </c>
      <c r="AB101" s="2">
        <f t="shared" si="207"/>
        <v>133900</v>
      </c>
      <c r="AC101" s="2">
        <f t="shared" si="208"/>
        <v>133900</v>
      </c>
      <c r="AD101" s="8">
        <f t="shared" si="178"/>
        <v>5.1499999999999997E-2</v>
      </c>
      <c r="AE101" s="2">
        <f t="shared" si="179"/>
        <v>140221.19583333333</v>
      </c>
      <c r="AF101" s="2" t="str">
        <f t="shared" si="180"/>
        <v>nie</v>
      </c>
      <c r="AG101" s="2">
        <f t="shared" si="181"/>
        <v>1339</v>
      </c>
      <c r="AH101" s="1">
        <f t="shared" si="233"/>
        <v>0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0</v>
      </c>
      <c r="AM101" s="8">
        <f t="shared" si="234"/>
        <v>5.1499999999999997E-2</v>
      </c>
      <c r="AN101" s="2">
        <f t="shared" si="244"/>
        <v>0</v>
      </c>
      <c r="AO101" s="2">
        <f t="shared" si="235"/>
        <v>0</v>
      </c>
      <c r="AP101" s="2">
        <f t="shared" si="119"/>
        <v>0</v>
      </c>
      <c r="AQ101" s="8">
        <f t="shared" si="172"/>
        <v>4.5900000000000003E-2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85.444160917570116</v>
      </c>
      <c r="AW101" s="1">
        <f t="shared" si="231"/>
        <v>0</v>
      </c>
      <c r="AX101" s="2">
        <f t="shared" si="182"/>
        <v>85.444160917570116</v>
      </c>
      <c r="AY101" s="1">
        <f t="shared" si="237"/>
        <v>0</v>
      </c>
      <c r="AZ101" s="2">
        <f t="shared" si="210"/>
        <v>85.444160917570116</v>
      </c>
      <c r="BA101" s="2">
        <f t="shared" si="246"/>
        <v>140306.6399942509</v>
      </c>
      <c r="BB101" s="2">
        <f t="shared" si="183"/>
        <v>0</v>
      </c>
      <c r="BC101" s="2">
        <f t="shared" si="211"/>
        <v>847.76043699110141</v>
      </c>
      <c r="BD101" s="2">
        <f t="shared" si="184"/>
        <v>139458.87955725979</v>
      </c>
      <c r="BE101" s="2">
        <f t="shared" si="212"/>
        <v>1339</v>
      </c>
      <c r="BF101" s="2">
        <f t="shared" si="185"/>
        <v>7403.8515989076714</v>
      </c>
      <c r="BG101" s="2">
        <f t="shared" si="186"/>
        <v>130716.02795835212</v>
      </c>
      <c r="BI101" s="8">
        <f t="shared" si="238"/>
        <v>2.9000000000000001E-2</v>
      </c>
      <c r="BJ101" s="5">
        <f t="shared" si="213"/>
        <v>1045</v>
      </c>
      <c r="BK101" s="2">
        <f t="shared" si="214"/>
        <v>104395.5</v>
      </c>
      <c r="BL101" s="2">
        <f t="shared" si="215"/>
        <v>104500</v>
      </c>
      <c r="BM101" s="2">
        <f t="shared" si="187"/>
        <v>104500</v>
      </c>
      <c r="BN101" s="8">
        <f t="shared" si="188"/>
        <v>4.3999999999999997E-2</v>
      </c>
      <c r="BO101" s="2">
        <f t="shared" si="189"/>
        <v>108714.83333333333</v>
      </c>
      <c r="BP101" s="2" t="str">
        <f t="shared" si="190"/>
        <v>nie</v>
      </c>
      <c r="BQ101" s="2">
        <f t="shared" si="191"/>
        <v>2090</v>
      </c>
      <c r="BR101" s="1">
        <f t="shared" si="239"/>
        <v>104</v>
      </c>
      <c r="BS101" s="1">
        <f t="shared" si="174"/>
        <v>119</v>
      </c>
      <c r="BT101" s="1">
        <f t="shared" si="229"/>
        <v>7</v>
      </c>
      <c r="BU101" s="1">
        <f t="shared" si="255"/>
        <v>49</v>
      </c>
      <c r="BV101" s="2">
        <f t="shared" si="247"/>
        <v>10400</v>
      </c>
      <c r="BW101" s="8">
        <f t="shared" si="240"/>
        <v>5.5E-2</v>
      </c>
      <c r="BX101" s="2">
        <f t="shared" si="248"/>
        <v>10924.333333333332</v>
      </c>
      <c r="BY101" s="2">
        <f t="shared" si="241"/>
        <v>208</v>
      </c>
      <c r="BZ101" s="2">
        <f t="shared" si="120"/>
        <v>17500</v>
      </c>
      <c r="CA101" s="8">
        <f t="shared" si="175"/>
        <v>4.3999999999999997E-2</v>
      </c>
      <c r="CB101" s="2">
        <f t="shared" si="249"/>
        <v>18205.833333333332</v>
      </c>
      <c r="CC101" s="2">
        <f t="shared" si="176"/>
        <v>350</v>
      </c>
      <c r="CD101" s="2">
        <f t="shared" si="192"/>
        <v>0</v>
      </c>
      <c r="CE101" s="2">
        <f t="shared" si="250"/>
        <v>0</v>
      </c>
      <c r="CF101" s="2">
        <f t="shared" si="251"/>
        <v>92.100000000003092</v>
      </c>
      <c r="CG101" s="1">
        <f t="shared" si="232"/>
        <v>0</v>
      </c>
      <c r="CH101" s="2">
        <f t="shared" si="193"/>
        <v>92.100000000003092</v>
      </c>
      <c r="CI101" s="1">
        <f t="shared" si="242"/>
        <v>0</v>
      </c>
      <c r="CJ101" s="2">
        <f t="shared" si="252"/>
        <v>92.100000000003092</v>
      </c>
      <c r="CK101" s="2">
        <f t="shared" si="253"/>
        <v>137937.1</v>
      </c>
      <c r="CL101" s="2">
        <f t="shared" si="194"/>
        <v>0</v>
      </c>
      <c r="CM101" s="2">
        <f t="shared" si="216"/>
        <v>841.08226000000013</v>
      </c>
      <c r="CN101" s="2">
        <f t="shared" si="195"/>
        <v>137096.01774000001</v>
      </c>
      <c r="CO101" s="2">
        <f t="shared" si="217"/>
        <v>2648</v>
      </c>
      <c r="CP101" s="2">
        <f t="shared" si="196"/>
        <v>6704.929000000001</v>
      </c>
      <c r="CQ101" s="2">
        <f t="shared" si="197"/>
        <v>127743.08874000001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134642.85322690636</v>
      </c>
      <c r="CW101" s="8">
        <f t="shared" si="198"/>
        <v>4.9000000000000002E-2</v>
      </c>
      <c r="CX101" s="2">
        <f t="shared" si="199"/>
        <v>140690.56138434823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140690.56138434823</v>
      </c>
      <c r="DC101" s="2">
        <f t="shared" si="201"/>
        <v>0</v>
      </c>
      <c r="DD101" s="2">
        <f t="shared" si="225"/>
        <v>852.60635650226527</v>
      </c>
      <c r="DE101" s="2">
        <f t="shared" si="226"/>
        <v>139837.95502784595</v>
      </c>
      <c r="DF101" s="2">
        <f t="shared" si="202"/>
        <v>3000</v>
      </c>
      <c r="DG101" s="2">
        <f t="shared" si="203"/>
        <v>7161.2066630261634</v>
      </c>
      <c r="DH101" s="2">
        <f t="shared" si="227"/>
        <v>129676.74836481978</v>
      </c>
    </row>
    <row r="102" spans="2:112">
      <c r="B102" s="228"/>
      <c r="C102" s="1">
        <f t="shared" ref="C102:C133" si="256">W83</f>
        <v>65</v>
      </c>
      <c r="D102" s="2">
        <f t="shared" si="105"/>
        <v>130037.73065776768</v>
      </c>
      <c r="E102" s="2">
        <f t="shared" si="106"/>
        <v>123262.8355018322</v>
      </c>
      <c r="F102" s="2">
        <f t="shared" si="107"/>
        <v>128476.97761999998</v>
      </c>
      <c r="G102" s="2">
        <f t="shared" si="108"/>
        <v>120884.21336999998</v>
      </c>
      <c r="H102" s="2">
        <f t="shared" si="109"/>
        <v>130283.04655477619</v>
      </c>
      <c r="I102" s="2">
        <f t="shared" si="110"/>
        <v>121967.97107216902</v>
      </c>
      <c r="J102" s="2">
        <f t="shared" ref="J102:J133" si="257">FV(INDEX(scenariusz_I_konto,MATCH(ROUNDUP(C102/12,0),scenariusz_I_rok,0))/12*(1-podatek_Belki),1,0,-J101,1)</f>
        <v>121791.24025707666</v>
      </c>
      <c r="K102" s="2">
        <f t="shared" ref="K102:K133" si="258">X83</f>
        <v>116759.74743997189</v>
      </c>
      <c r="W102" s="1">
        <f t="shared" si="204"/>
        <v>84</v>
      </c>
      <c r="X102" s="2">
        <f t="shared" si="177"/>
        <v>122153.98047501416</v>
      </c>
      <c r="Y102" s="8">
        <f t="shared" si="230"/>
        <v>4.5900000000000003E-2</v>
      </c>
      <c r="Z102" s="5">
        <f t="shared" si="205"/>
        <v>1339</v>
      </c>
      <c r="AA102" s="2">
        <f t="shared" si="206"/>
        <v>133766.1</v>
      </c>
      <c r="AB102" s="2">
        <f t="shared" si="207"/>
        <v>133900</v>
      </c>
      <c r="AC102" s="2">
        <f t="shared" si="208"/>
        <v>133900</v>
      </c>
      <c r="AD102" s="8">
        <f t="shared" si="178"/>
        <v>5.1499999999999997E-2</v>
      </c>
      <c r="AE102" s="2">
        <f t="shared" si="179"/>
        <v>140795.85</v>
      </c>
      <c r="AF102" s="2" t="str">
        <f t="shared" si="180"/>
        <v>nie</v>
      </c>
      <c r="AG102" s="2">
        <f t="shared" si="181"/>
        <v>1339</v>
      </c>
      <c r="AH102" s="1">
        <f t="shared" si="233"/>
        <v>0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0</v>
      </c>
      <c r="AM102" s="8">
        <f t="shared" si="234"/>
        <v>5.1499999999999997E-2</v>
      </c>
      <c r="AN102" s="2">
        <f t="shared" si="244"/>
        <v>0</v>
      </c>
      <c r="AO102" s="2">
        <f t="shared" si="235"/>
        <v>0</v>
      </c>
      <c r="AP102" s="2">
        <f t="shared" si="119"/>
        <v>0</v>
      </c>
      <c r="AQ102" s="8">
        <f t="shared" si="172"/>
        <v>4.5900000000000003E-2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0</v>
      </c>
      <c r="AV102" s="2">
        <f t="shared" si="236"/>
        <v>85.444160917570116</v>
      </c>
      <c r="AW102" s="1">
        <f t="shared" si="231"/>
        <v>0</v>
      </c>
      <c r="AX102" s="2">
        <f t="shared" si="182"/>
        <v>85.444160917570116</v>
      </c>
      <c r="AY102" s="1">
        <f t="shared" si="237"/>
        <v>0</v>
      </c>
      <c r="AZ102" s="2">
        <f t="shared" si="210"/>
        <v>85.444160917570116</v>
      </c>
      <c r="BA102" s="2">
        <f t="shared" si="246"/>
        <v>140881.29416091758</v>
      </c>
      <c r="BB102" s="2">
        <f t="shared" si="183"/>
        <v>154.96942357700934</v>
      </c>
      <c r="BC102" s="2">
        <f t="shared" si="211"/>
        <v>1002.7298605681108</v>
      </c>
      <c r="BD102" s="2">
        <f t="shared" si="184"/>
        <v>139878.56430034948</v>
      </c>
      <c r="BE102" s="2">
        <f t="shared" si="212"/>
        <v>1339</v>
      </c>
      <c r="BF102" s="2">
        <f t="shared" si="185"/>
        <v>7513.0358905743396</v>
      </c>
      <c r="BG102" s="2">
        <f t="shared" si="186"/>
        <v>131026.52840977514</v>
      </c>
      <c r="BI102" s="8">
        <f t="shared" si="238"/>
        <v>2.9000000000000001E-2</v>
      </c>
      <c r="BJ102" s="5">
        <f t="shared" si="213"/>
        <v>1045</v>
      </c>
      <c r="BK102" s="2">
        <f t="shared" si="214"/>
        <v>104395.5</v>
      </c>
      <c r="BL102" s="2">
        <f t="shared" si="215"/>
        <v>104500</v>
      </c>
      <c r="BM102" s="2">
        <f t="shared" si="187"/>
        <v>104500</v>
      </c>
      <c r="BN102" s="8">
        <f t="shared" si="188"/>
        <v>4.3999999999999997E-2</v>
      </c>
      <c r="BO102" s="2">
        <f t="shared" si="189"/>
        <v>109098</v>
      </c>
      <c r="BP102" s="2" t="str">
        <f t="shared" si="190"/>
        <v>nie</v>
      </c>
      <c r="BQ102" s="2">
        <f t="shared" si="191"/>
        <v>2090</v>
      </c>
      <c r="BR102" s="1">
        <f t="shared" si="239"/>
        <v>104</v>
      </c>
      <c r="BS102" s="1">
        <f t="shared" si="174"/>
        <v>119</v>
      </c>
      <c r="BT102" s="1">
        <f t="shared" si="229"/>
        <v>7</v>
      </c>
      <c r="BU102" s="1">
        <f t="shared" si="255"/>
        <v>49</v>
      </c>
      <c r="BV102" s="2">
        <f t="shared" si="247"/>
        <v>10400</v>
      </c>
      <c r="BW102" s="8">
        <f t="shared" si="240"/>
        <v>5.5E-2</v>
      </c>
      <c r="BX102" s="2">
        <f t="shared" si="248"/>
        <v>10972</v>
      </c>
      <c r="BY102" s="2">
        <f t="shared" si="241"/>
        <v>208</v>
      </c>
      <c r="BZ102" s="2">
        <f t="shared" si="120"/>
        <v>17500</v>
      </c>
      <c r="CA102" s="8">
        <f t="shared" si="175"/>
        <v>4.3999999999999997E-2</v>
      </c>
      <c r="CB102" s="2">
        <f t="shared" si="249"/>
        <v>18270</v>
      </c>
      <c r="CC102" s="2">
        <f t="shared" si="176"/>
        <v>350</v>
      </c>
      <c r="CD102" s="2">
        <f t="shared" si="192"/>
        <v>4598</v>
      </c>
      <c r="CE102" s="2">
        <f t="shared" si="250"/>
        <v>6242</v>
      </c>
      <c r="CF102" s="2">
        <f t="shared" si="251"/>
        <v>10932.100000000002</v>
      </c>
      <c r="CG102" s="1">
        <f t="shared" si="232"/>
        <v>49</v>
      </c>
      <c r="CH102" s="2">
        <f t="shared" si="193"/>
        <v>6037.0000000000018</v>
      </c>
      <c r="CI102" s="1">
        <f t="shared" si="242"/>
        <v>60</v>
      </c>
      <c r="CJ102" s="2">
        <f t="shared" si="252"/>
        <v>37.000000000001819</v>
      </c>
      <c r="CK102" s="2">
        <f t="shared" si="253"/>
        <v>138432.1</v>
      </c>
      <c r="CL102" s="2">
        <f t="shared" si="194"/>
        <v>152.27531000000002</v>
      </c>
      <c r="CM102" s="2">
        <f t="shared" si="216"/>
        <v>993.35757000000012</v>
      </c>
      <c r="CN102" s="2">
        <f t="shared" si="195"/>
        <v>137438.74243000001</v>
      </c>
      <c r="CO102" s="2">
        <f t="shared" si="217"/>
        <v>2648</v>
      </c>
      <c r="CP102" s="2">
        <f t="shared" si="196"/>
        <v>6798.9790000000012</v>
      </c>
      <c r="CQ102" s="2">
        <f t="shared" si="197"/>
        <v>127991.76343000001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134642.85322690636</v>
      </c>
      <c r="CW102" s="8">
        <f t="shared" si="198"/>
        <v>4.9000000000000002E-2</v>
      </c>
      <c r="CX102" s="2">
        <f t="shared" si="199"/>
        <v>141240.35303502477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141240.35303502477</v>
      </c>
      <c r="DC102" s="2">
        <f t="shared" si="201"/>
        <v>155.36438833852725</v>
      </c>
      <c r="DD102" s="2">
        <f t="shared" si="225"/>
        <v>1007.9707448407926</v>
      </c>
      <c r="DE102" s="2">
        <f t="shared" si="226"/>
        <v>140232.38229018397</v>
      </c>
      <c r="DF102" s="2">
        <f t="shared" si="202"/>
        <v>3000</v>
      </c>
      <c r="DG102" s="2">
        <f t="shared" si="203"/>
        <v>7265.6670766547077</v>
      </c>
      <c r="DH102" s="2">
        <f t="shared" si="227"/>
        <v>129966.71521352927</v>
      </c>
    </row>
    <row r="103" spans="2:112">
      <c r="B103" s="228"/>
      <c r="C103" s="1">
        <f t="shared" si="256"/>
        <v>66</v>
      </c>
      <c r="D103" s="2">
        <f t="shared" ref="D103:D166" si="259">BD84</f>
        <v>130586.73767562078</v>
      </c>
      <c r="E103" s="2">
        <f t="shared" ref="E103:E166" si="260">BG84</f>
        <v>123707.53118629321</v>
      </c>
      <c r="F103" s="2">
        <f t="shared" ref="F103:F166" si="261">CN84</f>
        <v>128952.45262</v>
      </c>
      <c r="G103" s="2">
        <f t="shared" ref="G103:G166" si="262">CQ84</f>
        <v>121269.34812</v>
      </c>
      <c r="H103" s="2">
        <f t="shared" ref="H103:H166" si="263">DE84</f>
        <v>130807.1568032762</v>
      </c>
      <c r="I103" s="2">
        <f t="shared" ref="I103:I166" si="264">DH84</f>
        <v>122392.50037345402</v>
      </c>
      <c r="J103" s="2">
        <f t="shared" si="257"/>
        <v>122161.18114935754</v>
      </c>
      <c r="K103" s="2">
        <f t="shared" si="258"/>
        <v>117038.54798964327</v>
      </c>
      <c r="W103" s="1">
        <f t="shared" si="204"/>
        <v>85</v>
      </c>
      <c r="X103" s="2">
        <f t="shared" si="177"/>
        <v>122449.18592782879</v>
      </c>
      <c r="Y103" s="8">
        <f t="shared" si="230"/>
        <v>4.5900000000000003E-2</v>
      </c>
      <c r="Z103" s="5">
        <f t="shared" si="205"/>
        <v>1339</v>
      </c>
      <c r="AA103" s="2">
        <f t="shared" si="206"/>
        <v>133766.1</v>
      </c>
      <c r="AB103" s="2">
        <f t="shared" si="207"/>
        <v>133900</v>
      </c>
      <c r="AC103" s="2">
        <f t="shared" si="208"/>
        <v>140795.85</v>
      </c>
      <c r="AD103" s="8">
        <f t="shared" si="178"/>
        <v>5.1499999999999997E-2</v>
      </c>
      <c r="AE103" s="2">
        <f t="shared" si="179"/>
        <v>141400.09885625</v>
      </c>
      <c r="AF103" s="2" t="str">
        <f t="shared" si="180"/>
        <v>nie</v>
      </c>
      <c r="AG103" s="2">
        <f t="shared" si="181"/>
        <v>1339</v>
      </c>
      <c r="AH103" s="1">
        <f t="shared" si="233"/>
        <v>0</v>
      </c>
      <c r="AI103" s="1">
        <f t="shared" si="171"/>
        <v>0</v>
      </c>
      <c r="AJ103" s="1">
        <f t="shared" si="228"/>
        <v>0</v>
      </c>
      <c r="AK103" s="1">
        <f t="shared" si="254"/>
        <v>0</v>
      </c>
      <c r="AL103" s="2">
        <f t="shared" si="243"/>
        <v>0</v>
      </c>
      <c r="AM103" s="8">
        <f t="shared" si="234"/>
        <v>5.1499999999999997E-2</v>
      </c>
      <c r="AN103" s="2">
        <f t="shared" si="244"/>
        <v>0</v>
      </c>
      <c r="AO103" s="2">
        <f t="shared" si="235"/>
        <v>0</v>
      </c>
      <c r="AP103" s="2">
        <f t="shared" si="119"/>
        <v>0</v>
      </c>
      <c r="AQ103" s="8">
        <f t="shared" si="172"/>
        <v>4.5900000000000003E-2</v>
      </c>
      <c r="AR103" s="2">
        <f t="shared" si="113"/>
        <v>0</v>
      </c>
      <c r="AS103" s="2">
        <f t="shared" si="173"/>
        <v>0</v>
      </c>
      <c r="AT103" s="2">
        <f t="shared" si="209"/>
        <v>0</v>
      </c>
      <c r="AU103" s="2">
        <f t="shared" si="245"/>
        <v>0</v>
      </c>
      <c r="AV103" s="2">
        <f t="shared" si="236"/>
        <v>85.444160917570116</v>
      </c>
      <c r="AW103" s="1">
        <f t="shared" si="231"/>
        <v>0</v>
      </c>
      <c r="AX103" s="2">
        <f t="shared" si="182"/>
        <v>85.444160917570116</v>
      </c>
      <c r="AY103" s="1">
        <f t="shared" si="237"/>
        <v>0</v>
      </c>
      <c r="AZ103" s="2">
        <f t="shared" si="210"/>
        <v>85.444160917570116</v>
      </c>
      <c r="BA103" s="2">
        <f t="shared" si="246"/>
        <v>141485.54301716757</v>
      </c>
      <c r="BB103" s="2">
        <f t="shared" si="183"/>
        <v>0</v>
      </c>
      <c r="BC103" s="2">
        <f t="shared" si="211"/>
        <v>1002.7298605681108</v>
      </c>
      <c r="BD103" s="2">
        <f t="shared" si="184"/>
        <v>140482.81315659947</v>
      </c>
      <c r="BE103" s="2">
        <f t="shared" si="212"/>
        <v>1339</v>
      </c>
      <c r="BF103" s="2">
        <f t="shared" si="185"/>
        <v>7627.8431732618383</v>
      </c>
      <c r="BG103" s="2">
        <f t="shared" si="186"/>
        <v>131515.96998333762</v>
      </c>
      <c r="BI103" s="8">
        <f t="shared" si="238"/>
        <v>2.9000000000000001E-2</v>
      </c>
      <c r="BJ103" s="5">
        <f t="shared" si="213"/>
        <v>1045</v>
      </c>
      <c r="BK103" s="2">
        <f t="shared" si="214"/>
        <v>104395.5</v>
      </c>
      <c r="BL103" s="2">
        <f t="shared" si="215"/>
        <v>104500</v>
      </c>
      <c r="BM103" s="2">
        <f t="shared" si="187"/>
        <v>104500</v>
      </c>
      <c r="BN103" s="8">
        <f t="shared" si="188"/>
        <v>4.3999999999999997E-2</v>
      </c>
      <c r="BO103" s="2">
        <f t="shared" si="189"/>
        <v>104883.16666666667</v>
      </c>
      <c r="BP103" s="2" t="str">
        <f t="shared" si="190"/>
        <v>nie</v>
      </c>
      <c r="BQ103" s="2">
        <f t="shared" si="191"/>
        <v>2090</v>
      </c>
      <c r="BR103" s="1">
        <f t="shared" si="239"/>
        <v>109</v>
      </c>
      <c r="BS103" s="1">
        <f t="shared" si="174"/>
        <v>104</v>
      </c>
      <c r="BT103" s="1">
        <f t="shared" si="229"/>
        <v>119</v>
      </c>
      <c r="BU103" s="1">
        <f t="shared" si="255"/>
        <v>7</v>
      </c>
      <c r="BV103" s="2">
        <f t="shared" si="247"/>
        <v>10900</v>
      </c>
      <c r="BW103" s="8">
        <f t="shared" si="240"/>
        <v>5.5E-2</v>
      </c>
      <c r="BX103" s="2">
        <f t="shared" si="248"/>
        <v>10949.958333333334</v>
      </c>
      <c r="BY103" s="2">
        <f t="shared" si="241"/>
        <v>49.95833333333394</v>
      </c>
      <c r="BZ103" s="2">
        <f t="shared" si="120"/>
        <v>23000</v>
      </c>
      <c r="CA103" s="8">
        <f t="shared" si="175"/>
        <v>4.3999999999999997E-2</v>
      </c>
      <c r="CB103" s="2">
        <f t="shared" si="249"/>
        <v>23084.333333333336</v>
      </c>
      <c r="CC103" s="2">
        <f t="shared" si="176"/>
        <v>460</v>
      </c>
      <c r="CD103" s="2">
        <f t="shared" si="192"/>
        <v>0</v>
      </c>
      <c r="CE103" s="2">
        <f t="shared" si="250"/>
        <v>0</v>
      </c>
      <c r="CF103" s="2">
        <f t="shared" si="251"/>
        <v>37.000000000001819</v>
      </c>
      <c r="CG103" s="1">
        <f t="shared" si="232"/>
        <v>0</v>
      </c>
      <c r="CH103" s="2">
        <f t="shared" si="193"/>
        <v>37.000000000001819</v>
      </c>
      <c r="CI103" s="1">
        <f t="shared" si="242"/>
        <v>0</v>
      </c>
      <c r="CJ103" s="2">
        <f t="shared" si="252"/>
        <v>37.000000000001819</v>
      </c>
      <c r="CK103" s="2">
        <f t="shared" si="253"/>
        <v>138954.45833333334</v>
      </c>
      <c r="CL103" s="2">
        <f t="shared" si="194"/>
        <v>0</v>
      </c>
      <c r="CM103" s="2">
        <f t="shared" si="216"/>
        <v>993.35757000000012</v>
      </c>
      <c r="CN103" s="2">
        <f t="shared" si="195"/>
        <v>137961.10076333335</v>
      </c>
      <c r="CO103" s="2">
        <f t="shared" si="217"/>
        <v>2599.9583333333339</v>
      </c>
      <c r="CP103" s="2">
        <f t="shared" si="196"/>
        <v>6907.3550000000005</v>
      </c>
      <c r="CQ103" s="2">
        <f t="shared" si="197"/>
        <v>128453.78743000001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141240.35303502477</v>
      </c>
      <c r="CW103" s="8">
        <f t="shared" si="198"/>
        <v>4.9000000000000002E-2</v>
      </c>
      <c r="CX103" s="2">
        <f t="shared" si="199"/>
        <v>141817.08447658448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141817.08447658448</v>
      </c>
      <c r="DC103" s="2">
        <f t="shared" si="201"/>
        <v>0</v>
      </c>
      <c r="DD103" s="2">
        <f t="shared" si="225"/>
        <v>1007.9707448407926</v>
      </c>
      <c r="DE103" s="2">
        <f t="shared" si="226"/>
        <v>140809.11373174368</v>
      </c>
      <c r="DF103" s="2">
        <f t="shared" si="202"/>
        <v>3000</v>
      </c>
      <c r="DG103" s="2">
        <f t="shared" si="203"/>
        <v>7375.2460505510517</v>
      </c>
      <c r="DH103" s="2">
        <f t="shared" si="227"/>
        <v>130433.86768119263</v>
      </c>
    </row>
    <row r="104" spans="2:112">
      <c r="B104" s="228"/>
      <c r="C104" s="1">
        <f t="shared" si="256"/>
        <v>67</v>
      </c>
      <c r="D104" s="2">
        <f t="shared" si="259"/>
        <v>131135.74469347394</v>
      </c>
      <c r="E104" s="2">
        <f t="shared" si="260"/>
        <v>124152.22687075427</v>
      </c>
      <c r="F104" s="2">
        <f t="shared" si="261"/>
        <v>129427.92762</v>
      </c>
      <c r="G104" s="2">
        <f t="shared" si="262"/>
        <v>121654.48287000001</v>
      </c>
      <c r="H104" s="2">
        <f t="shared" si="263"/>
        <v>131331.26705177623</v>
      </c>
      <c r="I104" s="2">
        <f t="shared" si="264"/>
        <v>122817.02967473905</v>
      </c>
      <c r="J104" s="2">
        <f t="shared" si="257"/>
        <v>122532.24573709871</v>
      </c>
      <c r="K104" s="2">
        <f t="shared" si="258"/>
        <v>117317.34853931468</v>
      </c>
      <c r="W104" s="1">
        <f t="shared" si="204"/>
        <v>86</v>
      </c>
      <c r="X104" s="2">
        <f t="shared" si="177"/>
        <v>122744.39138064338</v>
      </c>
      <c r="Y104" s="8">
        <f t="shared" si="230"/>
        <v>4.5900000000000003E-2</v>
      </c>
      <c r="Z104" s="5">
        <f t="shared" si="205"/>
        <v>1339</v>
      </c>
      <c r="AA104" s="2">
        <f t="shared" si="206"/>
        <v>133766.1</v>
      </c>
      <c r="AB104" s="2">
        <f t="shared" si="207"/>
        <v>133900</v>
      </c>
      <c r="AC104" s="2">
        <f t="shared" si="208"/>
        <v>140795.85</v>
      </c>
      <c r="AD104" s="8">
        <f t="shared" si="178"/>
        <v>5.1499999999999997E-2</v>
      </c>
      <c r="AE104" s="2">
        <f t="shared" si="179"/>
        <v>142004.34771250002</v>
      </c>
      <c r="AF104" s="2" t="str">
        <f t="shared" si="180"/>
        <v>nie</v>
      </c>
      <c r="AG104" s="2">
        <f t="shared" si="181"/>
        <v>1339</v>
      </c>
      <c r="AH104" s="1">
        <f t="shared" si="233"/>
        <v>0</v>
      </c>
      <c r="AI104" s="1">
        <f t="shared" si="171"/>
        <v>0</v>
      </c>
      <c r="AJ104" s="1">
        <f t="shared" si="228"/>
        <v>0</v>
      </c>
      <c r="AK104" s="1">
        <f t="shared" si="254"/>
        <v>0</v>
      </c>
      <c r="AL104" s="2">
        <f t="shared" si="243"/>
        <v>0</v>
      </c>
      <c r="AM104" s="8">
        <f t="shared" si="234"/>
        <v>5.1499999999999997E-2</v>
      </c>
      <c r="AN104" s="2">
        <f t="shared" si="244"/>
        <v>0</v>
      </c>
      <c r="AO104" s="2">
        <f t="shared" si="235"/>
        <v>0</v>
      </c>
      <c r="AP104" s="2">
        <f t="shared" si="119"/>
        <v>0</v>
      </c>
      <c r="AQ104" s="8">
        <f t="shared" si="172"/>
        <v>4.5900000000000003E-2</v>
      </c>
      <c r="AR104" s="2">
        <f t="shared" si="113"/>
        <v>0</v>
      </c>
      <c r="AS104" s="2">
        <f t="shared" si="173"/>
        <v>0</v>
      </c>
      <c r="AT104" s="2">
        <f t="shared" si="209"/>
        <v>0</v>
      </c>
      <c r="AU104" s="2">
        <f t="shared" si="245"/>
        <v>0</v>
      </c>
      <c r="AV104" s="2">
        <f t="shared" si="236"/>
        <v>85.444160917570116</v>
      </c>
      <c r="AW104" s="1">
        <f t="shared" si="231"/>
        <v>0</v>
      </c>
      <c r="AX104" s="2">
        <f t="shared" si="182"/>
        <v>85.444160917570116</v>
      </c>
      <c r="AY104" s="1">
        <f t="shared" si="237"/>
        <v>0</v>
      </c>
      <c r="AZ104" s="2">
        <f t="shared" si="210"/>
        <v>85.444160917570116</v>
      </c>
      <c r="BA104" s="2">
        <f t="shared" si="246"/>
        <v>142089.79187341759</v>
      </c>
      <c r="BB104" s="2">
        <f t="shared" si="183"/>
        <v>0</v>
      </c>
      <c r="BC104" s="2">
        <f t="shared" si="211"/>
        <v>1002.7298605681108</v>
      </c>
      <c r="BD104" s="2">
        <f t="shared" si="184"/>
        <v>141087.06201284949</v>
      </c>
      <c r="BE104" s="2">
        <f t="shared" si="212"/>
        <v>1339</v>
      </c>
      <c r="BF104" s="2">
        <f t="shared" si="185"/>
        <v>7742.6504559493424</v>
      </c>
      <c r="BG104" s="2">
        <f t="shared" si="186"/>
        <v>132005.41155690016</v>
      </c>
      <c r="BI104" s="8">
        <f t="shared" si="238"/>
        <v>2.9000000000000001E-2</v>
      </c>
      <c r="BJ104" s="5">
        <f t="shared" si="213"/>
        <v>1045</v>
      </c>
      <c r="BK104" s="2">
        <f t="shared" si="214"/>
        <v>104395.5</v>
      </c>
      <c r="BL104" s="2">
        <f t="shared" si="215"/>
        <v>104500</v>
      </c>
      <c r="BM104" s="2">
        <f t="shared" si="187"/>
        <v>104500</v>
      </c>
      <c r="BN104" s="8">
        <f t="shared" si="188"/>
        <v>4.3999999999999997E-2</v>
      </c>
      <c r="BO104" s="2">
        <f t="shared" si="189"/>
        <v>105266.33333333334</v>
      </c>
      <c r="BP104" s="2" t="str">
        <f t="shared" si="190"/>
        <v>nie</v>
      </c>
      <c r="BQ104" s="2">
        <f t="shared" si="191"/>
        <v>2090</v>
      </c>
      <c r="BR104" s="1">
        <f t="shared" si="239"/>
        <v>109</v>
      </c>
      <c r="BS104" s="1">
        <f t="shared" si="174"/>
        <v>104</v>
      </c>
      <c r="BT104" s="1">
        <f t="shared" si="229"/>
        <v>119</v>
      </c>
      <c r="BU104" s="1">
        <f t="shared" si="255"/>
        <v>7</v>
      </c>
      <c r="BV104" s="2">
        <f t="shared" si="247"/>
        <v>10900</v>
      </c>
      <c r="BW104" s="8">
        <f t="shared" si="240"/>
        <v>5.5E-2</v>
      </c>
      <c r="BX104" s="2">
        <f t="shared" si="248"/>
        <v>10999.916666666668</v>
      </c>
      <c r="BY104" s="2">
        <f t="shared" si="241"/>
        <v>99.916666666667879</v>
      </c>
      <c r="BZ104" s="2">
        <f t="shared" si="120"/>
        <v>23000</v>
      </c>
      <c r="CA104" s="8">
        <f t="shared" si="175"/>
        <v>4.3999999999999997E-2</v>
      </c>
      <c r="CB104" s="2">
        <f t="shared" si="249"/>
        <v>23168.666666666668</v>
      </c>
      <c r="CC104" s="2">
        <f t="shared" si="176"/>
        <v>460</v>
      </c>
      <c r="CD104" s="2">
        <f t="shared" si="192"/>
        <v>0</v>
      </c>
      <c r="CE104" s="2">
        <f t="shared" si="250"/>
        <v>0</v>
      </c>
      <c r="CF104" s="2">
        <f t="shared" si="251"/>
        <v>37.000000000001819</v>
      </c>
      <c r="CG104" s="1">
        <f t="shared" si="232"/>
        <v>0</v>
      </c>
      <c r="CH104" s="2">
        <f t="shared" si="193"/>
        <v>37.000000000001819</v>
      </c>
      <c r="CI104" s="1">
        <f t="shared" si="242"/>
        <v>0</v>
      </c>
      <c r="CJ104" s="2">
        <f t="shared" si="252"/>
        <v>37.000000000001819</v>
      </c>
      <c r="CK104" s="2">
        <f t="shared" si="253"/>
        <v>139471.91666666669</v>
      </c>
      <c r="CL104" s="2">
        <f t="shared" si="194"/>
        <v>0</v>
      </c>
      <c r="CM104" s="2">
        <f t="shared" si="216"/>
        <v>993.35757000000012</v>
      </c>
      <c r="CN104" s="2">
        <f t="shared" si="195"/>
        <v>138478.55909666669</v>
      </c>
      <c r="CO104" s="2">
        <f t="shared" si="217"/>
        <v>2649.9166666666679</v>
      </c>
      <c r="CP104" s="2">
        <f t="shared" si="196"/>
        <v>6996.1800000000057</v>
      </c>
      <c r="CQ104" s="2">
        <f t="shared" si="197"/>
        <v>128832.46243000003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141240.35303502477</v>
      </c>
      <c r="CW104" s="8">
        <f t="shared" si="198"/>
        <v>4.9000000000000002E-2</v>
      </c>
      <c r="CX104" s="2">
        <f t="shared" si="199"/>
        <v>142393.81591814413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142393.81591814413</v>
      </c>
      <c r="DC104" s="2">
        <f t="shared" si="201"/>
        <v>0</v>
      </c>
      <c r="DD104" s="2">
        <f t="shared" si="225"/>
        <v>1007.9707448407926</v>
      </c>
      <c r="DE104" s="2">
        <f t="shared" si="226"/>
        <v>141385.84517330333</v>
      </c>
      <c r="DF104" s="2">
        <f t="shared" si="202"/>
        <v>3000</v>
      </c>
      <c r="DG104" s="2">
        <f t="shared" si="203"/>
        <v>7484.8250244473847</v>
      </c>
      <c r="DH104" s="2">
        <f t="shared" si="227"/>
        <v>130901.02014885594</v>
      </c>
    </row>
    <row r="105" spans="2:112">
      <c r="B105" s="228"/>
      <c r="C105" s="1">
        <f t="shared" si="256"/>
        <v>68</v>
      </c>
      <c r="D105" s="2">
        <f t="shared" si="259"/>
        <v>131684.75171132706</v>
      </c>
      <c r="E105" s="2">
        <f t="shared" si="260"/>
        <v>124596.92255521529</v>
      </c>
      <c r="F105" s="2">
        <f t="shared" si="261"/>
        <v>129903.40261999999</v>
      </c>
      <c r="G105" s="2">
        <f t="shared" si="262"/>
        <v>122039.61761999999</v>
      </c>
      <c r="H105" s="2">
        <f t="shared" si="263"/>
        <v>131855.37730027625</v>
      </c>
      <c r="I105" s="2">
        <f t="shared" si="264"/>
        <v>123241.55897602405</v>
      </c>
      <c r="J105" s="2">
        <f t="shared" si="257"/>
        <v>122904.43743352515</v>
      </c>
      <c r="K105" s="2">
        <f t="shared" si="258"/>
        <v>117596.14908898609</v>
      </c>
      <c r="W105" s="1">
        <f t="shared" si="204"/>
        <v>87</v>
      </c>
      <c r="X105" s="2">
        <f t="shared" si="177"/>
        <v>123039.59683345801</v>
      </c>
      <c r="Y105" s="8">
        <f t="shared" si="230"/>
        <v>4.5900000000000003E-2</v>
      </c>
      <c r="Z105" s="5">
        <f t="shared" si="205"/>
        <v>1339</v>
      </c>
      <c r="AA105" s="2">
        <f t="shared" si="206"/>
        <v>133766.1</v>
      </c>
      <c r="AB105" s="2">
        <f t="shared" si="207"/>
        <v>133900</v>
      </c>
      <c r="AC105" s="2">
        <f t="shared" si="208"/>
        <v>140795.85</v>
      </c>
      <c r="AD105" s="8">
        <f t="shared" si="178"/>
        <v>5.1499999999999997E-2</v>
      </c>
      <c r="AE105" s="2">
        <f t="shared" si="179"/>
        <v>142608.59656875001</v>
      </c>
      <c r="AF105" s="2" t="str">
        <f t="shared" si="180"/>
        <v>nie</v>
      </c>
      <c r="AG105" s="2">
        <f t="shared" si="181"/>
        <v>1339</v>
      </c>
      <c r="AH105" s="1">
        <f t="shared" si="233"/>
        <v>0</v>
      </c>
      <c r="AI105" s="1">
        <f t="shared" si="171"/>
        <v>0</v>
      </c>
      <c r="AJ105" s="1">
        <f t="shared" si="228"/>
        <v>0</v>
      </c>
      <c r="AK105" s="1">
        <f t="shared" si="254"/>
        <v>0</v>
      </c>
      <c r="AL105" s="2">
        <f t="shared" si="243"/>
        <v>0</v>
      </c>
      <c r="AM105" s="8">
        <f t="shared" si="234"/>
        <v>5.1499999999999997E-2</v>
      </c>
      <c r="AN105" s="2">
        <f t="shared" si="244"/>
        <v>0</v>
      </c>
      <c r="AO105" s="2">
        <f t="shared" si="235"/>
        <v>0</v>
      </c>
      <c r="AP105" s="2">
        <f t="shared" si="119"/>
        <v>0</v>
      </c>
      <c r="AQ105" s="8">
        <f t="shared" si="172"/>
        <v>4.5900000000000003E-2</v>
      </c>
      <c r="AR105" s="2">
        <f t="shared" si="113"/>
        <v>0</v>
      </c>
      <c r="AS105" s="2">
        <f t="shared" si="173"/>
        <v>0</v>
      </c>
      <c r="AT105" s="2">
        <f t="shared" si="209"/>
        <v>0</v>
      </c>
      <c r="AU105" s="2">
        <f t="shared" si="245"/>
        <v>0</v>
      </c>
      <c r="AV105" s="2">
        <f t="shared" si="236"/>
        <v>85.444160917570116</v>
      </c>
      <c r="AW105" s="1">
        <f t="shared" si="231"/>
        <v>0</v>
      </c>
      <c r="AX105" s="2">
        <f t="shared" si="182"/>
        <v>85.444160917570116</v>
      </c>
      <c r="AY105" s="1">
        <f t="shared" si="237"/>
        <v>0</v>
      </c>
      <c r="AZ105" s="2">
        <f t="shared" si="210"/>
        <v>85.444160917570116</v>
      </c>
      <c r="BA105" s="2">
        <f t="shared" si="246"/>
        <v>142694.04072966758</v>
      </c>
      <c r="BB105" s="2">
        <f t="shared" si="183"/>
        <v>0</v>
      </c>
      <c r="BC105" s="2">
        <f t="shared" si="211"/>
        <v>1002.7298605681108</v>
      </c>
      <c r="BD105" s="2">
        <f t="shared" si="184"/>
        <v>141691.31086909948</v>
      </c>
      <c r="BE105" s="2">
        <f t="shared" si="212"/>
        <v>1339</v>
      </c>
      <c r="BF105" s="2">
        <f t="shared" si="185"/>
        <v>7857.457738636841</v>
      </c>
      <c r="BG105" s="2">
        <f t="shared" si="186"/>
        <v>132494.85313046264</v>
      </c>
      <c r="BI105" s="8">
        <f t="shared" si="238"/>
        <v>2.9000000000000001E-2</v>
      </c>
      <c r="BJ105" s="5">
        <f t="shared" si="213"/>
        <v>1045</v>
      </c>
      <c r="BK105" s="2">
        <f t="shared" si="214"/>
        <v>104395.5</v>
      </c>
      <c r="BL105" s="2">
        <f t="shared" si="215"/>
        <v>104500</v>
      </c>
      <c r="BM105" s="2">
        <f t="shared" si="187"/>
        <v>104500</v>
      </c>
      <c r="BN105" s="8">
        <f t="shared" si="188"/>
        <v>4.3999999999999997E-2</v>
      </c>
      <c r="BO105" s="2">
        <f t="shared" si="189"/>
        <v>105649.49999999999</v>
      </c>
      <c r="BP105" s="2" t="str">
        <f t="shared" si="190"/>
        <v>nie</v>
      </c>
      <c r="BQ105" s="2">
        <f t="shared" si="191"/>
        <v>2090</v>
      </c>
      <c r="BR105" s="1">
        <f t="shared" si="239"/>
        <v>109</v>
      </c>
      <c r="BS105" s="1">
        <f t="shared" si="174"/>
        <v>104</v>
      </c>
      <c r="BT105" s="1">
        <f t="shared" si="229"/>
        <v>119</v>
      </c>
      <c r="BU105" s="1">
        <f t="shared" si="255"/>
        <v>7</v>
      </c>
      <c r="BV105" s="2">
        <f t="shared" si="247"/>
        <v>10900</v>
      </c>
      <c r="BW105" s="8">
        <f t="shared" si="240"/>
        <v>5.5E-2</v>
      </c>
      <c r="BX105" s="2">
        <f t="shared" si="248"/>
        <v>11049.875</v>
      </c>
      <c r="BY105" s="2">
        <f t="shared" si="241"/>
        <v>149.875</v>
      </c>
      <c r="BZ105" s="2">
        <f t="shared" si="120"/>
        <v>23000</v>
      </c>
      <c r="CA105" s="8">
        <f t="shared" si="175"/>
        <v>4.3999999999999997E-2</v>
      </c>
      <c r="CB105" s="2">
        <f t="shared" si="249"/>
        <v>23252.999999999996</v>
      </c>
      <c r="CC105" s="2">
        <f t="shared" si="176"/>
        <v>460</v>
      </c>
      <c r="CD105" s="2">
        <f t="shared" si="192"/>
        <v>0</v>
      </c>
      <c r="CE105" s="2">
        <f t="shared" si="250"/>
        <v>0</v>
      </c>
      <c r="CF105" s="2">
        <f t="shared" si="251"/>
        <v>37.000000000001819</v>
      </c>
      <c r="CG105" s="1">
        <f t="shared" si="232"/>
        <v>0</v>
      </c>
      <c r="CH105" s="2">
        <f t="shared" si="193"/>
        <v>37.000000000001819</v>
      </c>
      <c r="CI105" s="1">
        <f t="shared" si="242"/>
        <v>0</v>
      </c>
      <c r="CJ105" s="2">
        <f t="shared" si="252"/>
        <v>37.000000000001819</v>
      </c>
      <c r="CK105" s="2">
        <f t="shared" si="253"/>
        <v>139989.37499999997</v>
      </c>
      <c r="CL105" s="2">
        <f t="shared" si="194"/>
        <v>0</v>
      </c>
      <c r="CM105" s="2">
        <f t="shared" si="216"/>
        <v>993.35757000000012</v>
      </c>
      <c r="CN105" s="2">
        <f t="shared" si="195"/>
        <v>138996.01742999998</v>
      </c>
      <c r="CO105" s="2">
        <f t="shared" si="217"/>
        <v>2699.875</v>
      </c>
      <c r="CP105" s="2">
        <f t="shared" si="196"/>
        <v>7085.0049999999947</v>
      </c>
      <c r="CQ105" s="2">
        <f t="shared" si="197"/>
        <v>129211.13742999999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141240.35303502477</v>
      </c>
      <c r="CW105" s="8">
        <f t="shared" si="198"/>
        <v>4.9000000000000002E-2</v>
      </c>
      <c r="CX105" s="2">
        <f t="shared" si="199"/>
        <v>142970.54735970384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142970.54735970384</v>
      </c>
      <c r="DC105" s="2">
        <f t="shared" si="201"/>
        <v>0</v>
      </c>
      <c r="DD105" s="2">
        <f t="shared" si="225"/>
        <v>1007.9707448407926</v>
      </c>
      <c r="DE105" s="2">
        <f t="shared" si="226"/>
        <v>141962.57661486304</v>
      </c>
      <c r="DF105" s="2">
        <f t="shared" si="202"/>
        <v>3000</v>
      </c>
      <c r="DG105" s="2">
        <f t="shared" si="203"/>
        <v>7594.4039983437287</v>
      </c>
      <c r="DH105" s="2">
        <f t="shared" si="227"/>
        <v>131368.1726165193</v>
      </c>
    </row>
    <row r="106" spans="2:112">
      <c r="B106" s="228"/>
      <c r="C106" s="1">
        <f t="shared" si="256"/>
        <v>69</v>
      </c>
      <c r="D106" s="2">
        <f t="shared" si="259"/>
        <v>132233.75872918018</v>
      </c>
      <c r="E106" s="2">
        <f t="shared" si="260"/>
        <v>125041.61823967632</v>
      </c>
      <c r="F106" s="2">
        <f t="shared" si="261"/>
        <v>130378.87761999997</v>
      </c>
      <c r="G106" s="2">
        <f t="shared" si="262"/>
        <v>122424.75236999997</v>
      </c>
      <c r="H106" s="2">
        <f t="shared" si="263"/>
        <v>132379.48754877629</v>
      </c>
      <c r="I106" s="2">
        <f t="shared" si="264"/>
        <v>123666.0882773091</v>
      </c>
      <c r="J106" s="2">
        <f t="shared" si="257"/>
        <v>123277.75966222948</v>
      </c>
      <c r="K106" s="2">
        <f t="shared" si="258"/>
        <v>117874.94963865748</v>
      </c>
      <c r="W106" s="1">
        <f t="shared" si="204"/>
        <v>88</v>
      </c>
      <c r="X106" s="2">
        <f t="shared" si="177"/>
        <v>123334.80228627264</v>
      </c>
      <c r="Y106" s="8">
        <f t="shared" si="230"/>
        <v>4.5900000000000003E-2</v>
      </c>
      <c r="Z106" s="5">
        <f t="shared" si="205"/>
        <v>1339</v>
      </c>
      <c r="AA106" s="2">
        <f t="shared" si="206"/>
        <v>133766.1</v>
      </c>
      <c r="AB106" s="2">
        <f t="shared" si="207"/>
        <v>133900</v>
      </c>
      <c r="AC106" s="2">
        <f t="shared" si="208"/>
        <v>140795.85</v>
      </c>
      <c r="AD106" s="8">
        <f t="shared" si="178"/>
        <v>5.1499999999999997E-2</v>
      </c>
      <c r="AE106" s="2">
        <f t="shared" si="179"/>
        <v>143212.84542500001</v>
      </c>
      <c r="AF106" s="2" t="str">
        <f t="shared" si="180"/>
        <v>nie</v>
      </c>
      <c r="AG106" s="2">
        <f t="shared" si="181"/>
        <v>1339</v>
      </c>
      <c r="AH106" s="1">
        <f t="shared" si="233"/>
        <v>0</v>
      </c>
      <c r="AI106" s="1">
        <f t="shared" si="171"/>
        <v>0</v>
      </c>
      <c r="AJ106" s="1">
        <f t="shared" si="228"/>
        <v>0</v>
      </c>
      <c r="AK106" s="1">
        <f t="shared" si="254"/>
        <v>0</v>
      </c>
      <c r="AL106" s="2">
        <f t="shared" si="243"/>
        <v>0</v>
      </c>
      <c r="AM106" s="8">
        <f t="shared" si="234"/>
        <v>5.1499999999999997E-2</v>
      </c>
      <c r="AN106" s="2">
        <f t="shared" si="244"/>
        <v>0</v>
      </c>
      <c r="AO106" s="2">
        <f t="shared" si="235"/>
        <v>0</v>
      </c>
      <c r="AP106" s="2">
        <f t="shared" si="119"/>
        <v>0</v>
      </c>
      <c r="AQ106" s="8">
        <f t="shared" si="172"/>
        <v>4.5900000000000003E-2</v>
      </c>
      <c r="AR106" s="2">
        <f t="shared" si="113"/>
        <v>0</v>
      </c>
      <c r="AS106" s="2">
        <f t="shared" si="173"/>
        <v>0</v>
      </c>
      <c r="AT106" s="2">
        <f t="shared" si="209"/>
        <v>0</v>
      </c>
      <c r="AU106" s="2">
        <f t="shared" si="245"/>
        <v>0</v>
      </c>
      <c r="AV106" s="2">
        <f t="shared" si="236"/>
        <v>85.444160917570116</v>
      </c>
      <c r="AW106" s="1">
        <f t="shared" si="231"/>
        <v>0</v>
      </c>
      <c r="AX106" s="2">
        <f t="shared" si="182"/>
        <v>85.444160917570116</v>
      </c>
      <c r="AY106" s="1">
        <f t="shared" si="237"/>
        <v>0</v>
      </c>
      <c r="AZ106" s="2">
        <f t="shared" si="210"/>
        <v>85.444160917570116</v>
      </c>
      <c r="BA106" s="2">
        <f t="shared" si="246"/>
        <v>143298.28958591758</v>
      </c>
      <c r="BB106" s="2">
        <f t="shared" si="183"/>
        <v>0</v>
      </c>
      <c r="BC106" s="2">
        <f t="shared" si="211"/>
        <v>1002.7298605681108</v>
      </c>
      <c r="BD106" s="2">
        <f t="shared" si="184"/>
        <v>142295.55972534948</v>
      </c>
      <c r="BE106" s="2">
        <f t="shared" si="212"/>
        <v>1339</v>
      </c>
      <c r="BF106" s="2">
        <f t="shared" si="185"/>
        <v>7972.2650213243396</v>
      </c>
      <c r="BG106" s="2">
        <f t="shared" si="186"/>
        <v>132984.29470402515</v>
      </c>
      <c r="BI106" s="8">
        <f t="shared" si="238"/>
        <v>2.9000000000000001E-2</v>
      </c>
      <c r="BJ106" s="5">
        <f t="shared" si="213"/>
        <v>1045</v>
      </c>
      <c r="BK106" s="2">
        <f t="shared" si="214"/>
        <v>104395.5</v>
      </c>
      <c r="BL106" s="2">
        <f t="shared" si="215"/>
        <v>104500</v>
      </c>
      <c r="BM106" s="2">
        <f t="shared" si="187"/>
        <v>104500</v>
      </c>
      <c r="BN106" s="8">
        <f t="shared" si="188"/>
        <v>4.3999999999999997E-2</v>
      </c>
      <c r="BO106" s="2">
        <f t="shared" si="189"/>
        <v>106032.66666666666</v>
      </c>
      <c r="BP106" s="2" t="str">
        <f t="shared" si="190"/>
        <v>nie</v>
      </c>
      <c r="BQ106" s="2">
        <f t="shared" si="191"/>
        <v>2090</v>
      </c>
      <c r="BR106" s="1">
        <f t="shared" si="239"/>
        <v>109</v>
      </c>
      <c r="BS106" s="1">
        <f t="shared" si="174"/>
        <v>104</v>
      </c>
      <c r="BT106" s="1">
        <f t="shared" si="229"/>
        <v>119</v>
      </c>
      <c r="BU106" s="1">
        <f t="shared" si="255"/>
        <v>7</v>
      </c>
      <c r="BV106" s="2">
        <f t="shared" si="247"/>
        <v>10900</v>
      </c>
      <c r="BW106" s="8">
        <f t="shared" si="240"/>
        <v>5.5E-2</v>
      </c>
      <c r="BX106" s="2">
        <f t="shared" si="248"/>
        <v>11099.833333333334</v>
      </c>
      <c r="BY106" s="2">
        <f t="shared" si="241"/>
        <v>199.83333333333394</v>
      </c>
      <c r="BZ106" s="2">
        <f t="shared" si="120"/>
        <v>23000</v>
      </c>
      <c r="CA106" s="8">
        <f t="shared" si="175"/>
        <v>4.3999999999999997E-2</v>
      </c>
      <c r="CB106" s="2">
        <f t="shared" si="249"/>
        <v>23337.333333333332</v>
      </c>
      <c r="CC106" s="2">
        <f t="shared" si="176"/>
        <v>460</v>
      </c>
      <c r="CD106" s="2">
        <f t="shared" si="192"/>
        <v>0</v>
      </c>
      <c r="CE106" s="2">
        <f t="shared" si="250"/>
        <v>0</v>
      </c>
      <c r="CF106" s="2">
        <f t="shared" si="251"/>
        <v>37.000000000001819</v>
      </c>
      <c r="CG106" s="1">
        <f t="shared" si="232"/>
        <v>0</v>
      </c>
      <c r="CH106" s="2">
        <f t="shared" si="193"/>
        <v>37.000000000001819</v>
      </c>
      <c r="CI106" s="1">
        <f t="shared" si="242"/>
        <v>0</v>
      </c>
      <c r="CJ106" s="2">
        <f t="shared" si="252"/>
        <v>37.000000000001819</v>
      </c>
      <c r="CK106" s="2">
        <f t="shared" si="253"/>
        <v>140506.83333333331</v>
      </c>
      <c r="CL106" s="2">
        <f t="shared" si="194"/>
        <v>0</v>
      </c>
      <c r="CM106" s="2">
        <f t="shared" si="216"/>
        <v>993.35757000000012</v>
      </c>
      <c r="CN106" s="2">
        <f t="shared" si="195"/>
        <v>139513.47576333332</v>
      </c>
      <c r="CO106" s="2">
        <f t="shared" si="217"/>
        <v>2749.8333333333339</v>
      </c>
      <c r="CP106" s="2">
        <f t="shared" si="196"/>
        <v>7173.8299999999945</v>
      </c>
      <c r="CQ106" s="2">
        <f t="shared" si="197"/>
        <v>129589.81242999999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141240.35303502477</v>
      </c>
      <c r="CW106" s="8">
        <f t="shared" si="198"/>
        <v>4.9000000000000002E-2</v>
      </c>
      <c r="CX106" s="2">
        <f t="shared" si="199"/>
        <v>143547.27880126351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143547.27880126351</v>
      </c>
      <c r="DC106" s="2">
        <f t="shared" si="201"/>
        <v>0</v>
      </c>
      <c r="DD106" s="2">
        <f t="shared" si="225"/>
        <v>1007.9707448407926</v>
      </c>
      <c r="DE106" s="2">
        <f t="shared" si="226"/>
        <v>142539.30805642271</v>
      </c>
      <c r="DF106" s="2">
        <f t="shared" si="202"/>
        <v>3000</v>
      </c>
      <c r="DG106" s="2">
        <f t="shared" si="203"/>
        <v>7703.9829722400673</v>
      </c>
      <c r="DH106" s="2">
        <f t="shared" si="227"/>
        <v>131835.32508418264</v>
      </c>
    </row>
    <row r="107" spans="2:112">
      <c r="B107" s="228"/>
      <c r="C107" s="1">
        <f t="shared" si="256"/>
        <v>70</v>
      </c>
      <c r="D107" s="2">
        <f t="shared" si="259"/>
        <v>132782.76574703332</v>
      </c>
      <c r="E107" s="2">
        <f t="shared" si="260"/>
        <v>125486.31392413737</v>
      </c>
      <c r="F107" s="2">
        <f t="shared" si="261"/>
        <v>130854.35262000001</v>
      </c>
      <c r="G107" s="2">
        <f t="shared" si="262"/>
        <v>122809.88712</v>
      </c>
      <c r="H107" s="2">
        <f t="shared" si="263"/>
        <v>132903.59779727631</v>
      </c>
      <c r="I107" s="2">
        <f t="shared" si="264"/>
        <v>124090.61757859412</v>
      </c>
      <c r="J107" s="2">
        <f t="shared" si="257"/>
        <v>123652.21585720351</v>
      </c>
      <c r="K107" s="2">
        <f t="shared" si="258"/>
        <v>118153.75018832889</v>
      </c>
      <c r="W107" s="1">
        <f t="shared" si="204"/>
        <v>89</v>
      </c>
      <c r="X107" s="2">
        <f t="shared" si="177"/>
        <v>123630.00773908726</v>
      </c>
      <c r="Y107" s="8">
        <f t="shared" si="230"/>
        <v>4.5900000000000003E-2</v>
      </c>
      <c r="Z107" s="5">
        <f t="shared" si="205"/>
        <v>1339</v>
      </c>
      <c r="AA107" s="2">
        <f t="shared" si="206"/>
        <v>133766.1</v>
      </c>
      <c r="AB107" s="2">
        <f t="shared" si="207"/>
        <v>133900</v>
      </c>
      <c r="AC107" s="2">
        <f t="shared" si="208"/>
        <v>140795.85</v>
      </c>
      <c r="AD107" s="8">
        <f t="shared" si="178"/>
        <v>5.1499999999999997E-2</v>
      </c>
      <c r="AE107" s="2">
        <f t="shared" si="179"/>
        <v>143817.09428125</v>
      </c>
      <c r="AF107" s="2" t="str">
        <f t="shared" si="180"/>
        <v>nie</v>
      </c>
      <c r="AG107" s="2">
        <f t="shared" si="181"/>
        <v>1339</v>
      </c>
      <c r="AH107" s="1">
        <f t="shared" si="233"/>
        <v>0</v>
      </c>
      <c r="AI107" s="1">
        <f t="shared" ref="AI107:AI138" si="265">IF(zapadalnosc_TOS/12&gt;=AI$18,AH95,0)</f>
        <v>0</v>
      </c>
      <c r="AJ107" s="1">
        <f t="shared" si="228"/>
        <v>0</v>
      </c>
      <c r="AK107" s="1">
        <f t="shared" si="254"/>
        <v>0</v>
      </c>
      <c r="AL107" s="2">
        <f t="shared" si="243"/>
        <v>0</v>
      </c>
      <c r="AM107" s="8">
        <f t="shared" si="234"/>
        <v>5.1499999999999997E-2</v>
      </c>
      <c r="AN107" s="2">
        <f t="shared" si="244"/>
        <v>0</v>
      </c>
      <c r="AO107" s="2">
        <f t="shared" si="235"/>
        <v>0</v>
      </c>
      <c r="AP107" s="2">
        <f t="shared" si="119"/>
        <v>0</v>
      </c>
      <c r="AQ107" s="8">
        <f t="shared" ref="AQ107:AQ138" si="266">marza_TOS+Y107</f>
        <v>4.5900000000000003E-2</v>
      </c>
      <c r="AR107" s="2">
        <f t="shared" ref="AR107:AR162" si="267">AP107*(1+AQ107*IF(MOD($W107,12)&lt;&gt;0,MOD($W107,12),12)/12)</f>
        <v>0</v>
      </c>
      <c r="AS107" s="2">
        <f t="shared" ref="AS107:AS138" si="268">SUM(AI107:AK107)*koszt_wczesniejszy_wykup_TOS</f>
        <v>0</v>
      </c>
      <c r="AT107" s="2">
        <f t="shared" si="209"/>
        <v>0</v>
      </c>
      <c r="AU107" s="2">
        <f t="shared" si="245"/>
        <v>0</v>
      </c>
      <c r="AV107" s="2">
        <f t="shared" si="236"/>
        <v>85.444160917570116</v>
      </c>
      <c r="AW107" s="1">
        <f t="shared" si="231"/>
        <v>0</v>
      </c>
      <c r="AX107" s="2">
        <f t="shared" si="182"/>
        <v>85.444160917570116</v>
      </c>
      <c r="AY107" s="1">
        <f t="shared" si="237"/>
        <v>0</v>
      </c>
      <c r="AZ107" s="2">
        <f t="shared" si="210"/>
        <v>85.444160917570116</v>
      </c>
      <c r="BA107" s="2">
        <f t="shared" si="246"/>
        <v>143902.53844216757</v>
      </c>
      <c r="BB107" s="2">
        <f t="shared" si="183"/>
        <v>0</v>
      </c>
      <c r="BC107" s="2">
        <f t="shared" si="211"/>
        <v>1002.7298605681108</v>
      </c>
      <c r="BD107" s="2">
        <f t="shared" si="184"/>
        <v>142899.80858159947</v>
      </c>
      <c r="BE107" s="2">
        <f t="shared" si="212"/>
        <v>1339</v>
      </c>
      <c r="BF107" s="2">
        <f t="shared" si="185"/>
        <v>8087.0723040118382</v>
      </c>
      <c r="BG107" s="2">
        <f t="shared" si="186"/>
        <v>133473.73627758762</v>
      </c>
      <c r="BI107" s="8">
        <f t="shared" si="238"/>
        <v>2.9000000000000001E-2</v>
      </c>
      <c r="BJ107" s="5">
        <f t="shared" si="213"/>
        <v>1045</v>
      </c>
      <c r="BK107" s="2">
        <f t="shared" si="214"/>
        <v>104395.5</v>
      </c>
      <c r="BL107" s="2">
        <f t="shared" si="215"/>
        <v>104500</v>
      </c>
      <c r="BM107" s="2">
        <f t="shared" si="187"/>
        <v>104500</v>
      </c>
      <c r="BN107" s="8">
        <f t="shared" si="188"/>
        <v>4.3999999999999997E-2</v>
      </c>
      <c r="BO107" s="2">
        <f t="shared" si="189"/>
        <v>106415.83333333333</v>
      </c>
      <c r="BP107" s="2" t="str">
        <f t="shared" si="190"/>
        <v>nie</v>
      </c>
      <c r="BQ107" s="2">
        <f t="shared" si="191"/>
        <v>2090</v>
      </c>
      <c r="BR107" s="1">
        <f t="shared" si="239"/>
        <v>109</v>
      </c>
      <c r="BS107" s="1">
        <f t="shared" ref="BS107:BS138" si="269">IF(zapadalnosc_COI/12&gt;=BS$18,BR95,0)</f>
        <v>104</v>
      </c>
      <c r="BT107" s="1">
        <f t="shared" si="229"/>
        <v>119</v>
      </c>
      <c r="BU107" s="1">
        <f t="shared" si="255"/>
        <v>7</v>
      </c>
      <c r="BV107" s="2">
        <f t="shared" si="247"/>
        <v>10900</v>
      </c>
      <c r="BW107" s="8">
        <f t="shared" si="240"/>
        <v>5.5E-2</v>
      </c>
      <c r="BX107" s="2">
        <f t="shared" si="248"/>
        <v>11149.791666666668</v>
      </c>
      <c r="BY107" s="2">
        <f t="shared" si="241"/>
        <v>218</v>
      </c>
      <c r="BZ107" s="2">
        <f t="shared" si="120"/>
        <v>23000</v>
      </c>
      <c r="CA107" s="8">
        <f t="shared" ref="CA107:CA138" si="270">marza_COI+BI107</f>
        <v>4.3999999999999997E-2</v>
      </c>
      <c r="CB107" s="2">
        <f t="shared" si="249"/>
        <v>23421.666666666668</v>
      </c>
      <c r="CC107" s="2">
        <f t="shared" ref="CC107:CC138" si="271">SUM(BS107:BU107)*koszt_wczesniejszy_wykup_COI</f>
        <v>460</v>
      </c>
      <c r="CD107" s="2">
        <f t="shared" si="192"/>
        <v>0</v>
      </c>
      <c r="CE107" s="2">
        <f t="shared" si="250"/>
        <v>0</v>
      </c>
      <c r="CF107" s="2">
        <f t="shared" si="251"/>
        <v>37.000000000001819</v>
      </c>
      <c r="CG107" s="1">
        <f t="shared" si="232"/>
        <v>0</v>
      </c>
      <c r="CH107" s="2">
        <f t="shared" si="193"/>
        <v>37.000000000001819</v>
      </c>
      <c r="CI107" s="1">
        <f t="shared" si="242"/>
        <v>0</v>
      </c>
      <c r="CJ107" s="2">
        <f t="shared" si="252"/>
        <v>37.000000000001819</v>
      </c>
      <c r="CK107" s="2">
        <f t="shared" si="253"/>
        <v>141024.29166666666</v>
      </c>
      <c r="CL107" s="2">
        <f t="shared" si="194"/>
        <v>0</v>
      </c>
      <c r="CM107" s="2">
        <f t="shared" si="216"/>
        <v>993.35757000000012</v>
      </c>
      <c r="CN107" s="2">
        <f t="shared" si="195"/>
        <v>140030.93409666666</v>
      </c>
      <c r="CO107" s="2">
        <f t="shared" si="217"/>
        <v>2768</v>
      </c>
      <c r="CP107" s="2">
        <f t="shared" si="196"/>
        <v>7268.6954166666646</v>
      </c>
      <c r="CQ107" s="2">
        <f t="shared" si="197"/>
        <v>129994.23867999999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141240.35303502477</v>
      </c>
      <c r="CW107" s="8">
        <f t="shared" si="198"/>
        <v>4.9000000000000002E-2</v>
      </c>
      <c r="CX107" s="2">
        <f t="shared" si="199"/>
        <v>144124.01024282322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144124.01024282322</v>
      </c>
      <c r="DC107" s="2">
        <f t="shared" si="201"/>
        <v>0</v>
      </c>
      <c r="DD107" s="2">
        <f t="shared" si="225"/>
        <v>1007.9707448407926</v>
      </c>
      <c r="DE107" s="2">
        <f t="shared" si="226"/>
        <v>143116.03949798242</v>
      </c>
      <c r="DF107" s="2">
        <f t="shared" si="202"/>
        <v>3000</v>
      </c>
      <c r="DG107" s="2">
        <f t="shared" si="203"/>
        <v>7813.5619461364122</v>
      </c>
      <c r="DH107" s="2">
        <f t="shared" si="227"/>
        <v>132302.47755184601</v>
      </c>
    </row>
    <row r="108" spans="2:112">
      <c r="B108" s="229"/>
      <c r="C108" s="1">
        <f t="shared" si="256"/>
        <v>71</v>
      </c>
      <c r="D108" s="2">
        <f t="shared" si="259"/>
        <v>133331.77276488644</v>
      </c>
      <c r="E108" s="2">
        <f t="shared" si="260"/>
        <v>125931.0096085984</v>
      </c>
      <c r="F108" s="2">
        <f t="shared" si="261"/>
        <v>131329.82762</v>
      </c>
      <c r="G108" s="2">
        <f t="shared" si="262"/>
        <v>123195.02187</v>
      </c>
      <c r="H108" s="2">
        <f t="shared" si="263"/>
        <v>133427.70804577635</v>
      </c>
      <c r="I108" s="2">
        <f t="shared" si="264"/>
        <v>124515.14687987915</v>
      </c>
      <c r="J108" s="2">
        <f t="shared" si="257"/>
        <v>124027.80946286977</v>
      </c>
      <c r="K108" s="2">
        <f t="shared" si="258"/>
        <v>118432.5507380003</v>
      </c>
      <c r="W108" s="1">
        <f t="shared" si="204"/>
        <v>90</v>
      </c>
      <c r="X108" s="2">
        <f t="shared" si="177"/>
        <v>123925.21319190186</v>
      </c>
      <c r="Y108" s="8">
        <f t="shared" si="230"/>
        <v>4.5900000000000003E-2</v>
      </c>
      <c r="Z108" s="5">
        <f t="shared" si="205"/>
        <v>1339</v>
      </c>
      <c r="AA108" s="2">
        <f t="shared" si="206"/>
        <v>133766.1</v>
      </c>
      <c r="AB108" s="2">
        <f t="shared" si="207"/>
        <v>133900</v>
      </c>
      <c r="AC108" s="2">
        <f t="shared" si="208"/>
        <v>140795.85</v>
      </c>
      <c r="AD108" s="8">
        <f t="shared" si="178"/>
        <v>5.1499999999999997E-2</v>
      </c>
      <c r="AE108" s="2">
        <f t="shared" si="179"/>
        <v>144421.34313749999</v>
      </c>
      <c r="AF108" s="2" t="str">
        <f t="shared" si="180"/>
        <v>nie</v>
      </c>
      <c r="AG108" s="2">
        <f t="shared" si="181"/>
        <v>1339</v>
      </c>
      <c r="AH108" s="1">
        <f t="shared" si="233"/>
        <v>0</v>
      </c>
      <c r="AI108" s="1">
        <f t="shared" si="265"/>
        <v>0</v>
      </c>
      <c r="AJ108" s="1">
        <f t="shared" si="228"/>
        <v>0</v>
      </c>
      <c r="AK108" s="1">
        <f t="shared" si="254"/>
        <v>0</v>
      </c>
      <c r="AL108" s="2">
        <f t="shared" si="243"/>
        <v>0</v>
      </c>
      <c r="AM108" s="8">
        <f t="shared" si="234"/>
        <v>5.1499999999999997E-2</v>
      </c>
      <c r="AN108" s="2">
        <f t="shared" si="244"/>
        <v>0</v>
      </c>
      <c r="AO108" s="2">
        <f t="shared" si="235"/>
        <v>0</v>
      </c>
      <c r="AP108" s="2">
        <f t="shared" ref="AP108:AP162" si="272">SUM(AI108:AK108)*100</f>
        <v>0</v>
      </c>
      <c r="AQ108" s="8">
        <f t="shared" si="266"/>
        <v>4.5900000000000003E-2</v>
      </c>
      <c r="AR108" s="2">
        <f t="shared" si="267"/>
        <v>0</v>
      </c>
      <c r="AS108" s="2">
        <f t="shared" si="268"/>
        <v>0</v>
      </c>
      <c r="AT108" s="2">
        <f t="shared" si="209"/>
        <v>0</v>
      </c>
      <c r="AU108" s="2">
        <f t="shared" si="245"/>
        <v>0</v>
      </c>
      <c r="AV108" s="2">
        <f t="shared" si="236"/>
        <v>85.444160917570116</v>
      </c>
      <c r="AW108" s="1">
        <f t="shared" si="231"/>
        <v>0</v>
      </c>
      <c r="AX108" s="2">
        <f t="shared" si="182"/>
        <v>85.444160917570116</v>
      </c>
      <c r="AY108" s="1">
        <f t="shared" si="237"/>
        <v>0</v>
      </c>
      <c r="AZ108" s="2">
        <f t="shared" si="210"/>
        <v>85.444160917570116</v>
      </c>
      <c r="BA108" s="2">
        <f t="shared" si="246"/>
        <v>144506.78729841756</v>
      </c>
      <c r="BB108" s="2">
        <f t="shared" si="183"/>
        <v>0</v>
      </c>
      <c r="BC108" s="2">
        <f t="shared" si="211"/>
        <v>1002.7298605681108</v>
      </c>
      <c r="BD108" s="2">
        <f t="shared" si="184"/>
        <v>143504.05743784946</v>
      </c>
      <c r="BE108" s="2">
        <f t="shared" si="212"/>
        <v>1339</v>
      </c>
      <c r="BF108" s="2">
        <f t="shared" si="185"/>
        <v>8201.8795866993369</v>
      </c>
      <c r="BG108" s="2">
        <f t="shared" si="186"/>
        <v>133963.17785115013</v>
      </c>
      <c r="BI108" s="8">
        <f t="shared" si="238"/>
        <v>2.9000000000000001E-2</v>
      </c>
      <c r="BJ108" s="5">
        <f t="shared" si="213"/>
        <v>1045</v>
      </c>
      <c r="BK108" s="2">
        <f t="shared" si="214"/>
        <v>104395.5</v>
      </c>
      <c r="BL108" s="2">
        <f t="shared" si="215"/>
        <v>104500</v>
      </c>
      <c r="BM108" s="2">
        <f t="shared" si="187"/>
        <v>104500</v>
      </c>
      <c r="BN108" s="8">
        <f t="shared" si="188"/>
        <v>4.3999999999999997E-2</v>
      </c>
      <c r="BO108" s="2">
        <f t="shared" si="189"/>
        <v>106799</v>
      </c>
      <c r="BP108" s="2" t="str">
        <f t="shared" si="190"/>
        <v>nie</v>
      </c>
      <c r="BQ108" s="2">
        <f t="shared" si="191"/>
        <v>2090</v>
      </c>
      <c r="BR108" s="1">
        <f t="shared" si="239"/>
        <v>109</v>
      </c>
      <c r="BS108" s="1">
        <f t="shared" si="269"/>
        <v>104</v>
      </c>
      <c r="BT108" s="1">
        <f t="shared" si="229"/>
        <v>119</v>
      </c>
      <c r="BU108" s="1">
        <f t="shared" si="255"/>
        <v>7</v>
      </c>
      <c r="BV108" s="2">
        <f t="shared" si="247"/>
        <v>10900</v>
      </c>
      <c r="BW108" s="8">
        <f t="shared" si="240"/>
        <v>5.5E-2</v>
      </c>
      <c r="BX108" s="2">
        <f t="shared" si="248"/>
        <v>11199.75</v>
      </c>
      <c r="BY108" s="2">
        <f t="shared" si="241"/>
        <v>218</v>
      </c>
      <c r="BZ108" s="2">
        <f t="shared" ref="BZ108:BZ162" si="273">SUM(BS108:BU108)*100</f>
        <v>23000</v>
      </c>
      <c r="CA108" s="8">
        <f t="shared" si="270"/>
        <v>4.3999999999999997E-2</v>
      </c>
      <c r="CB108" s="2">
        <f t="shared" si="249"/>
        <v>23506</v>
      </c>
      <c r="CC108" s="2">
        <f t="shared" si="271"/>
        <v>460</v>
      </c>
      <c r="CD108" s="2">
        <f t="shared" si="192"/>
        <v>0</v>
      </c>
      <c r="CE108" s="2">
        <f t="shared" si="250"/>
        <v>0</v>
      </c>
      <c r="CF108" s="2">
        <f t="shared" si="251"/>
        <v>37.000000000001819</v>
      </c>
      <c r="CG108" s="1">
        <f t="shared" si="232"/>
        <v>0</v>
      </c>
      <c r="CH108" s="2">
        <f t="shared" si="193"/>
        <v>37.000000000001819</v>
      </c>
      <c r="CI108" s="1">
        <f t="shared" si="242"/>
        <v>0</v>
      </c>
      <c r="CJ108" s="2">
        <f t="shared" si="252"/>
        <v>37.000000000001819</v>
      </c>
      <c r="CK108" s="2">
        <f t="shared" si="253"/>
        <v>141541.75</v>
      </c>
      <c r="CL108" s="2">
        <f t="shared" si="194"/>
        <v>0</v>
      </c>
      <c r="CM108" s="2">
        <f t="shared" si="216"/>
        <v>993.35757000000012</v>
      </c>
      <c r="CN108" s="2">
        <f t="shared" si="195"/>
        <v>140548.39243000001</v>
      </c>
      <c r="CO108" s="2">
        <f t="shared" si="217"/>
        <v>2768</v>
      </c>
      <c r="CP108" s="2">
        <f t="shared" si="196"/>
        <v>7367.0124999999998</v>
      </c>
      <c r="CQ108" s="2">
        <f t="shared" si="197"/>
        <v>130413.37993000001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141240.35303502477</v>
      </c>
      <c r="CW108" s="8">
        <f t="shared" si="198"/>
        <v>4.9000000000000002E-2</v>
      </c>
      <c r="CX108" s="2">
        <f t="shared" si="199"/>
        <v>144700.74168438287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144700.74168438287</v>
      </c>
      <c r="DC108" s="2">
        <f t="shared" si="201"/>
        <v>0</v>
      </c>
      <c r="DD108" s="2">
        <f t="shared" si="225"/>
        <v>1007.9707448407926</v>
      </c>
      <c r="DE108" s="2">
        <f t="shared" si="226"/>
        <v>143692.77093954207</v>
      </c>
      <c r="DF108" s="2">
        <f t="shared" si="202"/>
        <v>3000</v>
      </c>
      <c r="DG108" s="2">
        <f t="shared" si="203"/>
        <v>7923.1409200327453</v>
      </c>
      <c r="DH108" s="2">
        <f t="shared" si="227"/>
        <v>132769.63001950932</v>
      </c>
    </row>
    <row r="109" spans="2:112">
      <c r="B109" s="227">
        <f>ROUNDUP(C110/12,0)</f>
        <v>7</v>
      </c>
      <c r="C109" s="3">
        <f t="shared" si="256"/>
        <v>72</v>
      </c>
      <c r="D109" s="10">
        <f t="shared" si="259"/>
        <v>133003.78372392646</v>
      </c>
      <c r="E109" s="10">
        <f t="shared" si="260"/>
        <v>126571.99033335212</v>
      </c>
      <c r="F109" s="10">
        <f t="shared" si="261"/>
        <v>131646.31774000003</v>
      </c>
      <c r="G109" s="10">
        <f t="shared" si="262"/>
        <v>123421.17174000002</v>
      </c>
      <c r="H109" s="10">
        <f t="shared" si="263"/>
        <v>133790.24687040408</v>
      </c>
      <c r="I109" s="10">
        <f t="shared" si="264"/>
        <v>124778.10475729188</v>
      </c>
      <c r="J109" s="10">
        <f t="shared" si="257"/>
        <v>124404.54393411324</v>
      </c>
      <c r="K109" s="10">
        <f t="shared" si="258"/>
        <v>118711.3512876717</v>
      </c>
      <c r="W109" s="1">
        <f t="shared" si="204"/>
        <v>91</v>
      </c>
      <c r="X109" s="2">
        <f t="shared" si="177"/>
        <v>124220.41864471648</v>
      </c>
      <c r="Y109" s="8">
        <f t="shared" si="230"/>
        <v>4.5900000000000003E-2</v>
      </c>
      <c r="Z109" s="5">
        <f t="shared" si="205"/>
        <v>1339</v>
      </c>
      <c r="AA109" s="2">
        <f t="shared" si="206"/>
        <v>133766.1</v>
      </c>
      <c r="AB109" s="2">
        <f t="shared" si="207"/>
        <v>133900</v>
      </c>
      <c r="AC109" s="2">
        <f t="shared" si="208"/>
        <v>140795.85</v>
      </c>
      <c r="AD109" s="8">
        <f t="shared" si="178"/>
        <v>5.1499999999999997E-2</v>
      </c>
      <c r="AE109" s="2">
        <f t="shared" si="179"/>
        <v>145025.59199375001</v>
      </c>
      <c r="AF109" s="2" t="str">
        <f t="shared" si="180"/>
        <v>nie</v>
      </c>
      <c r="AG109" s="2">
        <f t="shared" si="181"/>
        <v>1339</v>
      </c>
      <c r="AH109" s="1">
        <f t="shared" si="233"/>
        <v>0</v>
      </c>
      <c r="AI109" s="1">
        <f t="shared" si="265"/>
        <v>0</v>
      </c>
      <c r="AJ109" s="1">
        <f t="shared" si="228"/>
        <v>0</v>
      </c>
      <c r="AK109" s="1">
        <f t="shared" si="254"/>
        <v>0</v>
      </c>
      <c r="AL109" s="2">
        <f t="shared" si="243"/>
        <v>0</v>
      </c>
      <c r="AM109" s="8">
        <f t="shared" si="234"/>
        <v>5.1499999999999997E-2</v>
      </c>
      <c r="AN109" s="2">
        <f t="shared" si="244"/>
        <v>0</v>
      </c>
      <c r="AO109" s="2">
        <f t="shared" si="235"/>
        <v>0</v>
      </c>
      <c r="AP109" s="2">
        <f t="shared" si="272"/>
        <v>0</v>
      </c>
      <c r="AQ109" s="8">
        <f t="shared" si="266"/>
        <v>4.5900000000000003E-2</v>
      </c>
      <c r="AR109" s="2">
        <f t="shared" si="267"/>
        <v>0</v>
      </c>
      <c r="AS109" s="2">
        <f t="shared" si="268"/>
        <v>0</v>
      </c>
      <c r="AT109" s="2">
        <f t="shared" si="209"/>
        <v>0</v>
      </c>
      <c r="AU109" s="2">
        <f t="shared" si="245"/>
        <v>0</v>
      </c>
      <c r="AV109" s="2">
        <f t="shared" si="236"/>
        <v>85.444160917570116</v>
      </c>
      <c r="AW109" s="1">
        <f t="shared" si="231"/>
        <v>0</v>
      </c>
      <c r="AX109" s="2">
        <f t="shared" si="182"/>
        <v>85.444160917570116</v>
      </c>
      <c r="AY109" s="1">
        <f t="shared" si="237"/>
        <v>0</v>
      </c>
      <c r="AZ109" s="2">
        <f t="shared" si="210"/>
        <v>85.444160917570116</v>
      </c>
      <c r="BA109" s="2">
        <f t="shared" si="246"/>
        <v>145111.03615466758</v>
      </c>
      <c r="BB109" s="2">
        <f t="shared" si="183"/>
        <v>0</v>
      </c>
      <c r="BC109" s="2">
        <f t="shared" si="211"/>
        <v>1002.7298605681108</v>
      </c>
      <c r="BD109" s="2">
        <f t="shared" si="184"/>
        <v>144108.30629409949</v>
      </c>
      <c r="BE109" s="2">
        <f t="shared" si="212"/>
        <v>1339</v>
      </c>
      <c r="BF109" s="2">
        <f t="shared" si="185"/>
        <v>8316.6868693868419</v>
      </c>
      <c r="BG109" s="2">
        <f t="shared" si="186"/>
        <v>134452.61942471264</v>
      </c>
      <c r="BI109" s="8">
        <f t="shared" si="238"/>
        <v>2.9000000000000001E-2</v>
      </c>
      <c r="BJ109" s="5">
        <f t="shared" si="213"/>
        <v>1045</v>
      </c>
      <c r="BK109" s="2">
        <f t="shared" si="214"/>
        <v>104395.5</v>
      </c>
      <c r="BL109" s="2">
        <f t="shared" si="215"/>
        <v>104500</v>
      </c>
      <c r="BM109" s="2">
        <f t="shared" si="187"/>
        <v>104500</v>
      </c>
      <c r="BN109" s="8">
        <f t="shared" si="188"/>
        <v>4.3999999999999997E-2</v>
      </c>
      <c r="BO109" s="2">
        <f t="shared" si="189"/>
        <v>107182.16666666667</v>
      </c>
      <c r="BP109" s="2" t="str">
        <f t="shared" si="190"/>
        <v>nie</v>
      </c>
      <c r="BQ109" s="2">
        <f t="shared" si="191"/>
        <v>2090</v>
      </c>
      <c r="BR109" s="1">
        <f t="shared" si="239"/>
        <v>109</v>
      </c>
      <c r="BS109" s="1">
        <f t="shared" si="269"/>
        <v>104</v>
      </c>
      <c r="BT109" s="1">
        <f t="shared" si="229"/>
        <v>119</v>
      </c>
      <c r="BU109" s="1">
        <f t="shared" si="255"/>
        <v>7</v>
      </c>
      <c r="BV109" s="2">
        <f t="shared" si="247"/>
        <v>10900</v>
      </c>
      <c r="BW109" s="8">
        <f t="shared" si="240"/>
        <v>5.5E-2</v>
      </c>
      <c r="BX109" s="2">
        <f t="shared" si="248"/>
        <v>11249.708333333332</v>
      </c>
      <c r="BY109" s="2">
        <f t="shared" si="241"/>
        <v>218</v>
      </c>
      <c r="BZ109" s="2">
        <f t="shared" si="273"/>
        <v>23000</v>
      </c>
      <c r="CA109" s="8">
        <f t="shared" si="270"/>
        <v>4.3999999999999997E-2</v>
      </c>
      <c r="CB109" s="2">
        <f t="shared" si="249"/>
        <v>23590.333333333336</v>
      </c>
      <c r="CC109" s="2">
        <f t="shared" si="271"/>
        <v>460</v>
      </c>
      <c r="CD109" s="2">
        <f t="shared" si="192"/>
        <v>0</v>
      </c>
      <c r="CE109" s="2">
        <f t="shared" si="250"/>
        <v>0</v>
      </c>
      <c r="CF109" s="2">
        <f t="shared" si="251"/>
        <v>37.000000000001819</v>
      </c>
      <c r="CG109" s="1">
        <f t="shared" si="232"/>
        <v>0</v>
      </c>
      <c r="CH109" s="2">
        <f t="shared" si="193"/>
        <v>37.000000000001819</v>
      </c>
      <c r="CI109" s="1">
        <f t="shared" si="242"/>
        <v>0</v>
      </c>
      <c r="CJ109" s="2">
        <f t="shared" si="252"/>
        <v>37.000000000001819</v>
      </c>
      <c r="CK109" s="2">
        <f t="shared" si="253"/>
        <v>142059.20833333334</v>
      </c>
      <c r="CL109" s="2">
        <f t="shared" si="194"/>
        <v>0</v>
      </c>
      <c r="CM109" s="2">
        <f t="shared" si="216"/>
        <v>993.35757000000012</v>
      </c>
      <c r="CN109" s="2">
        <f t="shared" si="195"/>
        <v>141065.85076333335</v>
      </c>
      <c r="CO109" s="2">
        <f t="shared" si="217"/>
        <v>2768</v>
      </c>
      <c r="CP109" s="2">
        <f t="shared" si="196"/>
        <v>7465.329583333335</v>
      </c>
      <c r="CQ109" s="2">
        <f t="shared" si="197"/>
        <v>130832.52118000001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141240.35303502477</v>
      </c>
      <c r="CW109" s="8">
        <f t="shared" si="198"/>
        <v>4.9000000000000002E-2</v>
      </c>
      <c r="CX109" s="2">
        <f t="shared" si="199"/>
        <v>145277.47312594258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145277.47312594258</v>
      </c>
      <c r="DC109" s="2">
        <f t="shared" si="201"/>
        <v>0</v>
      </c>
      <c r="DD109" s="2">
        <f t="shared" si="225"/>
        <v>1007.9707448407926</v>
      </c>
      <c r="DE109" s="2">
        <f t="shared" si="226"/>
        <v>144269.50238110177</v>
      </c>
      <c r="DF109" s="2">
        <f t="shared" si="202"/>
        <v>3000</v>
      </c>
      <c r="DG109" s="2">
        <f t="shared" si="203"/>
        <v>8032.7198939290893</v>
      </c>
      <c r="DH109" s="2">
        <f t="shared" si="227"/>
        <v>133236.78248717269</v>
      </c>
    </row>
    <row r="110" spans="2:112">
      <c r="B110" s="228"/>
      <c r="C110" s="1">
        <f t="shared" si="256"/>
        <v>73</v>
      </c>
      <c r="D110" s="2">
        <f t="shared" si="259"/>
        <v>133712.3378905931</v>
      </c>
      <c r="E110" s="2">
        <f t="shared" si="260"/>
        <v>126680.44933335212</v>
      </c>
      <c r="F110" s="2">
        <f t="shared" si="261"/>
        <v>132146.01774000001</v>
      </c>
      <c r="G110" s="2">
        <f t="shared" si="262"/>
        <v>123863.45874</v>
      </c>
      <c r="H110" s="2">
        <f t="shared" si="263"/>
        <v>134340.03852108063</v>
      </c>
      <c r="I110" s="2">
        <f t="shared" si="264"/>
        <v>125223.43599433987</v>
      </c>
      <c r="J110" s="2">
        <f t="shared" si="257"/>
        <v>124782.42273631312</v>
      </c>
      <c r="K110" s="2">
        <f t="shared" si="258"/>
        <v>118998.23705328358</v>
      </c>
      <c r="W110" s="1">
        <f t="shared" si="204"/>
        <v>92</v>
      </c>
      <c r="X110" s="2">
        <f t="shared" si="177"/>
        <v>124515.62409753111</v>
      </c>
      <c r="Y110" s="8">
        <f t="shared" si="230"/>
        <v>4.5900000000000003E-2</v>
      </c>
      <c r="Z110" s="5">
        <f t="shared" si="205"/>
        <v>1339</v>
      </c>
      <c r="AA110" s="2">
        <f t="shared" si="206"/>
        <v>133766.1</v>
      </c>
      <c r="AB110" s="2">
        <f t="shared" si="207"/>
        <v>133900</v>
      </c>
      <c r="AC110" s="2">
        <f t="shared" si="208"/>
        <v>140795.85</v>
      </c>
      <c r="AD110" s="8">
        <f t="shared" si="178"/>
        <v>5.1499999999999997E-2</v>
      </c>
      <c r="AE110" s="2">
        <f t="shared" si="179"/>
        <v>145629.84085000001</v>
      </c>
      <c r="AF110" s="2" t="str">
        <f t="shared" si="180"/>
        <v>nie</v>
      </c>
      <c r="AG110" s="2">
        <f t="shared" si="181"/>
        <v>1339</v>
      </c>
      <c r="AH110" s="1">
        <f t="shared" si="233"/>
        <v>0</v>
      </c>
      <c r="AI110" s="1">
        <f t="shared" si="265"/>
        <v>0</v>
      </c>
      <c r="AJ110" s="1">
        <f t="shared" si="228"/>
        <v>0</v>
      </c>
      <c r="AK110" s="1">
        <f t="shared" si="254"/>
        <v>0</v>
      </c>
      <c r="AL110" s="2">
        <f t="shared" si="243"/>
        <v>0</v>
      </c>
      <c r="AM110" s="8">
        <f t="shared" si="234"/>
        <v>5.1499999999999997E-2</v>
      </c>
      <c r="AN110" s="2">
        <f t="shared" si="244"/>
        <v>0</v>
      </c>
      <c r="AO110" s="2">
        <f t="shared" si="235"/>
        <v>0</v>
      </c>
      <c r="AP110" s="2">
        <f t="shared" si="272"/>
        <v>0</v>
      </c>
      <c r="AQ110" s="8">
        <f t="shared" si="266"/>
        <v>4.5900000000000003E-2</v>
      </c>
      <c r="AR110" s="2">
        <f t="shared" si="267"/>
        <v>0</v>
      </c>
      <c r="AS110" s="2">
        <f t="shared" si="268"/>
        <v>0</v>
      </c>
      <c r="AT110" s="2">
        <f t="shared" si="209"/>
        <v>0</v>
      </c>
      <c r="AU110" s="2">
        <f t="shared" si="245"/>
        <v>0</v>
      </c>
      <c r="AV110" s="2">
        <f t="shared" si="236"/>
        <v>85.444160917570116</v>
      </c>
      <c r="AW110" s="1">
        <f t="shared" si="231"/>
        <v>0</v>
      </c>
      <c r="AX110" s="2">
        <f t="shared" si="182"/>
        <v>85.444160917570116</v>
      </c>
      <c r="AY110" s="1">
        <f t="shared" si="237"/>
        <v>0</v>
      </c>
      <c r="AZ110" s="2">
        <f t="shared" si="210"/>
        <v>85.444160917570116</v>
      </c>
      <c r="BA110" s="2">
        <f t="shared" si="246"/>
        <v>145715.28501091758</v>
      </c>
      <c r="BB110" s="2">
        <f t="shared" si="183"/>
        <v>0</v>
      </c>
      <c r="BC110" s="2">
        <f t="shared" si="211"/>
        <v>1002.7298605681108</v>
      </c>
      <c r="BD110" s="2">
        <f t="shared" si="184"/>
        <v>144712.55515034948</v>
      </c>
      <c r="BE110" s="2">
        <f t="shared" si="212"/>
        <v>1339</v>
      </c>
      <c r="BF110" s="2">
        <f t="shared" si="185"/>
        <v>8431.4941520743396</v>
      </c>
      <c r="BG110" s="2">
        <f t="shared" si="186"/>
        <v>134942.06099827515</v>
      </c>
      <c r="BI110" s="8">
        <f t="shared" si="238"/>
        <v>2.9000000000000001E-2</v>
      </c>
      <c r="BJ110" s="5">
        <f t="shared" si="213"/>
        <v>1045</v>
      </c>
      <c r="BK110" s="2">
        <f t="shared" si="214"/>
        <v>104395.5</v>
      </c>
      <c r="BL110" s="2">
        <f t="shared" si="215"/>
        <v>104500</v>
      </c>
      <c r="BM110" s="2">
        <f t="shared" si="187"/>
        <v>104500</v>
      </c>
      <c r="BN110" s="8">
        <f t="shared" si="188"/>
        <v>4.3999999999999997E-2</v>
      </c>
      <c r="BO110" s="2">
        <f t="shared" si="189"/>
        <v>107565.33333333334</v>
      </c>
      <c r="BP110" s="2" t="str">
        <f t="shared" si="190"/>
        <v>nie</v>
      </c>
      <c r="BQ110" s="2">
        <f t="shared" si="191"/>
        <v>2090</v>
      </c>
      <c r="BR110" s="1">
        <f t="shared" si="239"/>
        <v>109</v>
      </c>
      <c r="BS110" s="1">
        <f t="shared" si="269"/>
        <v>104</v>
      </c>
      <c r="BT110" s="1">
        <f t="shared" si="229"/>
        <v>119</v>
      </c>
      <c r="BU110" s="1">
        <f t="shared" si="255"/>
        <v>7</v>
      </c>
      <c r="BV110" s="2">
        <f t="shared" si="247"/>
        <v>10900</v>
      </c>
      <c r="BW110" s="8">
        <f t="shared" si="240"/>
        <v>5.5E-2</v>
      </c>
      <c r="BX110" s="2">
        <f t="shared" si="248"/>
        <v>11299.666666666666</v>
      </c>
      <c r="BY110" s="2">
        <f t="shared" si="241"/>
        <v>218</v>
      </c>
      <c r="BZ110" s="2">
        <f t="shared" si="273"/>
        <v>23000</v>
      </c>
      <c r="CA110" s="8">
        <f t="shared" si="270"/>
        <v>4.3999999999999997E-2</v>
      </c>
      <c r="CB110" s="2">
        <f t="shared" si="249"/>
        <v>23674.666666666668</v>
      </c>
      <c r="CC110" s="2">
        <f t="shared" si="271"/>
        <v>460</v>
      </c>
      <c r="CD110" s="2">
        <f t="shared" si="192"/>
        <v>0</v>
      </c>
      <c r="CE110" s="2">
        <f t="shared" si="250"/>
        <v>0</v>
      </c>
      <c r="CF110" s="2">
        <f t="shared" si="251"/>
        <v>37.000000000001819</v>
      </c>
      <c r="CG110" s="1">
        <f t="shared" si="232"/>
        <v>0</v>
      </c>
      <c r="CH110" s="2">
        <f t="shared" si="193"/>
        <v>37.000000000001819</v>
      </c>
      <c r="CI110" s="1">
        <f t="shared" si="242"/>
        <v>0</v>
      </c>
      <c r="CJ110" s="2">
        <f t="shared" si="252"/>
        <v>37.000000000001819</v>
      </c>
      <c r="CK110" s="2">
        <f t="shared" si="253"/>
        <v>142576.66666666669</v>
      </c>
      <c r="CL110" s="2">
        <f t="shared" si="194"/>
        <v>0</v>
      </c>
      <c r="CM110" s="2">
        <f t="shared" si="216"/>
        <v>993.35757000000012</v>
      </c>
      <c r="CN110" s="2">
        <f t="shared" si="195"/>
        <v>141583.30909666669</v>
      </c>
      <c r="CO110" s="2">
        <f t="shared" si="217"/>
        <v>2768</v>
      </c>
      <c r="CP110" s="2">
        <f t="shared" si="196"/>
        <v>7563.6466666666702</v>
      </c>
      <c r="CQ110" s="2">
        <f t="shared" si="197"/>
        <v>131251.66243000003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141240.35303502477</v>
      </c>
      <c r="CW110" s="8">
        <f t="shared" si="198"/>
        <v>4.9000000000000002E-2</v>
      </c>
      <c r="CX110" s="2">
        <f t="shared" si="199"/>
        <v>145854.20456750225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145854.20456750225</v>
      </c>
      <c r="DC110" s="2">
        <f t="shared" si="201"/>
        <v>0</v>
      </c>
      <c r="DD110" s="2">
        <f t="shared" si="225"/>
        <v>1007.9707448407926</v>
      </c>
      <c r="DE110" s="2">
        <f t="shared" si="226"/>
        <v>144846.23382266145</v>
      </c>
      <c r="DF110" s="2">
        <f t="shared" si="202"/>
        <v>3000</v>
      </c>
      <c r="DG110" s="2">
        <f t="shared" si="203"/>
        <v>8142.2988678254278</v>
      </c>
      <c r="DH110" s="2">
        <f t="shared" si="227"/>
        <v>133703.93495483603</v>
      </c>
    </row>
    <row r="111" spans="2:112">
      <c r="B111" s="228"/>
      <c r="C111" s="1">
        <f t="shared" si="256"/>
        <v>74</v>
      </c>
      <c r="D111" s="2">
        <f t="shared" si="259"/>
        <v>134286.99205725981</v>
      </c>
      <c r="E111" s="2">
        <f t="shared" si="260"/>
        <v>126680.44933335212</v>
      </c>
      <c r="F111" s="2">
        <f t="shared" si="261"/>
        <v>132641.01774000001</v>
      </c>
      <c r="G111" s="2">
        <f t="shared" si="262"/>
        <v>124225.79874000001</v>
      </c>
      <c r="H111" s="2">
        <f t="shared" si="263"/>
        <v>134889.83017175714</v>
      </c>
      <c r="I111" s="2">
        <f t="shared" si="264"/>
        <v>125668.76723138786</v>
      </c>
      <c r="J111" s="2">
        <f t="shared" si="257"/>
        <v>125161.44934537467</v>
      </c>
      <c r="K111" s="2">
        <f t="shared" si="258"/>
        <v>119285.12281889544</v>
      </c>
      <c r="W111" s="1">
        <f t="shared" si="204"/>
        <v>93</v>
      </c>
      <c r="X111" s="2">
        <f t="shared" si="177"/>
        <v>124810.82955034572</v>
      </c>
      <c r="Y111" s="8">
        <f t="shared" si="230"/>
        <v>4.5900000000000003E-2</v>
      </c>
      <c r="Z111" s="5">
        <f t="shared" si="205"/>
        <v>1339</v>
      </c>
      <c r="AA111" s="2">
        <f t="shared" si="206"/>
        <v>133766.1</v>
      </c>
      <c r="AB111" s="2">
        <f t="shared" si="207"/>
        <v>133900</v>
      </c>
      <c r="AC111" s="2">
        <f t="shared" si="208"/>
        <v>140795.85</v>
      </c>
      <c r="AD111" s="8">
        <f t="shared" si="178"/>
        <v>5.1499999999999997E-2</v>
      </c>
      <c r="AE111" s="2">
        <f t="shared" si="179"/>
        <v>146234.08970625</v>
      </c>
      <c r="AF111" s="2" t="str">
        <f t="shared" si="180"/>
        <v>nie</v>
      </c>
      <c r="AG111" s="2">
        <f t="shared" si="181"/>
        <v>1339</v>
      </c>
      <c r="AH111" s="1">
        <f t="shared" si="233"/>
        <v>0</v>
      </c>
      <c r="AI111" s="1">
        <f t="shared" si="265"/>
        <v>0</v>
      </c>
      <c r="AJ111" s="1">
        <f t="shared" si="228"/>
        <v>0</v>
      </c>
      <c r="AK111" s="1">
        <f t="shared" si="254"/>
        <v>0</v>
      </c>
      <c r="AL111" s="2">
        <f t="shared" si="243"/>
        <v>0</v>
      </c>
      <c r="AM111" s="8">
        <f t="shared" si="234"/>
        <v>5.1499999999999997E-2</v>
      </c>
      <c r="AN111" s="2">
        <f t="shared" si="244"/>
        <v>0</v>
      </c>
      <c r="AO111" s="2">
        <f t="shared" si="235"/>
        <v>0</v>
      </c>
      <c r="AP111" s="2">
        <f t="shared" si="272"/>
        <v>0</v>
      </c>
      <c r="AQ111" s="8">
        <f t="shared" si="266"/>
        <v>4.5900000000000003E-2</v>
      </c>
      <c r="AR111" s="2">
        <f t="shared" si="267"/>
        <v>0</v>
      </c>
      <c r="AS111" s="2">
        <f t="shared" si="268"/>
        <v>0</v>
      </c>
      <c r="AT111" s="2">
        <f t="shared" si="209"/>
        <v>0</v>
      </c>
      <c r="AU111" s="2">
        <f t="shared" si="245"/>
        <v>0</v>
      </c>
      <c r="AV111" s="2">
        <f t="shared" si="236"/>
        <v>85.444160917570116</v>
      </c>
      <c r="AW111" s="1">
        <f t="shared" si="231"/>
        <v>0</v>
      </c>
      <c r="AX111" s="2">
        <f t="shared" si="182"/>
        <v>85.444160917570116</v>
      </c>
      <c r="AY111" s="1">
        <f t="shared" si="237"/>
        <v>0</v>
      </c>
      <c r="AZ111" s="2">
        <f t="shared" si="210"/>
        <v>85.444160917570116</v>
      </c>
      <c r="BA111" s="2">
        <f t="shared" si="246"/>
        <v>146319.53386716757</v>
      </c>
      <c r="BB111" s="2">
        <f t="shared" si="183"/>
        <v>0</v>
      </c>
      <c r="BC111" s="2">
        <f t="shared" si="211"/>
        <v>1002.7298605681108</v>
      </c>
      <c r="BD111" s="2">
        <f t="shared" si="184"/>
        <v>145316.80400659947</v>
      </c>
      <c r="BE111" s="2">
        <f t="shared" si="212"/>
        <v>1339</v>
      </c>
      <c r="BF111" s="2">
        <f t="shared" si="185"/>
        <v>8546.3014347618391</v>
      </c>
      <c r="BG111" s="2">
        <f t="shared" si="186"/>
        <v>135431.50257183763</v>
      </c>
      <c r="BI111" s="8">
        <f t="shared" si="238"/>
        <v>2.9000000000000001E-2</v>
      </c>
      <c r="BJ111" s="5">
        <f t="shared" si="213"/>
        <v>1045</v>
      </c>
      <c r="BK111" s="2">
        <f t="shared" si="214"/>
        <v>104395.5</v>
      </c>
      <c r="BL111" s="2">
        <f t="shared" si="215"/>
        <v>104500</v>
      </c>
      <c r="BM111" s="2">
        <f t="shared" si="187"/>
        <v>104500</v>
      </c>
      <c r="BN111" s="8">
        <f t="shared" si="188"/>
        <v>4.3999999999999997E-2</v>
      </c>
      <c r="BO111" s="2">
        <f t="shared" si="189"/>
        <v>107948.49999999999</v>
      </c>
      <c r="BP111" s="2" t="str">
        <f t="shared" si="190"/>
        <v>nie</v>
      </c>
      <c r="BQ111" s="2">
        <f t="shared" si="191"/>
        <v>2090</v>
      </c>
      <c r="BR111" s="1">
        <f t="shared" si="239"/>
        <v>109</v>
      </c>
      <c r="BS111" s="1">
        <f t="shared" si="269"/>
        <v>104</v>
      </c>
      <c r="BT111" s="1">
        <f t="shared" si="229"/>
        <v>119</v>
      </c>
      <c r="BU111" s="1">
        <f t="shared" si="255"/>
        <v>7</v>
      </c>
      <c r="BV111" s="2">
        <f t="shared" si="247"/>
        <v>10900</v>
      </c>
      <c r="BW111" s="8">
        <f t="shared" si="240"/>
        <v>5.5E-2</v>
      </c>
      <c r="BX111" s="2">
        <f t="shared" si="248"/>
        <v>11349.625</v>
      </c>
      <c r="BY111" s="2">
        <f t="shared" si="241"/>
        <v>218</v>
      </c>
      <c r="BZ111" s="2">
        <f t="shared" si="273"/>
        <v>23000</v>
      </c>
      <c r="CA111" s="8">
        <f t="shared" si="270"/>
        <v>4.3999999999999997E-2</v>
      </c>
      <c r="CB111" s="2">
        <f t="shared" si="249"/>
        <v>23758.999999999996</v>
      </c>
      <c r="CC111" s="2">
        <f t="shared" si="271"/>
        <v>460</v>
      </c>
      <c r="CD111" s="2">
        <f t="shared" si="192"/>
        <v>0</v>
      </c>
      <c r="CE111" s="2">
        <f t="shared" si="250"/>
        <v>0</v>
      </c>
      <c r="CF111" s="2">
        <f t="shared" si="251"/>
        <v>37.000000000001819</v>
      </c>
      <c r="CG111" s="1">
        <f t="shared" si="232"/>
        <v>0</v>
      </c>
      <c r="CH111" s="2">
        <f t="shared" si="193"/>
        <v>37.000000000001819</v>
      </c>
      <c r="CI111" s="1">
        <f t="shared" si="242"/>
        <v>0</v>
      </c>
      <c r="CJ111" s="2">
        <f t="shared" si="252"/>
        <v>37.000000000001819</v>
      </c>
      <c r="CK111" s="2">
        <f t="shared" si="253"/>
        <v>143094.12499999997</v>
      </c>
      <c r="CL111" s="2">
        <f t="shared" si="194"/>
        <v>0</v>
      </c>
      <c r="CM111" s="2">
        <f t="shared" si="216"/>
        <v>993.35757000000012</v>
      </c>
      <c r="CN111" s="2">
        <f t="shared" si="195"/>
        <v>142100.76742999998</v>
      </c>
      <c r="CO111" s="2">
        <f t="shared" si="217"/>
        <v>2768</v>
      </c>
      <c r="CP111" s="2">
        <f t="shared" si="196"/>
        <v>7661.9637499999944</v>
      </c>
      <c r="CQ111" s="2">
        <f t="shared" si="197"/>
        <v>131670.80367999998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141240.35303502477</v>
      </c>
      <c r="CW111" s="8">
        <f t="shared" si="198"/>
        <v>4.9000000000000002E-2</v>
      </c>
      <c r="CX111" s="2">
        <f t="shared" si="199"/>
        <v>146430.93600906193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146430.93600906193</v>
      </c>
      <c r="DC111" s="2">
        <f t="shared" si="201"/>
        <v>0</v>
      </c>
      <c r="DD111" s="2">
        <f t="shared" si="225"/>
        <v>1007.9707448407926</v>
      </c>
      <c r="DE111" s="2">
        <f t="shared" si="226"/>
        <v>145422.96526422113</v>
      </c>
      <c r="DF111" s="2">
        <f t="shared" si="202"/>
        <v>3000</v>
      </c>
      <c r="DG111" s="2">
        <f t="shared" si="203"/>
        <v>8251.8778417217673</v>
      </c>
      <c r="DH111" s="2">
        <f t="shared" si="227"/>
        <v>134171.08742249937</v>
      </c>
    </row>
    <row r="112" spans="2:112">
      <c r="B112" s="228"/>
      <c r="C112" s="1">
        <f t="shared" si="256"/>
        <v>75</v>
      </c>
      <c r="D112" s="2">
        <f t="shared" si="259"/>
        <v>134861.64622392645</v>
      </c>
      <c r="E112" s="2">
        <f t="shared" si="260"/>
        <v>126992.26895835211</v>
      </c>
      <c r="F112" s="2">
        <f t="shared" si="261"/>
        <v>133136.01774000001</v>
      </c>
      <c r="G112" s="2">
        <f t="shared" si="262"/>
        <v>124588.13874000001</v>
      </c>
      <c r="H112" s="2">
        <f t="shared" si="263"/>
        <v>135439.62182243369</v>
      </c>
      <c r="I112" s="2">
        <f t="shared" si="264"/>
        <v>126114.09846843586</v>
      </c>
      <c r="J112" s="2">
        <f t="shared" si="257"/>
        <v>125541.62724776125</v>
      </c>
      <c r="K112" s="2">
        <f t="shared" si="258"/>
        <v>119572.00858450732</v>
      </c>
      <c r="W112" s="1">
        <f t="shared" si="204"/>
        <v>94</v>
      </c>
      <c r="X112" s="2">
        <f t="shared" si="177"/>
        <v>125106.03500316034</v>
      </c>
      <c r="Y112" s="8">
        <f t="shared" si="230"/>
        <v>4.5900000000000003E-2</v>
      </c>
      <c r="Z112" s="5">
        <f t="shared" si="205"/>
        <v>1339</v>
      </c>
      <c r="AA112" s="2">
        <f t="shared" si="206"/>
        <v>133766.1</v>
      </c>
      <c r="AB112" s="2">
        <f t="shared" si="207"/>
        <v>133900</v>
      </c>
      <c r="AC112" s="2">
        <f t="shared" si="208"/>
        <v>140795.85</v>
      </c>
      <c r="AD112" s="8">
        <f t="shared" si="178"/>
        <v>5.1499999999999997E-2</v>
      </c>
      <c r="AE112" s="2">
        <f t="shared" si="179"/>
        <v>146838.33856250002</v>
      </c>
      <c r="AF112" s="2" t="str">
        <f t="shared" si="180"/>
        <v>nie</v>
      </c>
      <c r="AG112" s="2">
        <f t="shared" si="181"/>
        <v>1339</v>
      </c>
      <c r="AH112" s="1">
        <f t="shared" si="233"/>
        <v>0</v>
      </c>
      <c r="AI112" s="1">
        <f t="shared" si="265"/>
        <v>0</v>
      </c>
      <c r="AJ112" s="1">
        <f t="shared" si="228"/>
        <v>0</v>
      </c>
      <c r="AK112" s="1">
        <f t="shared" si="254"/>
        <v>0</v>
      </c>
      <c r="AL112" s="2">
        <f t="shared" si="243"/>
        <v>0</v>
      </c>
      <c r="AM112" s="8">
        <f t="shared" si="234"/>
        <v>5.1499999999999997E-2</v>
      </c>
      <c r="AN112" s="2">
        <f t="shared" si="244"/>
        <v>0</v>
      </c>
      <c r="AO112" s="2">
        <f t="shared" si="235"/>
        <v>0</v>
      </c>
      <c r="AP112" s="2">
        <f t="shared" si="272"/>
        <v>0</v>
      </c>
      <c r="AQ112" s="8">
        <f t="shared" si="266"/>
        <v>4.5900000000000003E-2</v>
      </c>
      <c r="AR112" s="2">
        <f t="shared" si="267"/>
        <v>0</v>
      </c>
      <c r="AS112" s="2">
        <f t="shared" si="268"/>
        <v>0</v>
      </c>
      <c r="AT112" s="2">
        <f t="shared" si="209"/>
        <v>0</v>
      </c>
      <c r="AU112" s="2">
        <f t="shared" si="245"/>
        <v>0</v>
      </c>
      <c r="AV112" s="2">
        <f t="shared" si="236"/>
        <v>85.444160917570116</v>
      </c>
      <c r="AW112" s="1">
        <f t="shared" si="231"/>
        <v>0</v>
      </c>
      <c r="AX112" s="2">
        <f t="shared" si="182"/>
        <v>85.444160917570116</v>
      </c>
      <c r="AY112" s="1">
        <f t="shared" si="237"/>
        <v>0</v>
      </c>
      <c r="AZ112" s="2">
        <f t="shared" si="210"/>
        <v>85.444160917570116</v>
      </c>
      <c r="BA112" s="2">
        <f t="shared" si="246"/>
        <v>146923.78272341759</v>
      </c>
      <c r="BB112" s="2">
        <f t="shared" si="183"/>
        <v>0</v>
      </c>
      <c r="BC112" s="2">
        <f t="shared" si="211"/>
        <v>1002.7298605681108</v>
      </c>
      <c r="BD112" s="2">
        <f t="shared" si="184"/>
        <v>145921.05286284949</v>
      </c>
      <c r="BE112" s="2">
        <f t="shared" si="212"/>
        <v>1339</v>
      </c>
      <c r="BF112" s="2">
        <f t="shared" si="185"/>
        <v>8661.1087174493423</v>
      </c>
      <c r="BG112" s="2">
        <f t="shared" si="186"/>
        <v>135920.94414540016</v>
      </c>
      <c r="BI112" s="8">
        <f t="shared" si="238"/>
        <v>2.9000000000000001E-2</v>
      </c>
      <c r="BJ112" s="5">
        <f t="shared" si="213"/>
        <v>1045</v>
      </c>
      <c r="BK112" s="2">
        <f t="shared" si="214"/>
        <v>104395.5</v>
      </c>
      <c r="BL112" s="2">
        <f t="shared" si="215"/>
        <v>104500</v>
      </c>
      <c r="BM112" s="2">
        <f t="shared" si="187"/>
        <v>104500</v>
      </c>
      <c r="BN112" s="8">
        <f t="shared" si="188"/>
        <v>4.3999999999999997E-2</v>
      </c>
      <c r="BO112" s="2">
        <f t="shared" si="189"/>
        <v>108331.66666666666</v>
      </c>
      <c r="BP112" s="2" t="str">
        <f t="shared" si="190"/>
        <v>nie</v>
      </c>
      <c r="BQ112" s="2">
        <f t="shared" si="191"/>
        <v>2090</v>
      </c>
      <c r="BR112" s="1">
        <f t="shared" si="239"/>
        <v>109</v>
      </c>
      <c r="BS112" s="1">
        <f t="shared" si="269"/>
        <v>104</v>
      </c>
      <c r="BT112" s="1">
        <f t="shared" si="229"/>
        <v>119</v>
      </c>
      <c r="BU112" s="1">
        <f t="shared" si="255"/>
        <v>7</v>
      </c>
      <c r="BV112" s="2">
        <f t="shared" si="247"/>
        <v>10900</v>
      </c>
      <c r="BW112" s="8">
        <f t="shared" si="240"/>
        <v>5.5E-2</v>
      </c>
      <c r="BX112" s="2">
        <f t="shared" si="248"/>
        <v>11399.583333333334</v>
      </c>
      <c r="BY112" s="2">
        <f t="shared" si="241"/>
        <v>218</v>
      </c>
      <c r="BZ112" s="2">
        <f t="shared" si="273"/>
        <v>23000</v>
      </c>
      <c r="CA112" s="8">
        <f t="shared" si="270"/>
        <v>4.3999999999999997E-2</v>
      </c>
      <c r="CB112" s="2">
        <f t="shared" si="249"/>
        <v>23843.333333333332</v>
      </c>
      <c r="CC112" s="2">
        <f t="shared" si="271"/>
        <v>460</v>
      </c>
      <c r="CD112" s="2">
        <f t="shared" si="192"/>
        <v>0</v>
      </c>
      <c r="CE112" s="2">
        <f t="shared" si="250"/>
        <v>0</v>
      </c>
      <c r="CF112" s="2">
        <f t="shared" si="251"/>
        <v>37.000000000001819</v>
      </c>
      <c r="CG112" s="1">
        <f t="shared" si="232"/>
        <v>0</v>
      </c>
      <c r="CH112" s="2">
        <f t="shared" si="193"/>
        <v>37.000000000001819</v>
      </c>
      <c r="CI112" s="1">
        <f t="shared" si="242"/>
        <v>0</v>
      </c>
      <c r="CJ112" s="2">
        <f t="shared" si="252"/>
        <v>37.000000000001819</v>
      </c>
      <c r="CK112" s="2">
        <f t="shared" si="253"/>
        <v>143611.58333333331</v>
      </c>
      <c r="CL112" s="2">
        <f t="shared" si="194"/>
        <v>0</v>
      </c>
      <c r="CM112" s="2">
        <f t="shared" si="216"/>
        <v>993.35757000000012</v>
      </c>
      <c r="CN112" s="2">
        <f t="shared" si="195"/>
        <v>142618.22576333332</v>
      </c>
      <c r="CO112" s="2">
        <f t="shared" si="217"/>
        <v>2768</v>
      </c>
      <c r="CP112" s="2">
        <f t="shared" si="196"/>
        <v>7760.2808333333296</v>
      </c>
      <c r="CQ112" s="2">
        <f t="shared" si="197"/>
        <v>132089.94493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141240.35303502477</v>
      </c>
      <c r="CW112" s="8">
        <f t="shared" si="198"/>
        <v>4.9000000000000002E-2</v>
      </c>
      <c r="CX112" s="2">
        <f t="shared" si="199"/>
        <v>147007.66745062161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147007.66745062161</v>
      </c>
      <c r="DC112" s="2">
        <f t="shared" si="201"/>
        <v>0</v>
      </c>
      <c r="DD112" s="2">
        <f t="shared" si="225"/>
        <v>1007.9707448407926</v>
      </c>
      <c r="DE112" s="2">
        <f t="shared" si="226"/>
        <v>145999.69670578081</v>
      </c>
      <c r="DF112" s="2">
        <f t="shared" si="202"/>
        <v>3000</v>
      </c>
      <c r="DG112" s="2">
        <f t="shared" si="203"/>
        <v>8361.4568156181049</v>
      </c>
      <c r="DH112" s="2">
        <f t="shared" si="227"/>
        <v>134638.23989016272</v>
      </c>
    </row>
    <row r="113" spans="2:112">
      <c r="B113" s="228"/>
      <c r="C113" s="1">
        <f t="shared" si="256"/>
        <v>76</v>
      </c>
      <c r="D113" s="2">
        <f t="shared" si="259"/>
        <v>135436.30039059313</v>
      </c>
      <c r="E113" s="2">
        <f t="shared" si="260"/>
        <v>127457.73883335212</v>
      </c>
      <c r="F113" s="2">
        <f t="shared" si="261"/>
        <v>133631.01774000001</v>
      </c>
      <c r="G113" s="2">
        <f t="shared" si="262"/>
        <v>124950.47874000001</v>
      </c>
      <c r="H113" s="2">
        <f t="shared" si="263"/>
        <v>135989.41347311021</v>
      </c>
      <c r="I113" s="2">
        <f t="shared" si="264"/>
        <v>126559.42970548384</v>
      </c>
      <c r="J113" s="2">
        <f t="shared" si="257"/>
        <v>125922.95994052633</v>
      </c>
      <c r="K113" s="2">
        <f t="shared" si="258"/>
        <v>119858.8943501192</v>
      </c>
      <c r="W113" s="1">
        <f t="shared" si="204"/>
        <v>95</v>
      </c>
      <c r="X113" s="2">
        <f t="shared" si="177"/>
        <v>125401.24045597497</v>
      </c>
      <c r="Y113" s="8">
        <f t="shared" si="230"/>
        <v>4.5900000000000003E-2</v>
      </c>
      <c r="Z113" s="5">
        <f t="shared" si="205"/>
        <v>1339</v>
      </c>
      <c r="AA113" s="2">
        <f t="shared" si="206"/>
        <v>133766.1</v>
      </c>
      <c r="AB113" s="2">
        <f t="shared" si="207"/>
        <v>133900</v>
      </c>
      <c r="AC113" s="2">
        <f t="shared" si="208"/>
        <v>140795.85</v>
      </c>
      <c r="AD113" s="8">
        <f t="shared" si="178"/>
        <v>5.1499999999999997E-2</v>
      </c>
      <c r="AE113" s="2">
        <f t="shared" si="179"/>
        <v>147442.58741874999</v>
      </c>
      <c r="AF113" s="2" t="str">
        <f t="shared" si="180"/>
        <v>nie</v>
      </c>
      <c r="AG113" s="2">
        <f t="shared" si="181"/>
        <v>1339</v>
      </c>
      <c r="AH113" s="1">
        <f t="shared" si="233"/>
        <v>0</v>
      </c>
      <c r="AI113" s="1">
        <f t="shared" si="265"/>
        <v>0</v>
      </c>
      <c r="AJ113" s="1">
        <f t="shared" si="228"/>
        <v>0</v>
      </c>
      <c r="AK113" s="1">
        <f t="shared" si="254"/>
        <v>0</v>
      </c>
      <c r="AL113" s="2">
        <f t="shared" si="243"/>
        <v>0</v>
      </c>
      <c r="AM113" s="8">
        <f t="shared" si="234"/>
        <v>5.1499999999999997E-2</v>
      </c>
      <c r="AN113" s="2">
        <f t="shared" si="244"/>
        <v>0</v>
      </c>
      <c r="AO113" s="2">
        <f t="shared" si="235"/>
        <v>0</v>
      </c>
      <c r="AP113" s="2">
        <f t="shared" si="272"/>
        <v>0</v>
      </c>
      <c r="AQ113" s="8">
        <f t="shared" si="266"/>
        <v>4.5900000000000003E-2</v>
      </c>
      <c r="AR113" s="2">
        <f t="shared" si="267"/>
        <v>0</v>
      </c>
      <c r="AS113" s="2">
        <f t="shared" si="268"/>
        <v>0</v>
      </c>
      <c r="AT113" s="2">
        <f t="shared" si="209"/>
        <v>0</v>
      </c>
      <c r="AU113" s="2">
        <f t="shared" si="245"/>
        <v>0</v>
      </c>
      <c r="AV113" s="2">
        <f t="shared" si="236"/>
        <v>85.444160917570116</v>
      </c>
      <c r="AW113" s="1">
        <f t="shared" si="231"/>
        <v>0</v>
      </c>
      <c r="AX113" s="2">
        <f t="shared" si="182"/>
        <v>85.444160917570116</v>
      </c>
      <c r="AY113" s="1">
        <f t="shared" si="237"/>
        <v>0</v>
      </c>
      <c r="AZ113" s="2">
        <f t="shared" si="210"/>
        <v>85.444160917570116</v>
      </c>
      <c r="BA113" s="2">
        <f t="shared" si="246"/>
        <v>147528.03157966756</v>
      </c>
      <c r="BB113" s="2">
        <f t="shared" si="183"/>
        <v>0</v>
      </c>
      <c r="BC113" s="2">
        <f t="shared" si="211"/>
        <v>1002.7298605681108</v>
      </c>
      <c r="BD113" s="2">
        <f t="shared" si="184"/>
        <v>146525.30171909946</v>
      </c>
      <c r="BE113" s="2">
        <f t="shared" si="212"/>
        <v>1339</v>
      </c>
      <c r="BF113" s="2">
        <f t="shared" si="185"/>
        <v>8775.9160001368364</v>
      </c>
      <c r="BG113" s="2">
        <f t="shared" si="186"/>
        <v>136410.38571896261</v>
      </c>
      <c r="BI113" s="8">
        <f t="shared" si="238"/>
        <v>2.9000000000000001E-2</v>
      </c>
      <c r="BJ113" s="5">
        <f t="shared" si="213"/>
        <v>1045</v>
      </c>
      <c r="BK113" s="2">
        <f t="shared" si="214"/>
        <v>104395.5</v>
      </c>
      <c r="BL113" s="2">
        <f t="shared" si="215"/>
        <v>104500</v>
      </c>
      <c r="BM113" s="2">
        <f t="shared" si="187"/>
        <v>104500</v>
      </c>
      <c r="BN113" s="8">
        <f t="shared" si="188"/>
        <v>4.3999999999999997E-2</v>
      </c>
      <c r="BO113" s="2">
        <f t="shared" si="189"/>
        <v>108714.83333333333</v>
      </c>
      <c r="BP113" s="2" t="str">
        <f t="shared" si="190"/>
        <v>nie</v>
      </c>
      <c r="BQ113" s="2">
        <f t="shared" si="191"/>
        <v>2090</v>
      </c>
      <c r="BR113" s="1">
        <f t="shared" si="239"/>
        <v>109</v>
      </c>
      <c r="BS113" s="1">
        <f t="shared" si="269"/>
        <v>104</v>
      </c>
      <c r="BT113" s="1">
        <f t="shared" si="229"/>
        <v>119</v>
      </c>
      <c r="BU113" s="1">
        <f t="shared" si="255"/>
        <v>7</v>
      </c>
      <c r="BV113" s="2">
        <f t="shared" si="247"/>
        <v>10900</v>
      </c>
      <c r="BW113" s="8">
        <f t="shared" si="240"/>
        <v>5.5E-2</v>
      </c>
      <c r="BX113" s="2">
        <f t="shared" si="248"/>
        <v>11449.541666666666</v>
      </c>
      <c r="BY113" s="2">
        <f t="shared" si="241"/>
        <v>218</v>
      </c>
      <c r="BZ113" s="2">
        <f t="shared" si="273"/>
        <v>23000</v>
      </c>
      <c r="CA113" s="8">
        <f t="shared" si="270"/>
        <v>4.3999999999999997E-2</v>
      </c>
      <c r="CB113" s="2">
        <f t="shared" si="249"/>
        <v>23927.666666666668</v>
      </c>
      <c r="CC113" s="2">
        <f t="shared" si="271"/>
        <v>460</v>
      </c>
      <c r="CD113" s="2">
        <f t="shared" si="192"/>
        <v>0</v>
      </c>
      <c r="CE113" s="2">
        <f t="shared" si="250"/>
        <v>0</v>
      </c>
      <c r="CF113" s="2">
        <f t="shared" si="251"/>
        <v>37.000000000001819</v>
      </c>
      <c r="CG113" s="1">
        <f t="shared" si="232"/>
        <v>0</v>
      </c>
      <c r="CH113" s="2">
        <f t="shared" si="193"/>
        <v>37.000000000001819</v>
      </c>
      <c r="CI113" s="1">
        <f t="shared" si="242"/>
        <v>0</v>
      </c>
      <c r="CJ113" s="2">
        <f t="shared" si="252"/>
        <v>37.000000000001819</v>
      </c>
      <c r="CK113" s="2">
        <f t="shared" si="253"/>
        <v>144129.04166666666</v>
      </c>
      <c r="CL113" s="2">
        <f t="shared" si="194"/>
        <v>0</v>
      </c>
      <c r="CM113" s="2">
        <f t="shared" si="216"/>
        <v>993.35757000000012</v>
      </c>
      <c r="CN113" s="2">
        <f t="shared" si="195"/>
        <v>143135.68409666666</v>
      </c>
      <c r="CO113" s="2">
        <f t="shared" si="217"/>
        <v>2768</v>
      </c>
      <c r="CP113" s="2">
        <f t="shared" si="196"/>
        <v>7858.5979166666648</v>
      </c>
      <c r="CQ113" s="2">
        <f t="shared" si="197"/>
        <v>132509.08618000001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141240.35303502477</v>
      </c>
      <c r="CW113" s="8">
        <f t="shared" si="198"/>
        <v>4.9000000000000002E-2</v>
      </c>
      <c r="CX113" s="2">
        <f t="shared" si="199"/>
        <v>147584.39889218131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147584.39889218131</v>
      </c>
      <c r="DC113" s="2">
        <f t="shared" si="201"/>
        <v>0</v>
      </c>
      <c r="DD113" s="2">
        <f t="shared" si="225"/>
        <v>1007.9707448407926</v>
      </c>
      <c r="DE113" s="2">
        <f t="shared" si="226"/>
        <v>146576.42814734051</v>
      </c>
      <c r="DF113" s="2">
        <f t="shared" si="202"/>
        <v>3000</v>
      </c>
      <c r="DG113" s="2">
        <f t="shared" si="203"/>
        <v>8471.0357895144498</v>
      </c>
      <c r="DH113" s="2">
        <f t="shared" si="227"/>
        <v>135105.39235782606</v>
      </c>
    </row>
    <row r="114" spans="2:112">
      <c r="B114" s="228"/>
      <c r="C114" s="1">
        <f t="shared" si="256"/>
        <v>77</v>
      </c>
      <c r="D114" s="2">
        <f t="shared" si="259"/>
        <v>136010.9545572598</v>
      </c>
      <c r="E114" s="2">
        <f t="shared" si="260"/>
        <v>127923.20870835213</v>
      </c>
      <c r="F114" s="2">
        <f t="shared" si="261"/>
        <v>134126.01774000001</v>
      </c>
      <c r="G114" s="2">
        <f t="shared" si="262"/>
        <v>125337.38874000001</v>
      </c>
      <c r="H114" s="2">
        <f t="shared" si="263"/>
        <v>136539.20512378676</v>
      </c>
      <c r="I114" s="2">
        <f t="shared" si="264"/>
        <v>127004.76094253184</v>
      </c>
      <c r="J114" s="2">
        <f t="shared" si="257"/>
        <v>126305.45093134568</v>
      </c>
      <c r="K114" s="2">
        <f t="shared" si="258"/>
        <v>120145.78011573108</v>
      </c>
      <c r="W114" s="1">
        <f t="shared" si="204"/>
        <v>96</v>
      </c>
      <c r="X114" s="2">
        <f t="shared" si="177"/>
        <v>125696.44590878957</v>
      </c>
      <c r="Y114" s="8">
        <f t="shared" si="230"/>
        <v>4.5900000000000003E-2</v>
      </c>
      <c r="Z114" s="5">
        <f t="shared" si="205"/>
        <v>1339</v>
      </c>
      <c r="AA114" s="2">
        <f t="shared" si="206"/>
        <v>133766.1</v>
      </c>
      <c r="AB114" s="2">
        <f t="shared" si="207"/>
        <v>133900</v>
      </c>
      <c r="AC114" s="2">
        <f t="shared" si="208"/>
        <v>140795.85</v>
      </c>
      <c r="AD114" s="8">
        <f t="shared" si="178"/>
        <v>5.1499999999999997E-2</v>
      </c>
      <c r="AE114" s="2">
        <f t="shared" si="179"/>
        <v>148046.83627500001</v>
      </c>
      <c r="AF114" s="2" t="str">
        <f t="shared" si="180"/>
        <v>nie</v>
      </c>
      <c r="AG114" s="2">
        <f t="shared" si="181"/>
        <v>1339</v>
      </c>
      <c r="AH114" s="1">
        <f t="shared" si="233"/>
        <v>0</v>
      </c>
      <c r="AI114" s="1">
        <f t="shared" si="265"/>
        <v>0</v>
      </c>
      <c r="AJ114" s="1">
        <f t="shared" si="228"/>
        <v>0</v>
      </c>
      <c r="AK114" s="1">
        <f t="shared" si="254"/>
        <v>0</v>
      </c>
      <c r="AL114" s="2">
        <f t="shared" si="243"/>
        <v>0</v>
      </c>
      <c r="AM114" s="8">
        <f t="shared" si="234"/>
        <v>5.1499999999999997E-2</v>
      </c>
      <c r="AN114" s="2">
        <f t="shared" si="244"/>
        <v>0</v>
      </c>
      <c r="AO114" s="2">
        <f t="shared" si="235"/>
        <v>0</v>
      </c>
      <c r="AP114" s="2">
        <f t="shared" si="272"/>
        <v>0</v>
      </c>
      <c r="AQ114" s="8">
        <f t="shared" si="266"/>
        <v>4.5900000000000003E-2</v>
      </c>
      <c r="AR114" s="2">
        <f t="shared" si="267"/>
        <v>0</v>
      </c>
      <c r="AS114" s="2">
        <f t="shared" si="268"/>
        <v>0</v>
      </c>
      <c r="AT114" s="2">
        <f t="shared" si="209"/>
        <v>0</v>
      </c>
      <c r="AU114" s="2">
        <f t="shared" si="245"/>
        <v>0</v>
      </c>
      <c r="AV114" s="2">
        <f t="shared" si="236"/>
        <v>85.444160917570116</v>
      </c>
      <c r="AW114" s="1">
        <f t="shared" si="231"/>
        <v>0</v>
      </c>
      <c r="AX114" s="2">
        <f t="shared" si="182"/>
        <v>85.444160917570116</v>
      </c>
      <c r="AY114" s="1">
        <f t="shared" si="237"/>
        <v>0</v>
      </c>
      <c r="AZ114" s="2">
        <f t="shared" si="210"/>
        <v>85.444160917570116</v>
      </c>
      <c r="BA114" s="2">
        <f t="shared" si="246"/>
        <v>148132.28043591758</v>
      </c>
      <c r="BB114" s="2">
        <f t="shared" si="183"/>
        <v>148.13228043591758</v>
      </c>
      <c r="BC114" s="2">
        <f t="shared" si="211"/>
        <v>1150.8621410040284</v>
      </c>
      <c r="BD114" s="2">
        <f t="shared" si="184"/>
        <v>146981.41829491354</v>
      </c>
      <c r="BE114" s="2">
        <f t="shared" si="212"/>
        <v>1339</v>
      </c>
      <c r="BF114" s="2">
        <f t="shared" si="185"/>
        <v>8890.7232828243395</v>
      </c>
      <c r="BG114" s="2">
        <f t="shared" si="186"/>
        <v>136751.69501208921</v>
      </c>
      <c r="BI114" s="8">
        <f t="shared" si="238"/>
        <v>2.9000000000000001E-2</v>
      </c>
      <c r="BJ114" s="5">
        <f t="shared" si="213"/>
        <v>1045</v>
      </c>
      <c r="BK114" s="2">
        <f t="shared" si="214"/>
        <v>104395.5</v>
      </c>
      <c r="BL114" s="2">
        <f t="shared" si="215"/>
        <v>104500</v>
      </c>
      <c r="BM114" s="2">
        <f t="shared" si="187"/>
        <v>104500</v>
      </c>
      <c r="BN114" s="8">
        <f t="shared" si="188"/>
        <v>4.3999999999999997E-2</v>
      </c>
      <c r="BO114" s="2">
        <f t="shared" si="189"/>
        <v>109098</v>
      </c>
      <c r="BP114" s="2" t="str">
        <f t="shared" si="190"/>
        <v>tak</v>
      </c>
      <c r="BQ114" s="2">
        <f t="shared" si="191"/>
        <v>0</v>
      </c>
      <c r="BR114" s="1">
        <f t="shared" si="239"/>
        <v>109</v>
      </c>
      <c r="BS114" s="1">
        <f t="shared" si="269"/>
        <v>104</v>
      </c>
      <c r="BT114" s="1">
        <f t="shared" si="229"/>
        <v>119</v>
      </c>
      <c r="BU114" s="1">
        <f t="shared" si="255"/>
        <v>7</v>
      </c>
      <c r="BV114" s="2">
        <f t="shared" si="247"/>
        <v>10900</v>
      </c>
      <c r="BW114" s="8">
        <f t="shared" si="240"/>
        <v>5.5E-2</v>
      </c>
      <c r="BX114" s="2">
        <f t="shared" si="248"/>
        <v>11499.5</v>
      </c>
      <c r="BY114" s="2">
        <f t="shared" si="241"/>
        <v>218</v>
      </c>
      <c r="BZ114" s="2">
        <f t="shared" si="273"/>
        <v>23000</v>
      </c>
      <c r="CA114" s="8">
        <f t="shared" si="270"/>
        <v>4.3999999999999997E-2</v>
      </c>
      <c r="CB114" s="2">
        <f t="shared" si="249"/>
        <v>24012</v>
      </c>
      <c r="CC114" s="2">
        <f t="shared" si="271"/>
        <v>460</v>
      </c>
      <c r="CD114" s="2">
        <f t="shared" si="192"/>
        <v>7.1999999999970896</v>
      </c>
      <c r="CE114" s="2">
        <f t="shared" si="250"/>
        <v>2311.5</v>
      </c>
      <c r="CF114" s="2">
        <f t="shared" si="251"/>
        <v>2355.6999999999989</v>
      </c>
      <c r="CG114" s="1">
        <f t="shared" si="232"/>
        <v>7</v>
      </c>
      <c r="CH114" s="2">
        <f t="shared" si="193"/>
        <v>1656.3999999999987</v>
      </c>
      <c r="CI114" s="1">
        <f t="shared" si="242"/>
        <v>16</v>
      </c>
      <c r="CJ114" s="2">
        <f t="shared" si="252"/>
        <v>56.399999999998727</v>
      </c>
      <c r="CK114" s="2">
        <f t="shared" si="253"/>
        <v>144646.5</v>
      </c>
      <c r="CL114" s="2">
        <f t="shared" si="194"/>
        <v>144.6465</v>
      </c>
      <c r="CM114" s="2">
        <f t="shared" si="216"/>
        <v>1138.0040700000002</v>
      </c>
      <c r="CN114" s="2">
        <f t="shared" si="195"/>
        <v>143508.49593</v>
      </c>
      <c r="CO114" s="2">
        <f t="shared" si="217"/>
        <v>678</v>
      </c>
      <c r="CP114" s="2">
        <f t="shared" si="196"/>
        <v>8354.0149999999994</v>
      </c>
      <c r="CQ114" s="2">
        <f t="shared" si="197"/>
        <v>134476.48093000002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141240.35303502477</v>
      </c>
      <c r="CW114" s="8">
        <f t="shared" si="198"/>
        <v>4.9000000000000002E-2</v>
      </c>
      <c r="CX114" s="2">
        <f t="shared" si="199"/>
        <v>148161.13033374099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148161.13033374099</v>
      </c>
      <c r="DC114" s="2">
        <f t="shared" si="201"/>
        <v>148.161130333741</v>
      </c>
      <c r="DD114" s="2">
        <f t="shared" si="225"/>
        <v>1156.1318751745337</v>
      </c>
      <c r="DE114" s="2">
        <f t="shared" si="226"/>
        <v>147004.99845856646</v>
      </c>
      <c r="DF114" s="2">
        <f t="shared" si="202"/>
        <v>3000</v>
      </c>
      <c r="DG114" s="2">
        <f t="shared" si="203"/>
        <v>8580.6147634107892</v>
      </c>
      <c r="DH114" s="2">
        <f t="shared" si="227"/>
        <v>135424.38369515567</v>
      </c>
    </row>
    <row r="115" spans="2:112">
      <c r="B115" s="228"/>
      <c r="C115" s="1">
        <f t="shared" si="256"/>
        <v>78</v>
      </c>
      <c r="D115" s="2">
        <f t="shared" si="259"/>
        <v>136585.60872392645</v>
      </c>
      <c r="E115" s="2">
        <f t="shared" si="260"/>
        <v>128388.67858335211</v>
      </c>
      <c r="F115" s="2">
        <f t="shared" si="261"/>
        <v>134621.01774000001</v>
      </c>
      <c r="G115" s="2">
        <f t="shared" si="262"/>
        <v>125738.33874000001</v>
      </c>
      <c r="H115" s="2">
        <f t="shared" si="263"/>
        <v>137088.99677446327</v>
      </c>
      <c r="I115" s="2">
        <f t="shared" si="264"/>
        <v>127450.09217957982</v>
      </c>
      <c r="J115" s="2">
        <f t="shared" si="257"/>
        <v>126689.10373854965</v>
      </c>
      <c r="K115" s="2">
        <f t="shared" si="258"/>
        <v>120432.66588134294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126000.21231973582</v>
      </c>
      <c r="Y115" s="8">
        <f t="shared" si="230"/>
        <v>4.5900000000000003E-2</v>
      </c>
      <c r="Z115" s="5">
        <f t="shared" si="205"/>
        <v>1339</v>
      </c>
      <c r="AA115" s="2">
        <f t="shared" si="206"/>
        <v>133766.1</v>
      </c>
      <c r="AB115" s="2">
        <f t="shared" si="207"/>
        <v>133900</v>
      </c>
      <c r="AC115" s="2">
        <f t="shared" si="208"/>
        <v>148046.83627500001</v>
      </c>
      <c r="AD115" s="8">
        <f t="shared" ref="AD115:AD146" si="275">IF(AND(MOD($W115,zapadalnosc_TOS)&lt;=zmiana_oprocentowania_co_ile_mc_TOS,MOD($W115,zapadalnosc_TOS)&lt;&gt;0),proc_I_okres_TOS,(marza_TOS+$Y115))</f>
        <v>5.1499999999999997E-2</v>
      </c>
      <c r="AE115" s="2">
        <f t="shared" si="179"/>
        <v>148682.20394734686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1339</v>
      </c>
      <c r="AH115" s="1">
        <f t="shared" si="233"/>
        <v>0</v>
      </c>
      <c r="AI115" s="1">
        <f t="shared" si="265"/>
        <v>0</v>
      </c>
      <c r="AJ115" s="1">
        <f t="shared" si="228"/>
        <v>0</v>
      </c>
      <c r="AK115" s="1">
        <f t="shared" si="254"/>
        <v>0</v>
      </c>
      <c r="AL115" s="2">
        <f t="shared" si="243"/>
        <v>0</v>
      </c>
      <c r="AM115" s="8">
        <f t="shared" si="234"/>
        <v>5.1499999999999997E-2</v>
      </c>
      <c r="AN115" s="2">
        <f t="shared" si="244"/>
        <v>0</v>
      </c>
      <c r="AO115" s="2">
        <f t="shared" si="235"/>
        <v>0</v>
      </c>
      <c r="AP115" s="2">
        <f t="shared" si="272"/>
        <v>0</v>
      </c>
      <c r="AQ115" s="8">
        <f t="shared" si="266"/>
        <v>4.5900000000000003E-2</v>
      </c>
      <c r="AR115" s="2">
        <f t="shared" si="267"/>
        <v>0</v>
      </c>
      <c r="AS115" s="2">
        <f t="shared" si="268"/>
        <v>0</v>
      </c>
      <c r="AT115" s="2">
        <f t="shared" si="209"/>
        <v>0</v>
      </c>
      <c r="AU115" s="2">
        <f t="shared" si="245"/>
        <v>0</v>
      </c>
      <c r="AV115" s="2">
        <f t="shared" si="236"/>
        <v>85.444160917570116</v>
      </c>
      <c r="AW115" s="1">
        <f t="shared" si="231"/>
        <v>0</v>
      </c>
      <c r="AX115" s="2">
        <f t="shared" ref="AX115:AX146" si="278">AV115-AW115*zamiana_TOS</f>
        <v>85.444160917570116</v>
      </c>
      <c r="AY115" s="1">
        <f t="shared" si="237"/>
        <v>0</v>
      </c>
      <c r="AZ115" s="2">
        <f t="shared" si="210"/>
        <v>85.444160917570116</v>
      </c>
      <c r="BA115" s="2">
        <f t="shared" si="246"/>
        <v>148767.64810826443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1150.8621410040284</v>
      </c>
      <c r="BD115" s="2">
        <f t="shared" si="184"/>
        <v>147616.7859672604</v>
      </c>
      <c r="BE115" s="2">
        <f t="shared" si="212"/>
        <v>1339</v>
      </c>
      <c r="BF115" s="2">
        <f t="shared" si="185"/>
        <v>9011.4431405702417</v>
      </c>
      <c r="BG115" s="2">
        <f t="shared" si="186"/>
        <v>137266.34282669015</v>
      </c>
      <c r="BI115" s="8">
        <f t="shared" si="238"/>
        <v>2.9000000000000001E-2</v>
      </c>
      <c r="BJ115" s="5">
        <f t="shared" si="213"/>
        <v>1092</v>
      </c>
      <c r="BK115" s="2">
        <f t="shared" si="214"/>
        <v>109090.8</v>
      </c>
      <c r="BL115" s="2">
        <f t="shared" si="215"/>
        <v>109200</v>
      </c>
      <c r="BM115" s="2">
        <f t="shared" ref="BM115:BM146" si="280">BL115</f>
        <v>109200</v>
      </c>
      <c r="BN115" s="8">
        <f t="shared" ref="BN115:BN146" si="281">IF(AND(MOD($W115,zapadalnosc_COI)&lt;=zmiana_oprocentowania_co_ile_mc_COI,MOD($W115,zapadalnosc_COI)&lt;&gt;0),proc_I_okres_COI,(marza_COI+$BI115))</f>
        <v>5.5E-2</v>
      </c>
      <c r="BO115" s="2">
        <f t="shared" ref="BO115:BO146" si="282">BM115*(1+BN115*IF(MOD($W115,12)&lt;&gt;0,MOD($W115,12),12)/12)</f>
        <v>109700.5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500.5</v>
      </c>
      <c r="BR115" s="1">
        <f t="shared" si="239"/>
        <v>23</v>
      </c>
      <c r="BS115" s="1">
        <f t="shared" si="269"/>
        <v>109</v>
      </c>
      <c r="BT115" s="1">
        <f t="shared" si="229"/>
        <v>104</v>
      </c>
      <c r="BU115" s="1">
        <f t="shared" si="255"/>
        <v>119</v>
      </c>
      <c r="BV115" s="2">
        <f t="shared" si="247"/>
        <v>2300</v>
      </c>
      <c r="BW115" s="8">
        <f t="shared" si="240"/>
        <v>5.5E-2</v>
      </c>
      <c r="BX115" s="2">
        <f t="shared" si="248"/>
        <v>2310.541666666667</v>
      </c>
      <c r="BY115" s="2">
        <f t="shared" si="241"/>
        <v>10.54166666666697</v>
      </c>
      <c r="BZ115" s="2">
        <f t="shared" si="273"/>
        <v>33200</v>
      </c>
      <c r="CA115" s="8">
        <f t="shared" si="270"/>
        <v>4.3999999999999997E-2</v>
      </c>
      <c r="CB115" s="2">
        <f t="shared" si="249"/>
        <v>33321.733333333337</v>
      </c>
      <c r="CC115" s="2">
        <f t="shared" si="271"/>
        <v>664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56.399999999998727</v>
      </c>
      <c r="CG115" s="1">
        <f t="shared" si="232"/>
        <v>0</v>
      </c>
      <c r="CH115" s="2">
        <f t="shared" ref="CH115:CH146" si="286">CF115-CG115*zamiana_COI</f>
        <v>56.399999999998727</v>
      </c>
      <c r="CI115" s="1">
        <f t="shared" si="242"/>
        <v>0</v>
      </c>
      <c r="CJ115" s="2">
        <f t="shared" si="252"/>
        <v>56.399999999998727</v>
      </c>
      <c r="CK115" s="2">
        <f t="shared" si="253"/>
        <v>145389.17500000002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1138.0040700000002</v>
      </c>
      <c r="CN115" s="2">
        <f t="shared" ref="CN115:CN146" si="288">CK115-CM115</f>
        <v>144251.17093000002</v>
      </c>
      <c r="CO115" s="2">
        <f t="shared" si="217"/>
        <v>1175.041666666667</v>
      </c>
      <c r="CP115" s="2">
        <f t="shared" ref="CP115:CP146" si="289">(CK115-CO115-zakup_domyslny_wartosc)*podatek_Belki</f>
        <v>8400.6853333333383</v>
      </c>
      <c r="CQ115" s="2">
        <f t="shared" ref="CQ115:CQ146" si="290">CK115-CM115-CO115-CP115</f>
        <v>134675.44393000004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148161.13033374099</v>
      </c>
      <c r="CW115" s="8">
        <f t="shared" ref="CW115:CW146" si="291">IF(AND(MOD($W115,zapadalnosc_EDO)&lt;=12,MOD($W115,zapadalnosc_EDO)&lt;&gt;0),proc_I_okres_EDO,(marza_EDO+$BI115))</f>
        <v>4.9000000000000002E-2</v>
      </c>
      <c r="CX115" s="2">
        <f t="shared" ref="CX115:CX146" si="292">CV115*(1+CW115*IF(MOD($W115,12)&lt;&gt;0,MOD($W115,12),12)/12)</f>
        <v>148766.12161593713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148766.12161593713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1156.1318751745337</v>
      </c>
      <c r="DE115" s="2">
        <f t="shared" si="226"/>
        <v>147609.9897407626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8695.5631070280542</v>
      </c>
      <c r="DH115" s="2">
        <f t="shared" si="227"/>
        <v>135914.42663373455</v>
      </c>
    </row>
    <row r="116" spans="2:112">
      <c r="B116" s="228"/>
      <c r="C116" s="1">
        <f t="shared" si="256"/>
        <v>79</v>
      </c>
      <c r="D116" s="2">
        <f t="shared" si="259"/>
        <v>137160.26289059312</v>
      </c>
      <c r="E116" s="2">
        <f t="shared" si="260"/>
        <v>128854.14845835211</v>
      </c>
      <c r="F116" s="2">
        <f t="shared" si="261"/>
        <v>135116.01774000001</v>
      </c>
      <c r="G116" s="2">
        <f t="shared" si="262"/>
        <v>126139.28874</v>
      </c>
      <c r="H116" s="2">
        <f t="shared" si="263"/>
        <v>137638.78842513982</v>
      </c>
      <c r="I116" s="2">
        <f t="shared" si="264"/>
        <v>127895.42341662782</v>
      </c>
      <c r="J116" s="2">
        <f t="shared" si="257"/>
        <v>127073.92189115549</v>
      </c>
      <c r="K116" s="2">
        <f t="shared" si="258"/>
        <v>120719.55164695482</v>
      </c>
      <c r="W116" s="1">
        <f t="shared" ref="W116:W147" si="297">W115+1</f>
        <v>98</v>
      </c>
      <c r="X116" s="2">
        <f t="shared" si="274"/>
        <v>126303.97873068204</v>
      </c>
      <c r="Y116" s="8">
        <f t="shared" si="230"/>
        <v>4.5900000000000003E-2</v>
      </c>
      <c r="Z116" s="5">
        <f t="shared" ref="Z116:Z147" si="298">IF(AF115="tak",
ROUNDDOWN(AE115/zamiana_TOS,0),
Z115)</f>
        <v>1339</v>
      </c>
      <c r="AA116" s="2">
        <f t="shared" ref="AA116:AA147" si="299">IF(AF115="tak",
Z116*zamiana_TOS,
AA115)</f>
        <v>133766.1</v>
      </c>
      <c r="AB116" s="2">
        <f t="shared" si="207"/>
        <v>133900</v>
      </c>
      <c r="AC116" s="2">
        <f t="shared" ref="AC116:AC147" si="300">IF(AF115="tak",
 AB116,
IF(MOD($W116,kapitalizacja_odsetek_mc_TOS)&lt;&gt;1,AC115,AE115))</f>
        <v>148046.83627500001</v>
      </c>
      <c r="AD116" s="8">
        <f t="shared" si="275"/>
        <v>5.1499999999999997E-2</v>
      </c>
      <c r="AE116" s="2">
        <f t="shared" si="179"/>
        <v>149317.57161969377</v>
      </c>
      <c r="AF116" s="2" t="str">
        <f t="shared" si="276"/>
        <v>nie</v>
      </c>
      <c r="AG116" s="2">
        <f t="shared" si="277"/>
        <v>1339</v>
      </c>
      <c r="AH116" s="1">
        <f t="shared" si="233"/>
        <v>0</v>
      </c>
      <c r="AI116" s="1">
        <f t="shared" si="265"/>
        <v>0</v>
      </c>
      <c r="AJ116" s="1">
        <f t="shared" si="228"/>
        <v>0</v>
      </c>
      <c r="AK116" s="1">
        <f t="shared" si="254"/>
        <v>0</v>
      </c>
      <c r="AL116" s="2">
        <f t="shared" si="243"/>
        <v>0</v>
      </c>
      <c r="AM116" s="8">
        <f t="shared" si="234"/>
        <v>5.1499999999999997E-2</v>
      </c>
      <c r="AN116" s="2">
        <f t="shared" si="244"/>
        <v>0</v>
      </c>
      <c r="AO116" s="2">
        <f t="shared" si="235"/>
        <v>0</v>
      </c>
      <c r="AP116" s="2">
        <f t="shared" si="272"/>
        <v>0</v>
      </c>
      <c r="AQ116" s="8">
        <f t="shared" si="266"/>
        <v>4.5900000000000003E-2</v>
      </c>
      <c r="AR116" s="2">
        <f t="shared" si="267"/>
        <v>0</v>
      </c>
      <c r="AS116" s="2">
        <f t="shared" si="268"/>
        <v>0</v>
      </c>
      <c r="AT116" s="2">
        <f t="shared" si="209"/>
        <v>0</v>
      </c>
      <c r="AU116" s="2">
        <f t="shared" si="245"/>
        <v>0</v>
      </c>
      <c r="AV116" s="2">
        <f t="shared" si="236"/>
        <v>85.444160917570116</v>
      </c>
      <c r="AW116" s="1">
        <f t="shared" si="231"/>
        <v>0</v>
      </c>
      <c r="AX116" s="2">
        <f t="shared" si="278"/>
        <v>85.444160917570116</v>
      </c>
      <c r="AY116" s="1">
        <f t="shared" si="237"/>
        <v>0</v>
      </c>
      <c r="AZ116" s="2">
        <f t="shared" si="210"/>
        <v>85.444160917570116</v>
      </c>
      <c r="BA116" s="2">
        <f t="shared" si="246"/>
        <v>149403.01578061134</v>
      </c>
      <c r="BB116" s="2">
        <f t="shared" si="279"/>
        <v>0</v>
      </c>
      <c r="BC116" s="2">
        <f t="shared" si="211"/>
        <v>1150.8621410040284</v>
      </c>
      <c r="BD116" s="2">
        <f t="shared" si="184"/>
        <v>148252.15363960731</v>
      </c>
      <c r="BE116" s="2">
        <f t="shared" si="212"/>
        <v>1339</v>
      </c>
      <c r="BF116" s="2">
        <f t="shared" si="185"/>
        <v>9132.1629983161547</v>
      </c>
      <c r="BG116" s="2">
        <f t="shared" si="186"/>
        <v>137780.99064129114</v>
      </c>
      <c r="BI116" s="8">
        <f t="shared" si="238"/>
        <v>2.9000000000000001E-2</v>
      </c>
      <c r="BJ116" s="5">
        <f t="shared" ref="BJ116:BJ147" si="301">IF(BP115="tak",
ROUNDDOWN(BO115/zamiana_COI,0),
BJ115)</f>
        <v>1092</v>
      </c>
      <c r="BK116" s="2">
        <f t="shared" ref="BK116:BK147" si="302">IF(BP115="tak",
BJ116*zamiana_COI,
BK115)</f>
        <v>109090.8</v>
      </c>
      <c r="BL116" s="2">
        <f t="shared" ref="BL116:BL147" si="303">IF(BP115="tak",
BJ116*100,
BL115)</f>
        <v>109200</v>
      </c>
      <c r="BM116" s="2">
        <f t="shared" si="280"/>
        <v>109200</v>
      </c>
      <c r="BN116" s="8">
        <f t="shared" si="281"/>
        <v>5.5E-2</v>
      </c>
      <c r="BO116" s="2">
        <f t="shared" si="282"/>
        <v>110201.00000000001</v>
      </c>
      <c r="BP116" s="2" t="str">
        <f t="shared" si="283"/>
        <v>nie</v>
      </c>
      <c r="BQ116" s="2">
        <f t="shared" si="284"/>
        <v>1001.0000000000146</v>
      </c>
      <c r="BR116" s="1">
        <f t="shared" si="239"/>
        <v>23</v>
      </c>
      <c r="BS116" s="1">
        <f t="shared" si="269"/>
        <v>109</v>
      </c>
      <c r="BT116" s="1">
        <f t="shared" si="229"/>
        <v>104</v>
      </c>
      <c r="BU116" s="1">
        <f t="shared" si="255"/>
        <v>119</v>
      </c>
      <c r="BV116" s="2">
        <f t="shared" si="247"/>
        <v>2300</v>
      </c>
      <c r="BW116" s="8">
        <f t="shared" si="240"/>
        <v>5.5E-2</v>
      </c>
      <c r="BX116" s="2">
        <f t="shared" si="248"/>
        <v>2321.0833333333335</v>
      </c>
      <c r="BY116" s="2">
        <f t="shared" si="241"/>
        <v>21.083333333333485</v>
      </c>
      <c r="BZ116" s="2">
        <f t="shared" si="273"/>
        <v>33200</v>
      </c>
      <c r="CA116" s="8">
        <f t="shared" si="270"/>
        <v>4.3999999999999997E-2</v>
      </c>
      <c r="CB116" s="2">
        <f t="shared" si="249"/>
        <v>33443.466666666667</v>
      </c>
      <c r="CC116" s="2">
        <f t="shared" si="271"/>
        <v>664</v>
      </c>
      <c r="CD116" s="2">
        <f t="shared" si="285"/>
        <v>0</v>
      </c>
      <c r="CE116" s="2">
        <f t="shared" si="250"/>
        <v>0</v>
      </c>
      <c r="CF116" s="2">
        <f t="shared" si="251"/>
        <v>56.399999999998727</v>
      </c>
      <c r="CG116" s="1">
        <f t="shared" si="232"/>
        <v>0</v>
      </c>
      <c r="CH116" s="2">
        <f t="shared" si="286"/>
        <v>56.399999999998727</v>
      </c>
      <c r="CI116" s="1">
        <f t="shared" si="242"/>
        <v>0</v>
      </c>
      <c r="CJ116" s="2">
        <f t="shared" si="252"/>
        <v>56.399999999998727</v>
      </c>
      <c r="CK116" s="2">
        <f t="shared" si="253"/>
        <v>146021.95000000001</v>
      </c>
      <c r="CL116" s="2">
        <f t="shared" si="287"/>
        <v>0</v>
      </c>
      <c r="CM116" s="2">
        <f t="shared" si="216"/>
        <v>1138.0040700000002</v>
      </c>
      <c r="CN116" s="2">
        <f t="shared" si="288"/>
        <v>144883.94593000002</v>
      </c>
      <c r="CO116" s="2">
        <f t="shared" si="217"/>
        <v>1686.083333333348</v>
      </c>
      <c r="CP116" s="2">
        <f t="shared" si="289"/>
        <v>8423.8146666666671</v>
      </c>
      <c r="CQ116" s="2">
        <f t="shared" si="290"/>
        <v>134774.04793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148161.13033374099</v>
      </c>
      <c r="CW116" s="8">
        <f t="shared" si="291"/>
        <v>4.9000000000000002E-2</v>
      </c>
      <c r="CX116" s="2">
        <f t="shared" si="292"/>
        <v>149371.1128981332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149371.1128981332</v>
      </c>
      <c r="DC116" s="2">
        <f t="shared" si="294"/>
        <v>0</v>
      </c>
      <c r="DD116" s="2">
        <f t="shared" si="225"/>
        <v>1156.1318751745337</v>
      </c>
      <c r="DE116" s="2">
        <f t="shared" si="226"/>
        <v>148214.98102295867</v>
      </c>
      <c r="DF116" s="2">
        <f t="shared" si="295"/>
        <v>3000</v>
      </c>
      <c r="DG116" s="2">
        <f t="shared" si="296"/>
        <v>8810.5114506453083</v>
      </c>
      <c r="DH116" s="2">
        <f t="shared" si="227"/>
        <v>136404.46957231336</v>
      </c>
    </row>
    <row r="117" spans="2:112">
      <c r="B117" s="228"/>
      <c r="C117" s="1">
        <f t="shared" si="256"/>
        <v>80</v>
      </c>
      <c r="D117" s="2">
        <f t="shared" si="259"/>
        <v>137734.91705725979</v>
      </c>
      <c r="E117" s="2">
        <f t="shared" si="260"/>
        <v>129319.61833335212</v>
      </c>
      <c r="F117" s="2">
        <f t="shared" si="261"/>
        <v>135611.01774000001</v>
      </c>
      <c r="G117" s="2">
        <f t="shared" si="262"/>
        <v>126540.23874000002</v>
      </c>
      <c r="H117" s="2">
        <f t="shared" si="263"/>
        <v>138188.58007581634</v>
      </c>
      <c r="I117" s="2">
        <f t="shared" si="264"/>
        <v>128340.7546536758</v>
      </c>
      <c r="J117" s="2">
        <f t="shared" si="257"/>
        <v>127459.90892889988</v>
      </c>
      <c r="K117" s="2">
        <f t="shared" si="258"/>
        <v>121006.43741256669</v>
      </c>
      <c r="W117" s="1">
        <f t="shared" si="297"/>
        <v>99</v>
      </c>
      <c r="X117" s="2">
        <f t="shared" si="274"/>
        <v>126607.74514162829</v>
      </c>
      <c r="Y117" s="8">
        <f t="shared" si="230"/>
        <v>4.5900000000000003E-2</v>
      </c>
      <c r="Z117" s="5">
        <f t="shared" si="298"/>
        <v>1339</v>
      </c>
      <c r="AA117" s="2">
        <f t="shared" si="299"/>
        <v>133766.1</v>
      </c>
      <c r="AB117" s="2">
        <f t="shared" si="207"/>
        <v>133900</v>
      </c>
      <c r="AC117" s="2">
        <f t="shared" si="300"/>
        <v>148046.83627500001</v>
      </c>
      <c r="AD117" s="8">
        <f t="shared" si="275"/>
        <v>5.1499999999999997E-2</v>
      </c>
      <c r="AE117" s="2">
        <f t="shared" si="179"/>
        <v>149952.93929204062</v>
      </c>
      <c r="AF117" s="2" t="str">
        <f t="shared" si="276"/>
        <v>nie</v>
      </c>
      <c r="AG117" s="2">
        <f t="shared" si="277"/>
        <v>1339</v>
      </c>
      <c r="AH117" s="1">
        <f t="shared" si="233"/>
        <v>0</v>
      </c>
      <c r="AI117" s="1">
        <f t="shared" si="265"/>
        <v>0</v>
      </c>
      <c r="AJ117" s="1">
        <f t="shared" si="228"/>
        <v>0</v>
      </c>
      <c r="AK117" s="1">
        <f t="shared" si="254"/>
        <v>0</v>
      </c>
      <c r="AL117" s="2">
        <f t="shared" si="243"/>
        <v>0</v>
      </c>
      <c r="AM117" s="8">
        <f t="shared" si="234"/>
        <v>5.1499999999999997E-2</v>
      </c>
      <c r="AN117" s="2">
        <f t="shared" si="244"/>
        <v>0</v>
      </c>
      <c r="AO117" s="2">
        <f t="shared" si="235"/>
        <v>0</v>
      </c>
      <c r="AP117" s="2">
        <f t="shared" si="272"/>
        <v>0</v>
      </c>
      <c r="AQ117" s="8">
        <f t="shared" si="266"/>
        <v>4.5900000000000003E-2</v>
      </c>
      <c r="AR117" s="2">
        <f t="shared" si="267"/>
        <v>0</v>
      </c>
      <c r="AS117" s="2">
        <f t="shared" si="268"/>
        <v>0</v>
      </c>
      <c r="AT117" s="2">
        <f t="shared" si="209"/>
        <v>0</v>
      </c>
      <c r="AU117" s="2">
        <f t="shared" si="245"/>
        <v>0</v>
      </c>
      <c r="AV117" s="2">
        <f t="shared" si="236"/>
        <v>85.444160917570116</v>
      </c>
      <c r="AW117" s="1">
        <f t="shared" si="231"/>
        <v>0</v>
      </c>
      <c r="AX117" s="2">
        <f t="shared" si="278"/>
        <v>85.444160917570116</v>
      </c>
      <c r="AY117" s="1">
        <f t="shared" si="237"/>
        <v>0</v>
      </c>
      <c r="AZ117" s="2">
        <f t="shared" si="210"/>
        <v>85.444160917570116</v>
      </c>
      <c r="BA117" s="2">
        <f t="shared" si="246"/>
        <v>150038.38345295819</v>
      </c>
      <c r="BB117" s="2">
        <f t="shared" si="279"/>
        <v>0</v>
      </c>
      <c r="BC117" s="2">
        <f t="shared" si="211"/>
        <v>1150.8621410040284</v>
      </c>
      <c r="BD117" s="2">
        <f t="shared" si="184"/>
        <v>148887.52131195416</v>
      </c>
      <c r="BE117" s="2">
        <f t="shared" si="212"/>
        <v>1339</v>
      </c>
      <c r="BF117" s="2">
        <f t="shared" si="185"/>
        <v>9252.8828560620568</v>
      </c>
      <c r="BG117" s="2">
        <f t="shared" si="186"/>
        <v>138295.6384558921</v>
      </c>
      <c r="BI117" s="8">
        <f t="shared" si="238"/>
        <v>2.9000000000000001E-2</v>
      </c>
      <c r="BJ117" s="5">
        <f t="shared" si="301"/>
        <v>1092</v>
      </c>
      <c r="BK117" s="2">
        <f t="shared" si="302"/>
        <v>109090.8</v>
      </c>
      <c r="BL117" s="2">
        <f t="shared" si="303"/>
        <v>109200</v>
      </c>
      <c r="BM117" s="2">
        <f t="shared" si="280"/>
        <v>109200</v>
      </c>
      <c r="BN117" s="8">
        <f t="shared" si="281"/>
        <v>5.5E-2</v>
      </c>
      <c r="BO117" s="2">
        <f t="shared" si="282"/>
        <v>110701.49999999999</v>
      </c>
      <c r="BP117" s="2" t="str">
        <f t="shared" si="283"/>
        <v>nie</v>
      </c>
      <c r="BQ117" s="2">
        <f t="shared" si="284"/>
        <v>1501.4999999999854</v>
      </c>
      <c r="BR117" s="1">
        <f t="shared" si="239"/>
        <v>23</v>
      </c>
      <c r="BS117" s="1">
        <f t="shared" si="269"/>
        <v>109</v>
      </c>
      <c r="BT117" s="1">
        <f t="shared" si="229"/>
        <v>104</v>
      </c>
      <c r="BU117" s="1">
        <f t="shared" si="255"/>
        <v>119</v>
      </c>
      <c r="BV117" s="2">
        <f t="shared" si="247"/>
        <v>2300</v>
      </c>
      <c r="BW117" s="8">
        <f t="shared" si="240"/>
        <v>5.5E-2</v>
      </c>
      <c r="BX117" s="2">
        <f t="shared" si="248"/>
        <v>2331.625</v>
      </c>
      <c r="BY117" s="2">
        <f t="shared" si="241"/>
        <v>31.625</v>
      </c>
      <c r="BZ117" s="2">
        <f t="shared" si="273"/>
        <v>33200</v>
      </c>
      <c r="CA117" s="8">
        <f t="shared" si="270"/>
        <v>4.3999999999999997E-2</v>
      </c>
      <c r="CB117" s="2">
        <f t="shared" si="249"/>
        <v>33565.199999999997</v>
      </c>
      <c r="CC117" s="2">
        <f t="shared" si="271"/>
        <v>664</v>
      </c>
      <c r="CD117" s="2">
        <f t="shared" si="285"/>
        <v>0</v>
      </c>
      <c r="CE117" s="2">
        <f t="shared" si="250"/>
        <v>0</v>
      </c>
      <c r="CF117" s="2">
        <f t="shared" si="251"/>
        <v>56.399999999998727</v>
      </c>
      <c r="CG117" s="1">
        <f t="shared" si="232"/>
        <v>0</v>
      </c>
      <c r="CH117" s="2">
        <f t="shared" si="286"/>
        <v>56.399999999998727</v>
      </c>
      <c r="CI117" s="1">
        <f t="shared" si="242"/>
        <v>0</v>
      </c>
      <c r="CJ117" s="2">
        <f t="shared" si="252"/>
        <v>56.399999999998727</v>
      </c>
      <c r="CK117" s="2">
        <f t="shared" si="253"/>
        <v>146654.72499999998</v>
      </c>
      <c r="CL117" s="2">
        <f t="shared" si="287"/>
        <v>0</v>
      </c>
      <c r="CM117" s="2">
        <f t="shared" si="216"/>
        <v>1138.0040700000002</v>
      </c>
      <c r="CN117" s="2">
        <f t="shared" si="288"/>
        <v>145516.72092999998</v>
      </c>
      <c r="CO117" s="2">
        <f t="shared" si="217"/>
        <v>2197.1249999999854</v>
      </c>
      <c r="CP117" s="2">
        <f t="shared" si="289"/>
        <v>8446.9439999999959</v>
      </c>
      <c r="CQ117" s="2">
        <f t="shared" si="290"/>
        <v>134872.65193000002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148161.13033374099</v>
      </c>
      <c r="CW117" s="8">
        <f t="shared" si="291"/>
        <v>4.9000000000000002E-2</v>
      </c>
      <c r="CX117" s="2">
        <f t="shared" si="292"/>
        <v>149976.10418032933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149976.10418032933</v>
      </c>
      <c r="DC117" s="2">
        <f t="shared" si="294"/>
        <v>0</v>
      </c>
      <c r="DD117" s="2">
        <f t="shared" si="225"/>
        <v>1156.1318751745337</v>
      </c>
      <c r="DE117" s="2">
        <f t="shared" si="226"/>
        <v>148819.97230515481</v>
      </c>
      <c r="DF117" s="2">
        <f t="shared" si="295"/>
        <v>3000</v>
      </c>
      <c r="DG117" s="2">
        <f t="shared" si="296"/>
        <v>8925.4597942625733</v>
      </c>
      <c r="DH117" s="2">
        <f t="shared" si="227"/>
        <v>136894.51251089224</v>
      </c>
    </row>
    <row r="118" spans="2:112">
      <c r="B118" s="228"/>
      <c r="C118" s="1">
        <f t="shared" si="256"/>
        <v>81</v>
      </c>
      <c r="D118" s="2">
        <f t="shared" si="259"/>
        <v>138309.57122392644</v>
      </c>
      <c r="E118" s="2">
        <f t="shared" si="260"/>
        <v>129785.0882083521</v>
      </c>
      <c r="F118" s="2">
        <f t="shared" si="261"/>
        <v>136106.01774000001</v>
      </c>
      <c r="G118" s="2">
        <f t="shared" si="262"/>
        <v>126941.18874000001</v>
      </c>
      <c r="H118" s="2">
        <f t="shared" si="263"/>
        <v>138738.37172649289</v>
      </c>
      <c r="I118" s="2">
        <f t="shared" si="264"/>
        <v>128786.0858907238</v>
      </c>
      <c r="J118" s="2">
        <f t="shared" si="257"/>
        <v>127847.06840227141</v>
      </c>
      <c r="K118" s="2">
        <f t="shared" si="258"/>
        <v>121293.32317817856</v>
      </c>
      <c r="W118" s="1">
        <f t="shared" si="297"/>
        <v>100</v>
      </c>
      <c r="X118" s="2">
        <f t="shared" si="274"/>
        <v>126911.51155257454</v>
      </c>
      <c r="Y118" s="8">
        <f t="shared" si="230"/>
        <v>4.5900000000000003E-2</v>
      </c>
      <c r="Z118" s="5">
        <f t="shared" si="298"/>
        <v>1339</v>
      </c>
      <c r="AA118" s="2">
        <f t="shared" si="299"/>
        <v>133766.1</v>
      </c>
      <c r="AB118" s="2">
        <f t="shared" si="207"/>
        <v>133900</v>
      </c>
      <c r="AC118" s="2">
        <f t="shared" si="300"/>
        <v>148046.83627500001</v>
      </c>
      <c r="AD118" s="8">
        <f t="shared" si="275"/>
        <v>5.1499999999999997E-2</v>
      </c>
      <c r="AE118" s="2">
        <f t="shared" si="179"/>
        <v>150588.30696438754</v>
      </c>
      <c r="AF118" s="2" t="str">
        <f t="shared" si="276"/>
        <v>nie</v>
      </c>
      <c r="AG118" s="2">
        <f t="shared" si="277"/>
        <v>1339</v>
      </c>
      <c r="AH118" s="1">
        <f t="shared" si="233"/>
        <v>0</v>
      </c>
      <c r="AI118" s="1">
        <f t="shared" si="265"/>
        <v>0</v>
      </c>
      <c r="AJ118" s="1">
        <f t="shared" si="228"/>
        <v>0</v>
      </c>
      <c r="AK118" s="1">
        <f t="shared" si="254"/>
        <v>0</v>
      </c>
      <c r="AL118" s="2">
        <f t="shared" si="243"/>
        <v>0</v>
      </c>
      <c r="AM118" s="8">
        <f t="shared" si="234"/>
        <v>5.1499999999999997E-2</v>
      </c>
      <c r="AN118" s="2">
        <f t="shared" si="244"/>
        <v>0</v>
      </c>
      <c r="AO118" s="2">
        <f t="shared" si="235"/>
        <v>0</v>
      </c>
      <c r="AP118" s="2">
        <f t="shared" si="272"/>
        <v>0</v>
      </c>
      <c r="AQ118" s="8">
        <f t="shared" si="266"/>
        <v>4.5900000000000003E-2</v>
      </c>
      <c r="AR118" s="2">
        <f t="shared" si="267"/>
        <v>0</v>
      </c>
      <c r="AS118" s="2">
        <f t="shared" si="268"/>
        <v>0</v>
      </c>
      <c r="AT118" s="2">
        <f t="shared" si="209"/>
        <v>0</v>
      </c>
      <c r="AU118" s="2">
        <f t="shared" si="245"/>
        <v>0</v>
      </c>
      <c r="AV118" s="2">
        <f t="shared" si="236"/>
        <v>85.444160917570116</v>
      </c>
      <c r="AW118" s="1">
        <f t="shared" si="231"/>
        <v>0</v>
      </c>
      <c r="AX118" s="2">
        <f t="shared" si="278"/>
        <v>85.444160917570116</v>
      </c>
      <c r="AY118" s="1">
        <f t="shared" si="237"/>
        <v>0</v>
      </c>
      <c r="AZ118" s="2">
        <f t="shared" si="210"/>
        <v>85.444160917570116</v>
      </c>
      <c r="BA118" s="2">
        <f t="shared" si="246"/>
        <v>150673.75112530511</v>
      </c>
      <c r="BB118" s="2">
        <f t="shared" si="279"/>
        <v>0</v>
      </c>
      <c r="BC118" s="2">
        <f t="shared" si="211"/>
        <v>1150.8621410040284</v>
      </c>
      <c r="BD118" s="2">
        <f t="shared" si="184"/>
        <v>149522.88898430107</v>
      </c>
      <c r="BE118" s="2">
        <f t="shared" si="212"/>
        <v>1339</v>
      </c>
      <c r="BF118" s="2">
        <f t="shared" si="185"/>
        <v>9373.6027138079698</v>
      </c>
      <c r="BG118" s="2">
        <f t="shared" si="186"/>
        <v>138810.28627049309</v>
      </c>
      <c r="BI118" s="8">
        <f t="shared" si="238"/>
        <v>2.9000000000000001E-2</v>
      </c>
      <c r="BJ118" s="5">
        <f t="shared" si="301"/>
        <v>1092</v>
      </c>
      <c r="BK118" s="2">
        <f t="shared" si="302"/>
        <v>109090.8</v>
      </c>
      <c r="BL118" s="2">
        <f t="shared" si="303"/>
        <v>109200</v>
      </c>
      <c r="BM118" s="2">
        <f t="shared" si="280"/>
        <v>109200</v>
      </c>
      <c r="BN118" s="8">
        <f t="shared" si="281"/>
        <v>5.5E-2</v>
      </c>
      <c r="BO118" s="2">
        <f t="shared" si="282"/>
        <v>111202</v>
      </c>
      <c r="BP118" s="2" t="str">
        <f t="shared" si="283"/>
        <v>nie</v>
      </c>
      <c r="BQ118" s="2">
        <f t="shared" si="284"/>
        <v>2002</v>
      </c>
      <c r="BR118" s="1">
        <f t="shared" si="239"/>
        <v>23</v>
      </c>
      <c r="BS118" s="1">
        <f t="shared" si="269"/>
        <v>109</v>
      </c>
      <c r="BT118" s="1">
        <f t="shared" si="229"/>
        <v>104</v>
      </c>
      <c r="BU118" s="1">
        <f t="shared" si="255"/>
        <v>119</v>
      </c>
      <c r="BV118" s="2">
        <f t="shared" si="247"/>
        <v>2300</v>
      </c>
      <c r="BW118" s="8">
        <f t="shared" si="240"/>
        <v>5.5E-2</v>
      </c>
      <c r="BX118" s="2">
        <f t="shared" si="248"/>
        <v>2342.1666666666665</v>
      </c>
      <c r="BY118" s="2">
        <f t="shared" si="241"/>
        <v>42.166666666666515</v>
      </c>
      <c r="BZ118" s="2">
        <f t="shared" si="273"/>
        <v>33200</v>
      </c>
      <c r="CA118" s="8">
        <f t="shared" si="270"/>
        <v>4.3999999999999997E-2</v>
      </c>
      <c r="CB118" s="2">
        <f t="shared" si="249"/>
        <v>33686.933333333334</v>
      </c>
      <c r="CC118" s="2">
        <f t="shared" si="271"/>
        <v>664</v>
      </c>
      <c r="CD118" s="2">
        <f t="shared" si="285"/>
        <v>0</v>
      </c>
      <c r="CE118" s="2">
        <f t="shared" si="250"/>
        <v>0</v>
      </c>
      <c r="CF118" s="2">
        <f t="shared" si="251"/>
        <v>56.399999999998727</v>
      </c>
      <c r="CG118" s="1">
        <f t="shared" si="232"/>
        <v>0</v>
      </c>
      <c r="CH118" s="2">
        <f t="shared" si="286"/>
        <v>56.399999999998727</v>
      </c>
      <c r="CI118" s="1">
        <f t="shared" si="242"/>
        <v>0</v>
      </c>
      <c r="CJ118" s="2">
        <f t="shared" si="252"/>
        <v>56.399999999998727</v>
      </c>
      <c r="CK118" s="2">
        <f t="shared" si="253"/>
        <v>147287.5</v>
      </c>
      <c r="CL118" s="2">
        <f t="shared" si="287"/>
        <v>0</v>
      </c>
      <c r="CM118" s="2">
        <f t="shared" si="216"/>
        <v>1138.0040700000002</v>
      </c>
      <c r="CN118" s="2">
        <f t="shared" si="288"/>
        <v>146149.49593</v>
      </c>
      <c r="CO118" s="2">
        <f t="shared" si="217"/>
        <v>2708.1666666666665</v>
      </c>
      <c r="CP118" s="2">
        <f t="shared" si="289"/>
        <v>8470.0733333333355</v>
      </c>
      <c r="CQ118" s="2">
        <f t="shared" si="290"/>
        <v>134971.25593000001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148161.13033374099</v>
      </c>
      <c r="CW118" s="8">
        <f t="shared" si="291"/>
        <v>4.9000000000000002E-2</v>
      </c>
      <c r="CX118" s="2">
        <f t="shared" si="292"/>
        <v>150581.09546252544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150581.09546252544</v>
      </c>
      <c r="DC118" s="2">
        <f t="shared" si="294"/>
        <v>0</v>
      </c>
      <c r="DD118" s="2">
        <f t="shared" si="225"/>
        <v>1156.1318751745337</v>
      </c>
      <c r="DE118" s="2">
        <f t="shared" si="226"/>
        <v>149424.96358735091</v>
      </c>
      <c r="DF118" s="2">
        <f t="shared" si="295"/>
        <v>3000</v>
      </c>
      <c r="DG118" s="2">
        <f t="shared" si="296"/>
        <v>9040.4081378798328</v>
      </c>
      <c r="DH118" s="2">
        <f t="shared" si="227"/>
        <v>137384.55544947108</v>
      </c>
    </row>
    <row r="119" spans="2:112">
      <c r="B119" s="228"/>
      <c r="C119" s="1">
        <f t="shared" si="256"/>
        <v>82</v>
      </c>
      <c r="D119" s="2">
        <f t="shared" si="259"/>
        <v>138884.22539059314</v>
      </c>
      <c r="E119" s="2">
        <f t="shared" si="260"/>
        <v>130250.55808335214</v>
      </c>
      <c r="F119" s="2">
        <f t="shared" si="261"/>
        <v>136601.01774000001</v>
      </c>
      <c r="G119" s="2">
        <f t="shared" si="262"/>
        <v>127342.13874000001</v>
      </c>
      <c r="H119" s="2">
        <f t="shared" si="263"/>
        <v>139288.1633771694</v>
      </c>
      <c r="I119" s="2">
        <f t="shared" si="264"/>
        <v>129231.41712777178</v>
      </c>
      <c r="J119" s="2">
        <f t="shared" si="257"/>
        <v>128235.40387254332</v>
      </c>
      <c r="K119" s="2">
        <f t="shared" si="258"/>
        <v>121580.20894379044</v>
      </c>
      <c r="W119" s="1">
        <f t="shared" si="297"/>
        <v>101</v>
      </c>
      <c r="X119" s="2">
        <f t="shared" si="274"/>
        <v>127215.27796352078</v>
      </c>
      <c r="Y119" s="8">
        <f t="shared" si="230"/>
        <v>4.5900000000000003E-2</v>
      </c>
      <c r="Z119" s="5">
        <f t="shared" si="298"/>
        <v>1339</v>
      </c>
      <c r="AA119" s="2">
        <f t="shared" si="299"/>
        <v>133766.1</v>
      </c>
      <c r="AB119" s="2">
        <f t="shared" si="207"/>
        <v>133900</v>
      </c>
      <c r="AC119" s="2">
        <f t="shared" si="300"/>
        <v>148046.83627500001</v>
      </c>
      <c r="AD119" s="8">
        <f t="shared" si="275"/>
        <v>5.1499999999999997E-2</v>
      </c>
      <c r="AE119" s="2">
        <f t="shared" si="179"/>
        <v>151223.67463673439</v>
      </c>
      <c r="AF119" s="2" t="str">
        <f t="shared" si="276"/>
        <v>nie</v>
      </c>
      <c r="AG119" s="2">
        <f t="shared" si="277"/>
        <v>1339</v>
      </c>
      <c r="AH119" s="1">
        <f t="shared" si="233"/>
        <v>0</v>
      </c>
      <c r="AI119" s="1">
        <f t="shared" si="265"/>
        <v>0</v>
      </c>
      <c r="AJ119" s="1">
        <f t="shared" ref="AJ119:AJ150" si="308">IF(zapadalnosc_TOS/12&gt;=AJ$18,AI107,0)</f>
        <v>0</v>
      </c>
      <c r="AK119" s="1">
        <f t="shared" si="254"/>
        <v>0</v>
      </c>
      <c r="AL119" s="2">
        <f t="shared" si="243"/>
        <v>0</v>
      </c>
      <c r="AM119" s="8">
        <f t="shared" si="234"/>
        <v>5.1499999999999997E-2</v>
      </c>
      <c r="AN119" s="2">
        <f t="shared" si="244"/>
        <v>0</v>
      </c>
      <c r="AO119" s="2">
        <f t="shared" si="235"/>
        <v>0</v>
      </c>
      <c r="AP119" s="2">
        <f t="shared" si="272"/>
        <v>0</v>
      </c>
      <c r="AQ119" s="8">
        <f t="shared" si="266"/>
        <v>4.5900000000000003E-2</v>
      </c>
      <c r="AR119" s="2">
        <f t="shared" si="267"/>
        <v>0</v>
      </c>
      <c r="AS119" s="2">
        <f t="shared" si="268"/>
        <v>0</v>
      </c>
      <c r="AT119" s="2">
        <f t="shared" si="209"/>
        <v>0</v>
      </c>
      <c r="AU119" s="2">
        <f t="shared" si="245"/>
        <v>0</v>
      </c>
      <c r="AV119" s="2">
        <f t="shared" si="236"/>
        <v>85.444160917570116</v>
      </c>
      <c r="AW119" s="1">
        <f t="shared" si="231"/>
        <v>0</v>
      </c>
      <c r="AX119" s="2">
        <f t="shared" si="278"/>
        <v>85.444160917570116</v>
      </c>
      <c r="AY119" s="1">
        <f t="shared" si="237"/>
        <v>0</v>
      </c>
      <c r="AZ119" s="2">
        <f t="shared" si="210"/>
        <v>85.444160917570116</v>
      </c>
      <c r="BA119" s="2">
        <f t="shared" si="246"/>
        <v>151309.11879765196</v>
      </c>
      <c r="BB119" s="2">
        <f t="shared" si="279"/>
        <v>0</v>
      </c>
      <c r="BC119" s="2">
        <f t="shared" si="211"/>
        <v>1150.8621410040284</v>
      </c>
      <c r="BD119" s="2">
        <f t="shared" si="184"/>
        <v>150158.25665664792</v>
      </c>
      <c r="BE119" s="2">
        <f t="shared" si="212"/>
        <v>1339</v>
      </c>
      <c r="BF119" s="2">
        <f t="shared" si="185"/>
        <v>9494.322571553872</v>
      </c>
      <c r="BG119" s="2">
        <f t="shared" si="186"/>
        <v>139324.93408509405</v>
      </c>
      <c r="BI119" s="8">
        <f t="shared" si="238"/>
        <v>2.9000000000000001E-2</v>
      </c>
      <c r="BJ119" s="5">
        <f t="shared" si="301"/>
        <v>1092</v>
      </c>
      <c r="BK119" s="2">
        <f t="shared" si="302"/>
        <v>109090.8</v>
      </c>
      <c r="BL119" s="2">
        <f t="shared" si="303"/>
        <v>109200</v>
      </c>
      <c r="BM119" s="2">
        <f t="shared" si="280"/>
        <v>109200</v>
      </c>
      <c r="BN119" s="8">
        <f t="shared" si="281"/>
        <v>5.5E-2</v>
      </c>
      <c r="BO119" s="2">
        <f t="shared" si="282"/>
        <v>111702.5</v>
      </c>
      <c r="BP119" s="2" t="str">
        <f t="shared" si="283"/>
        <v>nie</v>
      </c>
      <c r="BQ119" s="2">
        <f t="shared" si="284"/>
        <v>2184</v>
      </c>
      <c r="BR119" s="1">
        <f t="shared" si="239"/>
        <v>23</v>
      </c>
      <c r="BS119" s="1">
        <f t="shared" si="269"/>
        <v>109</v>
      </c>
      <c r="BT119" s="1">
        <f t="shared" ref="BT119:BT150" si="309">IF(zapadalnosc_COI/12&gt;=BT$18,BS107,0)</f>
        <v>104</v>
      </c>
      <c r="BU119" s="1">
        <f t="shared" si="255"/>
        <v>119</v>
      </c>
      <c r="BV119" s="2">
        <f t="shared" si="247"/>
        <v>2300</v>
      </c>
      <c r="BW119" s="8">
        <f t="shared" si="240"/>
        <v>5.5E-2</v>
      </c>
      <c r="BX119" s="2">
        <f t="shared" si="248"/>
        <v>2352.7083333333335</v>
      </c>
      <c r="BY119" s="2">
        <f t="shared" si="241"/>
        <v>46</v>
      </c>
      <c r="BZ119" s="2">
        <f t="shared" si="273"/>
        <v>33200</v>
      </c>
      <c r="CA119" s="8">
        <f t="shared" si="270"/>
        <v>4.3999999999999997E-2</v>
      </c>
      <c r="CB119" s="2">
        <f t="shared" si="249"/>
        <v>33808.666666666664</v>
      </c>
      <c r="CC119" s="2">
        <f t="shared" si="271"/>
        <v>664</v>
      </c>
      <c r="CD119" s="2">
        <f t="shared" si="285"/>
        <v>0</v>
      </c>
      <c r="CE119" s="2">
        <f t="shared" si="250"/>
        <v>0</v>
      </c>
      <c r="CF119" s="2">
        <f t="shared" si="251"/>
        <v>56.399999999998727</v>
      </c>
      <c r="CG119" s="1">
        <f t="shared" si="232"/>
        <v>0</v>
      </c>
      <c r="CH119" s="2">
        <f t="shared" si="286"/>
        <v>56.399999999998727</v>
      </c>
      <c r="CI119" s="1">
        <f t="shared" si="242"/>
        <v>0</v>
      </c>
      <c r="CJ119" s="2">
        <f t="shared" si="252"/>
        <v>56.399999999998727</v>
      </c>
      <c r="CK119" s="2">
        <f t="shared" si="253"/>
        <v>147920.27499999999</v>
      </c>
      <c r="CL119" s="2">
        <f t="shared" si="287"/>
        <v>0</v>
      </c>
      <c r="CM119" s="2">
        <f t="shared" si="216"/>
        <v>1138.0040700000002</v>
      </c>
      <c r="CN119" s="2">
        <f t="shared" si="288"/>
        <v>146782.27093</v>
      </c>
      <c r="CO119" s="2">
        <f t="shared" si="217"/>
        <v>2894</v>
      </c>
      <c r="CP119" s="2">
        <f t="shared" si="289"/>
        <v>8554.9922499999993</v>
      </c>
      <c r="CQ119" s="2">
        <f t="shared" si="290"/>
        <v>135333.27867999999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148161.13033374099</v>
      </c>
      <c r="CW119" s="8">
        <f t="shared" si="291"/>
        <v>4.9000000000000002E-2</v>
      </c>
      <c r="CX119" s="2">
        <f t="shared" si="292"/>
        <v>151186.08674472154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151186.08674472154</v>
      </c>
      <c r="DC119" s="2">
        <f t="shared" si="294"/>
        <v>0</v>
      </c>
      <c r="DD119" s="2">
        <f t="shared" si="225"/>
        <v>1156.1318751745337</v>
      </c>
      <c r="DE119" s="2">
        <f t="shared" si="226"/>
        <v>150029.95486954701</v>
      </c>
      <c r="DF119" s="2">
        <f t="shared" si="295"/>
        <v>3000</v>
      </c>
      <c r="DG119" s="2">
        <f t="shared" si="296"/>
        <v>9155.3564814970923</v>
      </c>
      <c r="DH119" s="2">
        <f t="shared" si="227"/>
        <v>137874.59838804993</v>
      </c>
    </row>
    <row r="120" spans="2:112">
      <c r="B120" s="229"/>
      <c r="C120" s="1">
        <f t="shared" si="256"/>
        <v>83</v>
      </c>
      <c r="D120" s="2">
        <f t="shared" si="259"/>
        <v>139458.87955725979</v>
      </c>
      <c r="E120" s="2">
        <f t="shared" si="260"/>
        <v>130716.02795835212</v>
      </c>
      <c r="F120" s="2">
        <f t="shared" si="261"/>
        <v>137096.01774000001</v>
      </c>
      <c r="G120" s="2">
        <f t="shared" si="262"/>
        <v>127743.08874000001</v>
      </c>
      <c r="H120" s="2">
        <f t="shared" si="263"/>
        <v>139837.95502784595</v>
      </c>
      <c r="I120" s="2">
        <f t="shared" si="264"/>
        <v>129676.74836481978</v>
      </c>
      <c r="J120" s="2">
        <f t="shared" si="257"/>
        <v>128624.91891180618</v>
      </c>
      <c r="K120" s="2">
        <f t="shared" si="258"/>
        <v>121867.09470940231</v>
      </c>
      <c r="W120" s="1">
        <f t="shared" si="297"/>
        <v>102</v>
      </c>
      <c r="X120" s="2">
        <f t="shared" si="274"/>
        <v>127519.044374467</v>
      </c>
      <c r="Y120" s="8">
        <f t="shared" si="230"/>
        <v>4.5900000000000003E-2</v>
      </c>
      <c r="Z120" s="5">
        <f t="shared" si="298"/>
        <v>1339</v>
      </c>
      <c r="AA120" s="2">
        <f t="shared" si="299"/>
        <v>133766.1</v>
      </c>
      <c r="AB120" s="2">
        <f t="shared" si="207"/>
        <v>133900</v>
      </c>
      <c r="AC120" s="2">
        <f t="shared" si="300"/>
        <v>148046.83627500001</v>
      </c>
      <c r="AD120" s="8">
        <f t="shared" si="275"/>
        <v>5.1499999999999997E-2</v>
      </c>
      <c r="AE120" s="2">
        <f t="shared" si="179"/>
        <v>151859.04230908124</v>
      </c>
      <c r="AF120" s="2" t="str">
        <f t="shared" si="276"/>
        <v>nie</v>
      </c>
      <c r="AG120" s="2">
        <f t="shared" si="277"/>
        <v>1339</v>
      </c>
      <c r="AH120" s="1">
        <f t="shared" si="233"/>
        <v>0</v>
      </c>
      <c r="AI120" s="1">
        <f t="shared" si="265"/>
        <v>0</v>
      </c>
      <c r="AJ120" s="1">
        <f t="shared" si="308"/>
        <v>0</v>
      </c>
      <c r="AK120" s="1">
        <f t="shared" si="254"/>
        <v>0</v>
      </c>
      <c r="AL120" s="2">
        <f t="shared" si="243"/>
        <v>0</v>
      </c>
      <c r="AM120" s="8">
        <f t="shared" si="234"/>
        <v>5.1499999999999997E-2</v>
      </c>
      <c r="AN120" s="2">
        <f t="shared" si="244"/>
        <v>0</v>
      </c>
      <c r="AO120" s="2">
        <f t="shared" si="235"/>
        <v>0</v>
      </c>
      <c r="AP120" s="2">
        <f t="shared" si="272"/>
        <v>0</v>
      </c>
      <c r="AQ120" s="8">
        <f t="shared" si="266"/>
        <v>4.5900000000000003E-2</v>
      </c>
      <c r="AR120" s="2">
        <f t="shared" si="267"/>
        <v>0</v>
      </c>
      <c r="AS120" s="2">
        <f t="shared" si="268"/>
        <v>0</v>
      </c>
      <c r="AT120" s="2">
        <f t="shared" si="209"/>
        <v>0</v>
      </c>
      <c r="AU120" s="2">
        <f t="shared" si="245"/>
        <v>0</v>
      </c>
      <c r="AV120" s="2">
        <f t="shared" si="236"/>
        <v>85.444160917570116</v>
      </c>
      <c r="AW120" s="1">
        <f t="shared" si="231"/>
        <v>0</v>
      </c>
      <c r="AX120" s="2">
        <f t="shared" si="278"/>
        <v>85.444160917570116</v>
      </c>
      <c r="AY120" s="1">
        <f t="shared" si="237"/>
        <v>0</v>
      </c>
      <c r="AZ120" s="2">
        <f t="shared" si="210"/>
        <v>85.444160917570116</v>
      </c>
      <c r="BA120" s="2">
        <f t="shared" si="246"/>
        <v>151944.48646999881</v>
      </c>
      <c r="BB120" s="2">
        <f t="shared" si="279"/>
        <v>0</v>
      </c>
      <c r="BC120" s="2">
        <f t="shared" si="211"/>
        <v>1150.8621410040284</v>
      </c>
      <c r="BD120" s="2">
        <f t="shared" si="184"/>
        <v>150793.62432899477</v>
      </c>
      <c r="BE120" s="2">
        <f t="shared" si="212"/>
        <v>1339</v>
      </c>
      <c r="BF120" s="2">
        <f t="shared" si="185"/>
        <v>9615.0424292997741</v>
      </c>
      <c r="BG120" s="2">
        <f t="shared" si="186"/>
        <v>139839.58189969501</v>
      </c>
      <c r="BI120" s="8">
        <f t="shared" si="238"/>
        <v>2.9000000000000001E-2</v>
      </c>
      <c r="BJ120" s="5">
        <f t="shared" si="301"/>
        <v>1092</v>
      </c>
      <c r="BK120" s="2">
        <f t="shared" si="302"/>
        <v>109090.8</v>
      </c>
      <c r="BL120" s="2">
        <f t="shared" si="303"/>
        <v>109200</v>
      </c>
      <c r="BM120" s="2">
        <f t="shared" si="280"/>
        <v>109200</v>
      </c>
      <c r="BN120" s="8">
        <f t="shared" si="281"/>
        <v>5.5E-2</v>
      </c>
      <c r="BO120" s="2">
        <f t="shared" si="282"/>
        <v>112203.00000000001</v>
      </c>
      <c r="BP120" s="2" t="str">
        <f t="shared" si="283"/>
        <v>nie</v>
      </c>
      <c r="BQ120" s="2">
        <f t="shared" si="284"/>
        <v>2184</v>
      </c>
      <c r="BR120" s="1">
        <f t="shared" si="239"/>
        <v>23</v>
      </c>
      <c r="BS120" s="1">
        <f t="shared" si="269"/>
        <v>109</v>
      </c>
      <c r="BT120" s="1">
        <f t="shared" si="309"/>
        <v>104</v>
      </c>
      <c r="BU120" s="1">
        <f t="shared" si="255"/>
        <v>119</v>
      </c>
      <c r="BV120" s="2">
        <f t="shared" si="247"/>
        <v>2300</v>
      </c>
      <c r="BW120" s="8">
        <f t="shared" si="240"/>
        <v>5.5E-2</v>
      </c>
      <c r="BX120" s="2">
        <f t="shared" si="248"/>
        <v>2363.25</v>
      </c>
      <c r="BY120" s="2">
        <f t="shared" si="241"/>
        <v>46</v>
      </c>
      <c r="BZ120" s="2">
        <f t="shared" si="273"/>
        <v>33200</v>
      </c>
      <c r="CA120" s="8">
        <f t="shared" si="270"/>
        <v>4.3999999999999997E-2</v>
      </c>
      <c r="CB120" s="2">
        <f t="shared" si="249"/>
        <v>33930.400000000001</v>
      </c>
      <c r="CC120" s="2">
        <f t="shared" si="271"/>
        <v>664</v>
      </c>
      <c r="CD120" s="2">
        <f t="shared" si="285"/>
        <v>0</v>
      </c>
      <c r="CE120" s="2">
        <f t="shared" si="250"/>
        <v>0</v>
      </c>
      <c r="CF120" s="2">
        <f t="shared" si="251"/>
        <v>56.399999999998727</v>
      </c>
      <c r="CG120" s="1">
        <f t="shared" si="232"/>
        <v>0</v>
      </c>
      <c r="CH120" s="2">
        <f t="shared" si="286"/>
        <v>56.399999999998727</v>
      </c>
      <c r="CI120" s="1">
        <f t="shared" si="242"/>
        <v>0</v>
      </c>
      <c r="CJ120" s="2">
        <f t="shared" si="252"/>
        <v>56.399999999998727</v>
      </c>
      <c r="CK120" s="2">
        <f t="shared" si="253"/>
        <v>148553.05000000002</v>
      </c>
      <c r="CL120" s="2">
        <f t="shared" si="287"/>
        <v>0</v>
      </c>
      <c r="CM120" s="2">
        <f t="shared" si="216"/>
        <v>1138.0040700000002</v>
      </c>
      <c r="CN120" s="2">
        <f t="shared" si="288"/>
        <v>147415.04593000002</v>
      </c>
      <c r="CO120" s="2">
        <f t="shared" si="217"/>
        <v>2894</v>
      </c>
      <c r="CP120" s="2">
        <f t="shared" si="289"/>
        <v>8675.2195000000029</v>
      </c>
      <c r="CQ120" s="2">
        <f t="shared" si="290"/>
        <v>135845.82643000002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148161.13033374099</v>
      </c>
      <c r="CW120" s="8">
        <f t="shared" si="291"/>
        <v>4.9000000000000002E-2</v>
      </c>
      <c r="CX120" s="2">
        <f t="shared" si="292"/>
        <v>151791.07802691765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151791.07802691765</v>
      </c>
      <c r="DC120" s="2">
        <f t="shared" si="294"/>
        <v>0</v>
      </c>
      <c r="DD120" s="2">
        <f t="shared" si="225"/>
        <v>1156.1318751745337</v>
      </c>
      <c r="DE120" s="2">
        <f t="shared" si="226"/>
        <v>150634.94615174312</v>
      </c>
      <c r="DF120" s="2">
        <f t="shared" si="295"/>
        <v>3000</v>
      </c>
      <c r="DG120" s="2">
        <f t="shared" si="296"/>
        <v>9270.3048251143537</v>
      </c>
      <c r="DH120" s="2">
        <f t="shared" si="227"/>
        <v>138364.64132662877</v>
      </c>
    </row>
    <row r="121" spans="2:112">
      <c r="B121" s="227">
        <f>ROUNDUP(C122/12,0)</f>
        <v>8</v>
      </c>
      <c r="C121" s="3">
        <f t="shared" si="256"/>
        <v>84</v>
      </c>
      <c r="D121" s="10">
        <f t="shared" si="259"/>
        <v>139878.56430034948</v>
      </c>
      <c r="E121" s="10">
        <f t="shared" si="260"/>
        <v>131026.52840977514</v>
      </c>
      <c r="F121" s="10">
        <f t="shared" si="261"/>
        <v>137438.74243000001</v>
      </c>
      <c r="G121" s="10">
        <f t="shared" si="262"/>
        <v>127991.76343000001</v>
      </c>
      <c r="H121" s="10">
        <f t="shared" si="263"/>
        <v>140232.38229018397</v>
      </c>
      <c r="I121" s="10">
        <f t="shared" si="264"/>
        <v>129966.71521352927</v>
      </c>
      <c r="J121" s="10">
        <f t="shared" si="257"/>
        <v>129015.6171030008</v>
      </c>
      <c r="K121" s="10">
        <f t="shared" si="258"/>
        <v>122153.98047501416</v>
      </c>
      <c r="W121" s="1">
        <f t="shared" si="297"/>
        <v>103</v>
      </c>
      <c r="X121" s="2">
        <f t="shared" si="274"/>
        <v>127822.81078541325</v>
      </c>
      <c r="Y121" s="8">
        <f t="shared" ref="Y121:Y152" si="310">MAX(INDEX(scenariusz_I_WIBOR6M,MATCH(ROUNDUP(W121/12,0),scenariusz_I_rok,0)),0)</f>
        <v>4.5900000000000003E-2</v>
      </c>
      <c r="Z121" s="5">
        <f t="shared" si="298"/>
        <v>1339</v>
      </c>
      <c r="AA121" s="2">
        <f t="shared" si="299"/>
        <v>133766.1</v>
      </c>
      <c r="AB121" s="2">
        <f t="shared" si="207"/>
        <v>133900</v>
      </c>
      <c r="AC121" s="2">
        <f t="shared" si="300"/>
        <v>148046.83627500001</v>
      </c>
      <c r="AD121" s="8">
        <f t="shared" si="275"/>
        <v>5.1499999999999997E-2</v>
      </c>
      <c r="AE121" s="2">
        <f t="shared" si="179"/>
        <v>152494.40998142815</v>
      </c>
      <c r="AF121" s="2" t="str">
        <f t="shared" si="276"/>
        <v>nie</v>
      </c>
      <c r="AG121" s="2">
        <f t="shared" si="277"/>
        <v>1339</v>
      </c>
      <c r="AH121" s="1">
        <f t="shared" si="233"/>
        <v>0</v>
      </c>
      <c r="AI121" s="1">
        <f t="shared" si="265"/>
        <v>0</v>
      </c>
      <c r="AJ121" s="1">
        <f t="shared" si="308"/>
        <v>0</v>
      </c>
      <c r="AK121" s="1">
        <f t="shared" si="254"/>
        <v>0</v>
      </c>
      <c r="AL121" s="2">
        <f t="shared" si="243"/>
        <v>0</v>
      </c>
      <c r="AM121" s="8">
        <f t="shared" si="234"/>
        <v>5.1499999999999997E-2</v>
      </c>
      <c r="AN121" s="2">
        <f t="shared" si="244"/>
        <v>0</v>
      </c>
      <c r="AO121" s="2">
        <f t="shared" si="235"/>
        <v>0</v>
      </c>
      <c r="AP121" s="2">
        <f t="shared" si="272"/>
        <v>0</v>
      </c>
      <c r="AQ121" s="8">
        <f t="shared" si="266"/>
        <v>4.5900000000000003E-2</v>
      </c>
      <c r="AR121" s="2">
        <f t="shared" si="267"/>
        <v>0</v>
      </c>
      <c r="AS121" s="2">
        <f t="shared" si="268"/>
        <v>0</v>
      </c>
      <c r="AT121" s="2">
        <f t="shared" si="209"/>
        <v>0</v>
      </c>
      <c r="AU121" s="2">
        <f t="shared" si="245"/>
        <v>0</v>
      </c>
      <c r="AV121" s="2">
        <f t="shared" si="236"/>
        <v>85.444160917570116</v>
      </c>
      <c r="AW121" s="1">
        <f t="shared" si="231"/>
        <v>0</v>
      </c>
      <c r="AX121" s="2">
        <f t="shared" si="278"/>
        <v>85.444160917570116</v>
      </c>
      <c r="AY121" s="1">
        <f t="shared" si="237"/>
        <v>0</v>
      </c>
      <c r="AZ121" s="2">
        <f t="shared" si="210"/>
        <v>85.444160917570116</v>
      </c>
      <c r="BA121" s="2">
        <f t="shared" si="246"/>
        <v>152579.85414234572</v>
      </c>
      <c r="BB121" s="2">
        <f t="shared" si="279"/>
        <v>0</v>
      </c>
      <c r="BC121" s="2">
        <f t="shared" si="211"/>
        <v>1150.8621410040284</v>
      </c>
      <c r="BD121" s="2">
        <f t="shared" si="184"/>
        <v>151428.99200134168</v>
      </c>
      <c r="BE121" s="2">
        <f t="shared" si="212"/>
        <v>1339</v>
      </c>
      <c r="BF121" s="2">
        <f t="shared" si="185"/>
        <v>9735.7622870456871</v>
      </c>
      <c r="BG121" s="2">
        <f t="shared" si="186"/>
        <v>140354.229714296</v>
      </c>
      <c r="BI121" s="8">
        <f t="shared" si="238"/>
        <v>2.9000000000000001E-2</v>
      </c>
      <c r="BJ121" s="5">
        <f t="shared" si="301"/>
        <v>1092</v>
      </c>
      <c r="BK121" s="2">
        <f t="shared" si="302"/>
        <v>109090.8</v>
      </c>
      <c r="BL121" s="2">
        <f t="shared" si="303"/>
        <v>109200</v>
      </c>
      <c r="BM121" s="2">
        <f t="shared" si="280"/>
        <v>109200</v>
      </c>
      <c r="BN121" s="8">
        <f t="shared" si="281"/>
        <v>5.5E-2</v>
      </c>
      <c r="BO121" s="2">
        <f t="shared" si="282"/>
        <v>112703.49999999999</v>
      </c>
      <c r="BP121" s="2" t="str">
        <f t="shared" si="283"/>
        <v>nie</v>
      </c>
      <c r="BQ121" s="2">
        <f t="shared" si="284"/>
        <v>2184</v>
      </c>
      <c r="BR121" s="1">
        <f t="shared" si="239"/>
        <v>23</v>
      </c>
      <c r="BS121" s="1">
        <f t="shared" si="269"/>
        <v>109</v>
      </c>
      <c r="BT121" s="1">
        <f t="shared" si="309"/>
        <v>104</v>
      </c>
      <c r="BU121" s="1">
        <f t="shared" si="255"/>
        <v>119</v>
      </c>
      <c r="BV121" s="2">
        <f t="shared" si="247"/>
        <v>2300</v>
      </c>
      <c r="BW121" s="8">
        <f t="shared" si="240"/>
        <v>5.5E-2</v>
      </c>
      <c r="BX121" s="2">
        <f t="shared" si="248"/>
        <v>2373.7916666666665</v>
      </c>
      <c r="BY121" s="2">
        <f t="shared" si="241"/>
        <v>46</v>
      </c>
      <c r="BZ121" s="2">
        <f t="shared" si="273"/>
        <v>33200</v>
      </c>
      <c r="CA121" s="8">
        <f t="shared" si="270"/>
        <v>4.3999999999999997E-2</v>
      </c>
      <c r="CB121" s="2">
        <f t="shared" si="249"/>
        <v>34052.133333333339</v>
      </c>
      <c r="CC121" s="2">
        <f t="shared" si="271"/>
        <v>664</v>
      </c>
      <c r="CD121" s="2">
        <f t="shared" si="285"/>
        <v>0</v>
      </c>
      <c r="CE121" s="2">
        <f t="shared" si="250"/>
        <v>0</v>
      </c>
      <c r="CF121" s="2">
        <f t="shared" si="251"/>
        <v>56.399999999998727</v>
      </c>
      <c r="CG121" s="1">
        <f t="shared" si="232"/>
        <v>0</v>
      </c>
      <c r="CH121" s="2">
        <f t="shared" si="286"/>
        <v>56.399999999998727</v>
      </c>
      <c r="CI121" s="1">
        <f t="shared" si="242"/>
        <v>0</v>
      </c>
      <c r="CJ121" s="2">
        <f t="shared" si="252"/>
        <v>56.399999999998727</v>
      </c>
      <c r="CK121" s="2">
        <f t="shared" si="253"/>
        <v>149185.82499999998</v>
      </c>
      <c r="CL121" s="2">
        <f t="shared" si="287"/>
        <v>0</v>
      </c>
      <c r="CM121" s="2">
        <f t="shared" si="216"/>
        <v>1138.0040700000002</v>
      </c>
      <c r="CN121" s="2">
        <f t="shared" si="288"/>
        <v>148047.82092999999</v>
      </c>
      <c r="CO121" s="2">
        <f t="shared" si="217"/>
        <v>2894</v>
      </c>
      <c r="CP121" s="2">
        <f t="shared" si="289"/>
        <v>8795.4467499999973</v>
      </c>
      <c r="CQ121" s="2">
        <f t="shared" si="290"/>
        <v>136358.37417999998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148161.13033374099</v>
      </c>
      <c r="CW121" s="8">
        <f t="shared" si="291"/>
        <v>4.9000000000000002E-2</v>
      </c>
      <c r="CX121" s="2">
        <f t="shared" si="292"/>
        <v>152396.06930911378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152396.06930911378</v>
      </c>
      <c r="DC121" s="2">
        <f t="shared" si="294"/>
        <v>0</v>
      </c>
      <c r="DD121" s="2">
        <f t="shared" si="225"/>
        <v>1156.1318751745337</v>
      </c>
      <c r="DE121" s="2">
        <f t="shared" si="226"/>
        <v>151239.93743393925</v>
      </c>
      <c r="DF121" s="2">
        <f t="shared" si="295"/>
        <v>3000</v>
      </c>
      <c r="DG121" s="2">
        <f t="shared" si="296"/>
        <v>9385.2531687316186</v>
      </c>
      <c r="DH121" s="2">
        <f t="shared" si="227"/>
        <v>138854.68426520764</v>
      </c>
    </row>
    <row r="122" spans="2:112">
      <c r="B122" s="228"/>
      <c r="C122" s="1">
        <f t="shared" si="256"/>
        <v>85</v>
      </c>
      <c r="D122" s="2">
        <f t="shared" si="259"/>
        <v>140482.81315659947</v>
      </c>
      <c r="E122" s="2">
        <f t="shared" si="260"/>
        <v>131515.96998333762</v>
      </c>
      <c r="F122" s="2">
        <f t="shared" si="261"/>
        <v>137961.10076333335</v>
      </c>
      <c r="G122" s="2">
        <f t="shared" si="262"/>
        <v>128453.78743000001</v>
      </c>
      <c r="H122" s="2">
        <f t="shared" si="263"/>
        <v>140809.11373174368</v>
      </c>
      <c r="I122" s="2">
        <f t="shared" si="264"/>
        <v>130433.86768119263</v>
      </c>
      <c r="J122" s="2">
        <f t="shared" si="257"/>
        <v>129407.50203995117</v>
      </c>
      <c r="K122" s="2">
        <f t="shared" si="258"/>
        <v>122449.18592782879</v>
      </c>
      <c r="W122" s="1">
        <f t="shared" si="297"/>
        <v>104</v>
      </c>
      <c r="X122" s="2">
        <f t="shared" si="274"/>
        <v>128126.5771963595</v>
      </c>
      <c r="Y122" s="8">
        <f t="shared" si="310"/>
        <v>4.5900000000000003E-2</v>
      </c>
      <c r="Z122" s="5">
        <f t="shared" si="298"/>
        <v>1339</v>
      </c>
      <c r="AA122" s="2">
        <f t="shared" si="299"/>
        <v>133766.1</v>
      </c>
      <c r="AB122" s="2">
        <f t="shared" si="207"/>
        <v>133900</v>
      </c>
      <c r="AC122" s="2">
        <f t="shared" si="300"/>
        <v>148046.83627500001</v>
      </c>
      <c r="AD122" s="8">
        <f t="shared" si="275"/>
        <v>5.1499999999999997E-2</v>
      </c>
      <c r="AE122" s="2">
        <f t="shared" si="179"/>
        <v>153129.777653775</v>
      </c>
      <c r="AF122" s="2" t="str">
        <f t="shared" si="276"/>
        <v>nie</v>
      </c>
      <c r="AG122" s="2">
        <f t="shared" si="277"/>
        <v>1339</v>
      </c>
      <c r="AH122" s="1">
        <f t="shared" si="233"/>
        <v>0</v>
      </c>
      <c r="AI122" s="1">
        <f t="shared" si="265"/>
        <v>0</v>
      </c>
      <c r="AJ122" s="1">
        <f t="shared" si="308"/>
        <v>0</v>
      </c>
      <c r="AK122" s="1">
        <f t="shared" si="254"/>
        <v>0</v>
      </c>
      <c r="AL122" s="2">
        <f t="shared" si="243"/>
        <v>0</v>
      </c>
      <c r="AM122" s="8">
        <f t="shared" si="234"/>
        <v>5.1499999999999997E-2</v>
      </c>
      <c r="AN122" s="2">
        <f t="shared" si="244"/>
        <v>0</v>
      </c>
      <c r="AO122" s="2">
        <f t="shared" si="235"/>
        <v>0</v>
      </c>
      <c r="AP122" s="2">
        <f t="shared" si="272"/>
        <v>0</v>
      </c>
      <c r="AQ122" s="8">
        <f t="shared" si="266"/>
        <v>4.5900000000000003E-2</v>
      </c>
      <c r="AR122" s="2">
        <f t="shared" si="267"/>
        <v>0</v>
      </c>
      <c r="AS122" s="2">
        <f t="shared" si="268"/>
        <v>0</v>
      </c>
      <c r="AT122" s="2">
        <f t="shared" si="209"/>
        <v>0</v>
      </c>
      <c r="AU122" s="2">
        <f t="shared" si="245"/>
        <v>0</v>
      </c>
      <c r="AV122" s="2">
        <f t="shared" si="236"/>
        <v>85.444160917570116</v>
      </c>
      <c r="AW122" s="1">
        <f t="shared" si="231"/>
        <v>0</v>
      </c>
      <c r="AX122" s="2">
        <f t="shared" si="278"/>
        <v>85.444160917570116</v>
      </c>
      <c r="AY122" s="1">
        <f t="shared" si="237"/>
        <v>0</v>
      </c>
      <c r="AZ122" s="2">
        <f t="shared" si="210"/>
        <v>85.444160917570116</v>
      </c>
      <c r="BA122" s="2">
        <f t="shared" si="246"/>
        <v>153215.22181469257</v>
      </c>
      <c r="BB122" s="2">
        <f t="shared" si="279"/>
        <v>0</v>
      </c>
      <c r="BC122" s="2">
        <f t="shared" si="211"/>
        <v>1150.8621410040284</v>
      </c>
      <c r="BD122" s="2">
        <f t="shared" si="184"/>
        <v>152064.35967368854</v>
      </c>
      <c r="BE122" s="2">
        <f t="shared" si="212"/>
        <v>1339</v>
      </c>
      <c r="BF122" s="2">
        <f t="shared" si="185"/>
        <v>9856.4821447915892</v>
      </c>
      <c r="BG122" s="2">
        <f t="shared" si="186"/>
        <v>140868.87752889696</v>
      </c>
      <c r="BI122" s="8">
        <f t="shared" si="238"/>
        <v>2.9000000000000001E-2</v>
      </c>
      <c r="BJ122" s="5">
        <f t="shared" si="301"/>
        <v>1092</v>
      </c>
      <c r="BK122" s="2">
        <f t="shared" si="302"/>
        <v>109090.8</v>
      </c>
      <c r="BL122" s="2">
        <f t="shared" si="303"/>
        <v>109200</v>
      </c>
      <c r="BM122" s="2">
        <f t="shared" si="280"/>
        <v>109200</v>
      </c>
      <c r="BN122" s="8">
        <f t="shared" si="281"/>
        <v>5.5E-2</v>
      </c>
      <c r="BO122" s="2">
        <f t="shared" si="282"/>
        <v>113204</v>
      </c>
      <c r="BP122" s="2" t="str">
        <f t="shared" si="283"/>
        <v>nie</v>
      </c>
      <c r="BQ122" s="2">
        <f t="shared" si="284"/>
        <v>2184</v>
      </c>
      <c r="BR122" s="1">
        <f t="shared" si="239"/>
        <v>23</v>
      </c>
      <c r="BS122" s="1">
        <f t="shared" si="269"/>
        <v>109</v>
      </c>
      <c r="BT122" s="1">
        <f t="shared" si="309"/>
        <v>104</v>
      </c>
      <c r="BU122" s="1">
        <f t="shared" si="255"/>
        <v>119</v>
      </c>
      <c r="BV122" s="2">
        <f t="shared" si="247"/>
        <v>2300</v>
      </c>
      <c r="BW122" s="8">
        <f t="shared" si="240"/>
        <v>5.5E-2</v>
      </c>
      <c r="BX122" s="2">
        <f t="shared" si="248"/>
        <v>2384.333333333333</v>
      </c>
      <c r="BY122" s="2">
        <f t="shared" si="241"/>
        <v>46</v>
      </c>
      <c r="BZ122" s="2">
        <f t="shared" si="273"/>
        <v>33200</v>
      </c>
      <c r="CA122" s="8">
        <f t="shared" si="270"/>
        <v>4.3999999999999997E-2</v>
      </c>
      <c r="CB122" s="2">
        <f t="shared" si="249"/>
        <v>34173.866666666669</v>
      </c>
      <c r="CC122" s="2">
        <f t="shared" si="271"/>
        <v>664</v>
      </c>
      <c r="CD122" s="2">
        <f t="shared" si="285"/>
        <v>0</v>
      </c>
      <c r="CE122" s="2">
        <f t="shared" si="250"/>
        <v>0</v>
      </c>
      <c r="CF122" s="2">
        <f t="shared" si="251"/>
        <v>56.399999999998727</v>
      </c>
      <c r="CG122" s="1">
        <f t="shared" si="232"/>
        <v>0</v>
      </c>
      <c r="CH122" s="2">
        <f t="shared" si="286"/>
        <v>56.399999999998727</v>
      </c>
      <c r="CI122" s="1">
        <f t="shared" si="242"/>
        <v>0</v>
      </c>
      <c r="CJ122" s="2">
        <f t="shared" si="252"/>
        <v>56.399999999998727</v>
      </c>
      <c r="CK122" s="2">
        <f t="shared" si="253"/>
        <v>149818.6</v>
      </c>
      <c r="CL122" s="2">
        <f t="shared" si="287"/>
        <v>0</v>
      </c>
      <c r="CM122" s="2">
        <f t="shared" si="216"/>
        <v>1138.0040700000002</v>
      </c>
      <c r="CN122" s="2">
        <f t="shared" si="288"/>
        <v>148680.59593000001</v>
      </c>
      <c r="CO122" s="2">
        <f t="shared" si="217"/>
        <v>2894</v>
      </c>
      <c r="CP122" s="2">
        <f t="shared" si="289"/>
        <v>8915.6740000000009</v>
      </c>
      <c r="CQ122" s="2">
        <f t="shared" si="290"/>
        <v>136870.92193000001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148161.13033374099</v>
      </c>
      <c r="CW122" s="8">
        <f t="shared" si="291"/>
        <v>4.9000000000000002E-2</v>
      </c>
      <c r="CX122" s="2">
        <f t="shared" si="292"/>
        <v>153001.06059130986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153001.06059130986</v>
      </c>
      <c r="DC122" s="2">
        <f t="shared" si="294"/>
        <v>0</v>
      </c>
      <c r="DD122" s="2">
        <f t="shared" si="225"/>
        <v>1156.1318751745337</v>
      </c>
      <c r="DE122" s="2">
        <f t="shared" si="226"/>
        <v>151844.92871613533</v>
      </c>
      <c r="DF122" s="2">
        <f t="shared" si="295"/>
        <v>3000</v>
      </c>
      <c r="DG122" s="2">
        <f t="shared" si="296"/>
        <v>9500.2015123488727</v>
      </c>
      <c r="DH122" s="2">
        <f t="shared" si="227"/>
        <v>139344.72720378646</v>
      </c>
    </row>
    <row r="123" spans="2:112">
      <c r="B123" s="228"/>
      <c r="C123" s="1">
        <f t="shared" si="256"/>
        <v>86</v>
      </c>
      <c r="D123" s="2">
        <f t="shared" si="259"/>
        <v>141087.06201284949</v>
      </c>
      <c r="E123" s="2">
        <f t="shared" si="260"/>
        <v>132005.41155690016</v>
      </c>
      <c r="F123" s="2">
        <f t="shared" si="261"/>
        <v>138478.55909666669</v>
      </c>
      <c r="G123" s="2">
        <f t="shared" si="262"/>
        <v>128832.46243000003</v>
      </c>
      <c r="H123" s="2">
        <f t="shared" si="263"/>
        <v>141385.84517330333</v>
      </c>
      <c r="I123" s="2">
        <f t="shared" si="264"/>
        <v>130901.02014885594</v>
      </c>
      <c r="J123" s="2">
        <f t="shared" si="257"/>
        <v>129800.57732739752</v>
      </c>
      <c r="K123" s="2">
        <f t="shared" si="258"/>
        <v>122744.39138064338</v>
      </c>
      <c r="W123" s="1">
        <f t="shared" si="297"/>
        <v>105</v>
      </c>
      <c r="X123" s="2">
        <f t="shared" si="274"/>
        <v>128430.34360730574</v>
      </c>
      <c r="Y123" s="8">
        <f t="shared" si="310"/>
        <v>4.5900000000000003E-2</v>
      </c>
      <c r="Z123" s="5">
        <f t="shared" si="298"/>
        <v>1339</v>
      </c>
      <c r="AA123" s="2">
        <f t="shared" si="299"/>
        <v>133766.1</v>
      </c>
      <c r="AB123" s="2">
        <f t="shared" si="207"/>
        <v>133900</v>
      </c>
      <c r="AC123" s="2">
        <f t="shared" si="300"/>
        <v>148046.83627500001</v>
      </c>
      <c r="AD123" s="8">
        <f t="shared" si="275"/>
        <v>5.1499999999999997E-2</v>
      </c>
      <c r="AE123" s="2">
        <f t="shared" si="179"/>
        <v>153765.14532612188</v>
      </c>
      <c r="AF123" s="2" t="str">
        <f t="shared" si="276"/>
        <v>nie</v>
      </c>
      <c r="AG123" s="2">
        <f t="shared" si="277"/>
        <v>1339</v>
      </c>
      <c r="AH123" s="1">
        <f t="shared" si="233"/>
        <v>0</v>
      </c>
      <c r="AI123" s="1">
        <f t="shared" si="265"/>
        <v>0</v>
      </c>
      <c r="AJ123" s="1">
        <f t="shared" si="308"/>
        <v>0</v>
      </c>
      <c r="AK123" s="1">
        <f t="shared" si="254"/>
        <v>0</v>
      </c>
      <c r="AL123" s="2">
        <f t="shared" si="243"/>
        <v>0</v>
      </c>
      <c r="AM123" s="8">
        <f t="shared" si="234"/>
        <v>5.1499999999999997E-2</v>
      </c>
      <c r="AN123" s="2">
        <f t="shared" si="244"/>
        <v>0</v>
      </c>
      <c r="AO123" s="2">
        <f t="shared" si="235"/>
        <v>0</v>
      </c>
      <c r="AP123" s="2">
        <f t="shared" si="272"/>
        <v>0</v>
      </c>
      <c r="AQ123" s="8">
        <f t="shared" si="266"/>
        <v>4.5900000000000003E-2</v>
      </c>
      <c r="AR123" s="2">
        <f t="shared" si="267"/>
        <v>0</v>
      </c>
      <c r="AS123" s="2">
        <f t="shared" si="268"/>
        <v>0</v>
      </c>
      <c r="AT123" s="2">
        <f t="shared" si="209"/>
        <v>0</v>
      </c>
      <c r="AU123" s="2">
        <f t="shared" si="245"/>
        <v>0</v>
      </c>
      <c r="AV123" s="2">
        <f t="shared" si="236"/>
        <v>85.444160917570116</v>
      </c>
      <c r="AW123" s="1">
        <f t="shared" si="231"/>
        <v>0</v>
      </c>
      <c r="AX123" s="2">
        <f t="shared" si="278"/>
        <v>85.444160917570116</v>
      </c>
      <c r="AY123" s="1">
        <f t="shared" si="237"/>
        <v>0</v>
      </c>
      <c r="AZ123" s="2">
        <f t="shared" si="210"/>
        <v>85.444160917570116</v>
      </c>
      <c r="BA123" s="2">
        <f t="shared" si="246"/>
        <v>153850.58948703945</v>
      </c>
      <c r="BB123" s="2">
        <f t="shared" si="279"/>
        <v>0</v>
      </c>
      <c r="BC123" s="2">
        <f t="shared" si="211"/>
        <v>1150.8621410040284</v>
      </c>
      <c r="BD123" s="2">
        <f t="shared" si="184"/>
        <v>152699.72734603542</v>
      </c>
      <c r="BE123" s="2">
        <f t="shared" si="212"/>
        <v>1339</v>
      </c>
      <c r="BF123" s="2">
        <f t="shared" si="185"/>
        <v>9977.2020025374968</v>
      </c>
      <c r="BG123" s="2">
        <f t="shared" si="186"/>
        <v>141383.52534349792</v>
      </c>
      <c r="BI123" s="8">
        <f t="shared" si="238"/>
        <v>2.9000000000000001E-2</v>
      </c>
      <c r="BJ123" s="5">
        <f t="shared" si="301"/>
        <v>1092</v>
      </c>
      <c r="BK123" s="2">
        <f t="shared" si="302"/>
        <v>109090.8</v>
      </c>
      <c r="BL123" s="2">
        <f t="shared" si="303"/>
        <v>109200</v>
      </c>
      <c r="BM123" s="2">
        <f t="shared" si="280"/>
        <v>109200</v>
      </c>
      <c r="BN123" s="8">
        <f t="shared" si="281"/>
        <v>5.5E-2</v>
      </c>
      <c r="BO123" s="2">
        <f t="shared" si="282"/>
        <v>113704.5</v>
      </c>
      <c r="BP123" s="2" t="str">
        <f t="shared" si="283"/>
        <v>nie</v>
      </c>
      <c r="BQ123" s="2">
        <f t="shared" si="284"/>
        <v>2184</v>
      </c>
      <c r="BR123" s="1">
        <f t="shared" si="239"/>
        <v>23</v>
      </c>
      <c r="BS123" s="1">
        <f t="shared" si="269"/>
        <v>109</v>
      </c>
      <c r="BT123" s="1">
        <f t="shared" si="309"/>
        <v>104</v>
      </c>
      <c r="BU123" s="1">
        <f t="shared" si="255"/>
        <v>119</v>
      </c>
      <c r="BV123" s="2">
        <f t="shared" si="247"/>
        <v>2300</v>
      </c>
      <c r="BW123" s="8">
        <f t="shared" si="240"/>
        <v>5.5E-2</v>
      </c>
      <c r="BX123" s="2">
        <f t="shared" si="248"/>
        <v>2394.875</v>
      </c>
      <c r="BY123" s="2">
        <f t="shared" si="241"/>
        <v>46</v>
      </c>
      <c r="BZ123" s="2">
        <f t="shared" si="273"/>
        <v>33200</v>
      </c>
      <c r="CA123" s="8">
        <f t="shared" si="270"/>
        <v>4.3999999999999997E-2</v>
      </c>
      <c r="CB123" s="2">
        <f t="shared" si="249"/>
        <v>34295.599999999999</v>
      </c>
      <c r="CC123" s="2">
        <f t="shared" si="271"/>
        <v>664</v>
      </c>
      <c r="CD123" s="2">
        <f t="shared" si="285"/>
        <v>0</v>
      </c>
      <c r="CE123" s="2">
        <f t="shared" si="250"/>
        <v>0</v>
      </c>
      <c r="CF123" s="2">
        <f t="shared" si="251"/>
        <v>56.399999999998727</v>
      </c>
      <c r="CG123" s="1">
        <f t="shared" si="232"/>
        <v>0</v>
      </c>
      <c r="CH123" s="2">
        <f t="shared" si="286"/>
        <v>56.399999999998727</v>
      </c>
      <c r="CI123" s="1">
        <f t="shared" si="242"/>
        <v>0</v>
      </c>
      <c r="CJ123" s="2">
        <f t="shared" si="252"/>
        <v>56.399999999998727</v>
      </c>
      <c r="CK123" s="2">
        <f t="shared" si="253"/>
        <v>150451.375</v>
      </c>
      <c r="CL123" s="2">
        <f t="shared" si="287"/>
        <v>0</v>
      </c>
      <c r="CM123" s="2">
        <f t="shared" si="216"/>
        <v>1138.0040700000002</v>
      </c>
      <c r="CN123" s="2">
        <f t="shared" si="288"/>
        <v>149313.37093</v>
      </c>
      <c r="CO123" s="2">
        <f t="shared" si="217"/>
        <v>2894</v>
      </c>
      <c r="CP123" s="2">
        <f t="shared" si="289"/>
        <v>9035.9012500000008</v>
      </c>
      <c r="CQ123" s="2">
        <f t="shared" si="290"/>
        <v>137383.46968000001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148161.13033374099</v>
      </c>
      <c r="CW123" s="8">
        <f t="shared" si="291"/>
        <v>4.9000000000000002E-2</v>
      </c>
      <c r="CX123" s="2">
        <f t="shared" si="292"/>
        <v>153606.05187350599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153606.05187350599</v>
      </c>
      <c r="DC123" s="2">
        <f t="shared" si="294"/>
        <v>0</v>
      </c>
      <c r="DD123" s="2">
        <f t="shared" si="225"/>
        <v>1156.1318751745337</v>
      </c>
      <c r="DE123" s="2">
        <f t="shared" si="226"/>
        <v>152449.91999833146</v>
      </c>
      <c r="DF123" s="2">
        <f t="shared" si="295"/>
        <v>3000</v>
      </c>
      <c r="DG123" s="2">
        <f t="shared" si="296"/>
        <v>9615.1498559661377</v>
      </c>
      <c r="DH123" s="2">
        <f t="shared" si="227"/>
        <v>139834.77014236533</v>
      </c>
    </row>
    <row r="124" spans="2:112">
      <c r="B124" s="228"/>
      <c r="C124" s="1">
        <f t="shared" si="256"/>
        <v>87</v>
      </c>
      <c r="D124" s="2">
        <f t="shared" si="259"/>
        <v>141691.31086909948</v>
      </c>
      <c r="E124" s="2">
        <f t="shared" si="260"/>
        <v>132494.85313046264</v>
      </c>
      <c r="F124" s="2">
        <f t="shared" si="261"/>
        <v>138996.01742999998</v>
      </c>
      <c r="G124" s="2">
        <f t="shared" si="262"/>
        <v>129211.13742999999</v>
      </c>
      <c r="H124" s="2">
        <f t="shared" si="263"/>
        <v>141962.57661486304</v>
      </c>
      <c r="I124" s="2">
        <f t="shared" si="264"/>
        <v>131368.1726165193</v>
      </c>
      <c r="J124" s="2">
        <f t="shared" si="257"/>
        <v>130194.84658102949</v>
      </c>
      <c r="K124" s="2">
        <f t="shared" si="258"/>
        <v>123039.59683345801</v>
      </c>
      <c r="W124" s="1">
        <f t="shared" si="297"/>
        <v>106</v>
      </c>
      <c r="X124" s="2">
        <f t="shared" si="274"/>
        <v>128734.11001825199</v>
      </c>
      <c r="Y124" s="8">
        <f t="shared" si="310"/>
        <v>4.5900000000000003E-2</v>
      </c>
      <c r="Z124" s="5">
        <f t="shared" si="298"/>
        <v>1339</v>
      </c>
      <c r="AA124" s="2">
        <f t="shared" si="299"/>
        <v>133766.1</v>
      </c>
      <c r="AB124" s="2">
        <f t="shared" si="207"/>
        <v>133900</v>
      </c>
      <c r="AC124" s="2">
        <f t="shared" si="300"/>
        <v>148046.83627500001</v>
      </c>
      <c r="AD124" s="8">
        <f t="shared" si="275"/>
        <v>5.1499999999999997E-2</v>
      </c>
      <c r="AE124" s="2">
        <f t="shared" si="179"/>
        <v>154400.51299846877</v>
      </c>
      <c r="AF124" s="2" t="str">
        <f t="shared" si="276"/>
        <v>nie</v>
      </c>
      <c r="AG124" s="2">
        <f t="shared" si="277"/>
        <v>1339</v>
      </c>
      <c r="AH124" s="1">
        <f t="shared" si="233"/>
        <v>0</v>
      </c>
      <c r="AI124" s="1">
        <f t="shared" si="265"/>
        <v>0</v>
      </c>
      <c r="AJ124" s="1">
        <f t="shared" si="308"/>
        <v>0</v>
      </c>
      <c r="AK124" s="1">
        <f t="shared" si="254"/>
        <v>0</v>
      </c>
      <c r="AL124" s="2">
        <f t="shared" si="243"/>
        <v>0</v>
      </c>
      <c r="AM124" s="8">
        <f t="shared" si="234"/>
        <v>5.1499999999999997E-2</v>
      </c>
      <c r="AN124" s="2">
        <f t="shared" si="244"/>
        <v>0</v>
      </c>
      <c r="AO124" s="2">
        <f t="shared" si="235"/>
        <v>0</v>
      </c>
      <c r="AP124" s="2">
        <f t="shared" si="272"/>
        <v>0</v>
      </c>
      <c r="AQ124" s="8">
        <f t="shared" si="266"/>
        <v>4.5900000000000003E-2</v>
      </c>
      <c r="AR124" s="2">
        <f t="shared" si="267"/>
        <v>0</v>
      </c>
      <c r="AS124" s="2">
        <f t="shared" si="268"/>
        <v>0</v>
      </c>
      <c r="AT124" s="2">
        <f t="shared" si="209"/>
        <v>0</v>
      </c>
      <c r="AU124" s="2">
        <f t="shared" si="245"/>
        <v>0</v>
      </c>
      <c r="AV124" s="2">
        <f t="shared" si="236"/>
        <v>85.444160917570116</v>
      </c>
      <c r="AW124" s="1">
        <f t="shared" si="231"/>
        <v>0</v>
      </c>
      <c r="AX124" s="2">
        <f t="shared" si="278"/>
        <v>85.444160917570116</v>
      </c>
      <c r="AY124" s="1">
        <f t="shared" si="237"/>
        <v>0</v>
      </c>
      <c r="AZ124" s="2">
        <f t="shared" si="210"/>
        <v>85.444160917570116</v>
      </c>
      <c r="BA124" s="2">
        <f t="shared" si="246"/>
        <v>154485.95715938634</v>
      </c>
      <c r="BB124" s="2">
        <f t="shared" si="279"/>
        <v>0</v>
      </c>
      <c r="BC124" s="2">
        <f t="shared" si="211"/>
        <v>1150.8621410040284</v>
      </c>
      <c r="BD124" s="2">
        <f t="shared" si="184"/>
        <v>153335.0950183823</v>
      </c>
      <c r="BE124" s="2">
        <f t="shared" si="212"/>
        <v>1339</v>
      </c>
      <c r="BF124" s="2">
        <f t="shared" si="185"/>
        <v>10097.921860283404</v>
      </c>
      <c r="BG124" s="2">
        <f t="shared" si="186"/>
        <v>141898.17315809889</v>
      </c>
      <c r="BI124" s="8">
        <f t="shared" si="238"/>
        <v>2.9000000000000001E-2</v>
      </c>
      <c r="BJ124" s="5">
        <f t="shared" si="301"/>
        <v>1092</v>
      </c>
      <c r="BK124" s="2">
        <f t="shared" si="302"/>
        <v>109090.8</v>
      </c>
      <c r="BL124" s="2">
        <f t="shared" si="303"/>
        <v>109200</v>
      </c>
      <c r="BM124" s="2">
        <f t="shared" si="280"/>
        <v>109200</v>
      </c>
      <c r="BN124" s="8">
        <f t="shared" si="281"/>
        <v>5.5E-2</v>
      </c>
      <c r="BO124" s="2">
        <f t="shared" si="282"/>
        <v>114205</v>
      </c>
      <c r="BP124" s="2" t="str">
        <f t="shared" si="283"/>
        <v>nie</v>
      </c>
      <c r="BQ124" s="2">
        <f t="shared" si="284"/>
        <v>2184</v>
      </c>
      <c r="BR124" s="1">
        <f t="shared" si="239"/>
        <v>23</v>
      </c>
      <c r="BS124" s="1">
        <f t="shared" si="269"/>
        <v>109</v>
      </c>
      <c r="BT124" s="1">
        <f t="shared" si="309"/>
        <v>104</v>
      </c>
      <c r="BU124" s="1">
        <f t="shared" si="255"/>
        <v>119</v>
      </c>
      <c r="BV124" s="2">
        <f t="shared" si="247"/>
        <v>2300</v>
      </c>
      <c r="BW124" s="8">
        <f t="shared" si="240"/>
        <v>5.5E-2</v>
      </c>
      <c r="BX124" s="2">
        <f t="shared" si="248"/>
        <v>2405.416666666667</v>
      </c>
      <c r="BY124" s="2">
        <f t="shared" si="241"/>
        <v>46</v>
      </c>
      <c r="BZ124" s="2">
        <f t="shared" si="273"/>
        <v>33200</v>
      </c>
      <c r="CA124" s="8">
        <f t="shared" si="270"/>
        <v>4.3999999999999997E-2</v>
      </c>
      <c r="CB124" s="2">
        <f t="shared" si="249"/>
        <v>34417.333333333328</v>
      </c>
      <c r="CC124" s="2">
        <f t="shared" si="271"/>
        <v>664</v>
      </c>
      <c r="CD124" s="2">
        <f t="shared" si="285"/>
        <v>0</v>
      </c>
      <c r="CE124" s="2">
        <f t="shared" si="250"/>
        <v>0</v>
      </c>
      <c r="CF124" s="2">
        <f t="shared" si="251"/>
        <v>56.399999999998727</v>
      </c>
      <c r="CG124" s="1">
        <f t="shared" si="232"/>
        <v>0</v>
      </c>
      <c r="CH124" s="2">
        <f t="shared" si="286"/>
        <v>56.399999999998727</v>
      </c>
      <c r="CI124" s="1">
        <f t="shared" si="242"/>
        <v>0</v>
      </c>
      <c r="CJ124" s="2">
        <f t="shared" si="252"/>
        <v>56.399999999998727</v>
      </c>
      <c r="CK124" s="2">
        <f t="shared" si="253"/>
        <v>151084.15</v>
      </c>
      <c r="CL124" s="2">
        <f t="shared" si="287"/>
        <v>0</v>
      </c>
      <c r="CM124" s="2">
        <f t="shared" si="216"/>
        <v>1138.0040700000002</v>
      </c>
      <c r="CN124" s="2">
        <f t="shared" si="288"/>
        <v>149946.14593</v>
      </c>
      <c r="CO124" s="2">
        <f t="shared" si="217"/>
        <v>2894</v>
      </c>
      <c r="CP124" s="2">
        <f t="shared" si="289"/>
        <v>9156.1284999999989</v>
      </c>
      <c r="CQ124" s="2">
        <f t="shared" si="290"/>
        <v>137896.01743000001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148161.13033374099</v>
      </c>
      <c r="CW124" s="8">
        <f t="shared" si="291"/>
        <v>4.9000000000000002E-2</v>
      </c>
      <c r="CX124" s="2">
        <f t="shared" si="292"/>
        <v>154211.04315570206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154211.04315570206</v>
      </c>
      <c r="DC124" s="2">
        <f t="shared" si="294"/>
        <v>0</v>
      </c>
      <c r="DD124" s="2">
        <f t="shared" si="225"/>
        <v>1156.1318751745337</v>
      </c>
      <c r="DE124" s="2">
        <f t="shared" si="226"/>
        <v>153054.91128052754</v>
      </c>
      <c r="DF124" s="2">
        <f t="shared" si="295"/>
        <v>3000</v>
      </c>
      <c r="DG124" s="2">
        <f t="shared" si="296"/>
        <v>9730.0981995833918</v>
      </c>
      <c r="DH124" s="2">
        <f t="shared" si="227"/>
        <v>140324.81308094415</v>
      </c>
    </row>
    <row r="125" spans="2:112">
      <c r="B125" s="228"/>
      <c r="C125" s="1">
        <f t="shared" si="256"/>
        <v>88</v>
      </c>
      <c r="D125" s="2">
        <f t="shared" si="259"/>
        <v>142295.55972534948</v>
      </c>
      <c r="E125" s="2">
        <f t="shared" si="260"/>
        <v>132984.29470402515</v>
      </c>
      <c r="F125" s="2">
        <f t="shared" si="261"/>
        <v>139513.47576333332</v>
      </c>
      <c r="G125" s="2">
        <f t="shared" si="262"/>
        <v>129589.81242999999</v>
      </c>
      <c r="H125" s="2">
        <f t="shared" si="263"/>
        <v>142539.30805642271</v>
      </c>
      <c r="I125" s="2">
        <f t="shared" si="264"/>
        <v>131835.32508418264</v>
      </c>
      <c r="J125" s="2">
        <f t="shared" si="257"/>
        <v>130590.31342751937</v>
      </c>
      <c r="K125" s="2">
        <f t="shared" si="258"/>
        <v>123334.80228627264</v>
      </c>
      <c r="W125" s="1">
        <f t="shared" si="297"/>
        <v>107</v>
      </c>
      <c r="X125" s="2">
        <f t="shared" si="274"/>
        <v>129037.87642919824</v>
      </c>
      <c r="Y125" s="8">
        <f t="shared" si="310"/>
        <v>4.5900000000000003E-2</v>
      </c>
      <c r="Z125" s="5">
        <f t="shared" si="298"/>
        <v>1339</v>
      </c>
      <c r="AA125" s="2">
        <f t="shared" si="299"/>
        <v>133766.1</v>
      </c>
      <c r="AB125" s="2">
        <f t="shared" si="207"/>
        <v>133900</v>
      </c>
      <c r="AC125" s="2">
        <f t="shared" si="300"/>
        <v>148046.83627500001</v>
      </c>
      <c r="AD125" s="8">
        <f t="shared" si="275"/>
        <v>5.1499999999999997E-2</v>
      </c>
      <c r="AE125" s="2">
        <f t="shared" si="179"/>
        <v>155035.88067081562</v>
      </c>
      <c r="AF125" s="2" t="str">
        <f t="shared" si="276"/>
        <v>nie</v>
      </c>
      <c r="AG125" s="2">
        <f t="shared" si="277"/>
        <v>1339</v>
      </c>
      <c r="AH125" s="1">
        <f t="shared" si="233"/>
        <v>0</v>
      </c>
      <c r="AI125" s="1">
        <f t="shared" si="265"/>
        <v>0</v>
      </c>
      <c r="AJ125" s="1">
        <f t="shared" si="308"/>
        <v>0</v>
      </c>
      <c r="AK125" s="1">
        <f t="shared" si="254"/>
        <v>0</v>
      </c>
      <c r="AL125" s="2">
        <f t="shared" si="243"/>
        <v>0</v>
      </c>
      <c r="AM125" s="8">
        <f t="shared" si="234"/>
        <v>5.1499999999999997E-2</v>
      </c>
      <c r="AN125" s="2">
        <f t="shared" si="244"/>
        <v>0</v>
      </c>
      <c r="AO125" s="2">
        <f t="shared" si="235"/>
        <v>0</v>
      </c>
      <c r="AP125" s="2">
        <f t="shared" si="272"/>
        <v>0</v>
      </c>
      <c r="AQ125" s="8">
        <f t="shared" si="266"/>
        <v>4.5900000000000003E-2</v>
      </c>
      <c r="AR125" s="2">
        <f t="shared" si="267"/>
        <v>0</v>
      </c>
      <c r="AS125" s="2">
        <f t="shared" si="268"/>
        <v>0</v>
      </c>
      <c r="AT125" s="2">
        <f t="shared" si="209"/>
        <v>0</v>
      </c>
      <c r="AU125" s="2">
        <f t="shared" si="245"/>
        <v>0</v>
      </c>
      <c r="AV125" s="2">
        <f t="shared" si="236"/>
        <v>85.444160917570116</v>
      </c>
      <c r="AW125" s="1">
        <f t="shared" si="231"/>
        <v>0</v>
      </c>
      <c r="AX125" s="2">
        <f t="shared" si="278"/>
        <v>85.444160917570116</v>
      </c>
      <c r="AY125" s="1">
        <f t="shared" si="237"/>
        <v>0</v>
      </c>
      <c r="AZ125" s="2">
        <f t="shared" si="210"/>
        <v>85.444160917570116</v>
      </c>
      <c r="BA125" s="2">
        <f t="shared" si="246"/>
        <v>155121.32483173319</v>
      </c>
      <c r="BB125" s="2">
        <f t="shared" si="279"/>
        <v>0</v>
      </c>
      <c r="BC125" s="2">
        <f t="shared" si="211"/>
        <v>1150.8621410040284</v>
      </c>
      <c r="BD125" s="2">
        <f t="shared" si="184"/>
        <v>153970.46269072915</v>
      </c>
      <c r="BE125" s="2">
        <f t="shared" si="212"/>
        <v>1339</v>
      </c>
      <c r="BF125" s="2">
        <f t="shared" si="185"/>
        <v>10218.641718029307</v>
      </c>
      <c r="BG125" s="2">
        <f t="shared" si="186"/>
        <v>142412.82097269985</v>
      </c>
      <c r="BI125" s="8">
        <f t="shared" si="238"/>
        <v>2.9000000000000001E-2</v>
      </c>
      <c r="BJ125" s="5">
        <f t="shared" si="301"/>
        <v>1092</v>
      </c>
      <c r="BK125" s="2">
        <f t="shared" si="302"/>
        <v>109090.8</v>
      </c>
      <c r="BL125" s="2">
        <f t="shared" si="303"/>
        <v>109200</v>
      </c>
      <c r="BM125" s="2">
        <f t="shared" si="280"/>
        <v>109200</v>
      </c>
      <c r="BN125" s="8">
        <f t="shared" si="281"/>
        <v>5.5E-2</v>
      </c>
      <c r="BO125" s="2">
        <f t="shared" si="282"/>
        <v>114705.49999999999</v>
      </c>
      <c r="BP125" s="2" t="str">
        <f t="shared" si="283"/>
        <v>nie</v>
      </c>
      <c r="BQ125" s="2">
        <f t="shared" si="284"/>
        <v>2184</v>
      </c>
      <c r="BR125" s="1">
        <f t="shared" si="239"/>
        <v>23</v>
      </c>
      <c r="BS125" s="1">
        <f t="shared" si="269"/>
        <v>109</v>
      </c>
      <c r="BT125" s="1">
        <f t="shared" si="309"/>
        <v>104</v>
      </c>
      <c r="BU125" s="1">
        <f t="shared" si="255"/>
        <v>119</v>
      </c>
      <c r="BV125" s="2">
        <f t="shared" si="247"/>
        <v>2300</v>
      </c>
      <c r="BW125" s="8">
        <f t="shared" si="240"/>
        <v>5.5E-2</v>
      </c>
      <c r="BX125" s="2">
        <f t="shared" si="248"/>
        <v>2415.958333333333</v>
      </c>
      <c r="BY125" s="2">
        <f t="shared" si="241"/>
        <v>46</v>
      </c>
      <c r="BZ125" s="2">
        <f t="shared" si="273"/>
        <v>33200</v>
      </c>
      <c r="CA125" s="8">
        <f t="shared" si="270"/>
        <v>4.3999999999999997E-2</v>
      </c>
      <c r="CB125" s="2">
        <f t="shared" si="249"/>
        <v>34539.066666666666</v>
      </c>
      <c r="CC125" s="2">
        <f t="shared" si="271"/>
        <v>664</v>
      </c>
      <c r="CD125" s="2">
        <f t="shared" si="285"/>
        <v>0</v>
      </c>
      <c r="CE125" s="2">
        <f t="shared" si="250"/>
        <v>0</v>
      </c>
      <c r="CF125" s="2">
        <f t="shared" si="251"/>
        <v>56.399999999998727</v>
      </c>
      <c r="CG125" s="1">
        <f t="shared" si="232"/>
        <v>0</v>
      </c>
      <c r="CH125" s="2">
        <f t="shared" si="286"/>
        <v>56.399999999998727</v>
      </c>
      <c r="CI125" s="1">
        <f t="shared" si="242"/>
        <v>0</v>
      </c>
      <c r="CJ125" s="2">
        <f t="shared" si="252"/>
        <v>56.399999999998727</v>
      </c>
      <c r="CK125" s="2">
        <f t="shared" si="253"/>
        <v>151716.92499999996</v>
      </c>
      <c r="CL125" s="2">
        <f t="shared" si="287"/>
        <v>0</v>
      </c>
      <c r="CM125" s="2">
        <f t="shared" si="216"/>
        <v>1138.0040700000002</v>
      </c>
      <c r="CN125" s="2">
        <f t="shared" si="288"/>
        <v>150578.92092999996</v>
      </c>
      <c r="CO125" s="2">
        <f t="shared" si="217"/>
        <v>2894</v>
      </c>
      <c r="CP125" s="2">
        <f t="shared" si="289"/>
        <v>9276.3557499999915</v>
      </c>
      <c r="CQ125" s="2">
        <f t="shared" si="290"/>
        <v>138408.56517999998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148161.13033374099</v>
      </c>
      <c r="CW125" s="8">
        <f t="shared" si="291"/>
        <v>4.9000000000000002E-2</v>
      </c>
      <c r="CX125" s="2">
        <f t="shared" si="292"/>
        <v>154816.0344378982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154816.0344378982</v>
      </c>
      <c r="DC125" s="2">
        <f t="shared" si="294"/>
        <v>0</v>
      </c>
      <c r="DD125" s="2">
        <f t="shared" si="225"/>
        <v>1156.1318751745337</v>
      </c>
      <c r="DE125" s="2">
        <f t="shared" si="226"/>
        <v>153659.90256272367</v>
      </c>
      <c r="DF125" s="2">
        <f t="shared" si="295"/>
        <v>3000</v>
      </c>
      <c r="DG125" s="2">
        <f t="shared" si="296"/>
        <v>9845.0465432006567</v>
      </c>
      <c r="DH125" s="2">
        <f t="shared" si="227"/>
        <v>140814.85601952302</v>
      </c>
    </row>
    <row r="126" spans="2:112">
      <c r="B126" s="228"/>
      <c r="C126" s="1">
        <f t="shared" si="256"/>
        <v>89</v>
      </c>
      <c r="D126" s="2">
        <f t="shared" si="259"/>
        <v>142899.80858159947</v>
      </c>
      <c r="E126" s="2">
        <f t="shared" si="260"/>
        <v>133473.73627758762</v>
      </c>
      <c r="F126" s="2">
        <f t="shared" si="261"/>
        <v>140030.93409666666</v>
      </c>
      <c r="G126" s="2">
        <f t="shared" si="262"/>
        <v>129994.23867999999</v>
      </c>
      <c r="H126" s="2">
        <f t="shared" si="263"/>
        <v>143116.03949798242</v>
      </c>
      <c r="I126" s="2">
        <f t="shared" si="264"/>
        <v>132302.47755184601</v>
      </c>
      <c r="J126" s="2">
        <f t="shared" si="257"/>
        <v>130986.98150455547</v>
      </c>
      <c r="K126" s="2">
        <f t="shared" si="258"/>
        <v>123630.00773908726</v>
      </c>
      <c r="W126" s="1">
        <f t="shared" si="297"/>
        <v>108</v>
      </c>
      <c r="X126" s="2">
        <f t="shared" si="274"/>
        <v>129341.64284014444</v>
      </c>
      <c r="Y126" s="8">
        <f t="shared" si="310"/>
        <v>4.5900000000000003E-2</v>
      </c>
      <c r="Z126" s="5">
        <f t="shared" si="298"/>
        <v>1339</v>
      </c>
      <c r="AA126" s="2">
        <f t="shared" si="299"/>
        <v>133766.1</v>
      </c>
      <c r="AB126" s="2">
        <f t="shared" si="207"/>
        <v>133900</v>
      </c>
      <c r="AC126" s="2">
        <f t="shared" si="300"/>
        <v>148046.83627500001</v>
      </c>
      <c r="AD126" s="8">
        <f t="shared" si="275"/>
        <v>4.5900000000000003E-2</v>
      </c>
      <c r="AE126" s="2">
        <f t="shared" si="179"/>
        <v>154842.1860600225</v>
      </c>
      <c r="AF126" s="2" t="str">
        <f t="shared" si="276"/>
        <v>tak</v>
      </c>
      <c r="AG126" s="2">
        <f t="shared" si="277"/>
        <v>0</v>
      </c>
      <c r="AH126" s="1">
        <f t="shared" si="233"/>
        <v>0</v>
      </c>
      <c r="AI126" s="1">
        <f t="shared" si="265"/>
        <v>0</v>
      </c>
      <c r="AJ126" s="1">
        <f t="shared" si="308"/>
        <v>0</v>
      </c>
      <c r="AK126" s="1">
        <f t="shared" si="254"/>
        <v>0</v>
      </c>
      <c r="AL126" s="2">
        <f t="shared" si="243"/>
        <v>0</v>
      </c>
      <c r="AM126" s="8">
        <f t="shared" si="234"/>
        <v>5.1499999999999997E-2</v>
      </c>
      <c r="AN126" s="2">
        <f t="shared" si="244"/>
        <v>0</v>
      </c>
      <c r="AO126" s="2">
        <f t="shared" si="235"/>
        <v>0</v>
      </c>
      <c r="AP126" s="2">
        <f t="shared" si="272"/>
        <v>0</v>
      </c>
      <c r="AQ126" s="8">
        <f t="shared" si="266"/>
        <v>4.5900000000000003E-2</v>
      </c>
      <c r="AR126" s="2">
        <f t="shared" si="267"/>
        <v>0</v>
      </c>
      <c r="AS126" s="2">
        <f t="shared" si="268"/>
        <v>0</v>
      </c>
      <c r="AT126" s="2">
        <f t="shared" si="209"/>
        <v>97.086060022498714</v>
      </c>
      <c r="AU126" s="2">
        <f t="shared" si="245"/>
        <v>0</v>
      </c>
      <c r="AV126" s="2">
        <f t="shared" si="236"/>
        <v>182.53022094006883</v>
      </c>
      <c r="AW126" s="1">
        <f t="shared" ref="AW126:AW157" si="311">IF(AT126&lt;&gt;0,MIN(IF(AK126&lt;&gt;"",AK126,0),ROUNDDOWN(AV126/zamiana_TOS,0)),0)</f>
        <v>0</v>
      </c>
      <c r="AX126" s="2">
        <f t="shared" si="278"/>
        <v>182.53022094006883</v>
      </c>
      <c r="AY126" s="1">
        <f t="shared" si="237"/>
        <v>1</v>
      </c>
      <c r="AZ126" s="2">
        <f t="shared" si="210"/>
        <v>82.53022094006883</v>
      </c>
      <c r="BA126" s="2">
        <f t="shared" si="246"/>
        <v>154927.63022094007</v>
      </c>
      <c r="BB126" s="2">
        <f t="shared" si="279"/>
        <v>154.92763022094007</v>
      </c>
      <c r="BC126" s="2">
        <f t="shared" si="211"/>
        <v>1305.7897712249685</v>
      </c>
      <c r="BD126" s="2">
        <f t="shared" si="184"/>
        <v>153621.84044971512</v>
      </c>
      <c r="BE126" s="2">
        <f t="shared" si="212"/>
        <v>0</v>
      </c>
      <c r="BF126" s="2">
        <f t="shared" si="185"/>
        <v>10436.249741978614</v>
      </c>
      <c r="BG126" s="2">
        <f t="shared" si="186"/>
        <v>143185.5907077365</v>
      </c>
      <c r="BI126" s="8">
        <f t="shared" si="238"/>
        <v>2.9000000000000001E-2</v>
      </c>
      <c r="BJ126" s="5">
        <f t="shared" si="301"/>
        <v>1092</v>
      </c>
      <c r="BK126" s="2">
        <f t="shared" si="302"/>
        <v>109090.8</v>
      </c>
      <c r="BL126" s="2">
        <f t="shared" si="303"/>
        <v>109200</v>
      </c>
      <c r="BM126" s="2">
        <f t="shared" si="280"/>
        <v>109200</v>
      </c>
      <c r="BN126" s="8">
        <f t="shared" si="281"/>
        <v>5.5E-2</v>
      </c>
      <c r="BO126" s="2">
        <f t="shared" si="282"/>
        <v>115206</v>
      </c>
      <c r="BP126" s="2" t="str">
        <f t="shared" si="283"/>
        <v>nie</v>
      </c>
      <c r="BQ126" s="2">
        <f t="shared" si="284"/>
        <v>2184</v>
      </c>
      <c r="BR126" s="1">
        <f t="shared" si="239"/>
        <v>23</v>
      </c>
      <c r="BS126" s="1">
        <f t="shared" si="269"/>
        <v>109</v>
      </c>
      <c r="BT126" s="1">
        <f t="shared" si="309"/>
        <v>104</v>
      </c>
      <c r="BU126" s="1">
        <f t="shared" si="255"/>
        <v>119</v>
      </c>
      <c r="BV126" s="2">
        <f t="shared" si="247"/>
        <v>2300</v>
      </c>
      <c r="BW126" s="8">
        <f t="shared" si="240"/>
        <v>5.5E-2</v>
      </c>
      <c r="BX126" s="2">
        <f t="shared" si="248"/>
        <v>2426.5</v>
      </c>
      <c r="BY126" s="2">
        <f t="shared" si="241"/>
        <v>46</v>
      </c>
      <c r="BZ126" s="2">
        <f t="shared" si="273"/>
        <v>33200</v>
      </c>
      <c r="CA126" s="8">
        <f t="shared" si="270"/>
        <v>4.3999999999999997E-2</v>
      </c>
      <c r="CB126" s="2">
        <f t="shared" si="249"/>
        <v>34660.800000000003</v>
      </c>
      <c r="CC126" s="2">
        <f t="shared" si="271"/>
        <v>664</v>
      </c>
      <c r="CD126" s="2">
        <f t="shared" si="285"/>
        <v>6006</v>
      </c>
      <c r="CE126" s="2">
        <f t="shared" si="250"/>
        <v>13487.300000000003</v>
      </c>
      <c r="CF126" s="2">
        <f t="shared" si="251"/>
        <v>19549.7</v>
      </c>
      <c r="CG126" s="1">
        <f t="shared" ref="CG126:CG157" si="312">IF(CD126&lt;&gt;0,MIN(IF(BU126&lt;&gt;"",BU126,0),ROUNDDOWN(CF126/zamiana_COI,0)),0)</f>
        <v>119</v>
      </c>
      <c r="CH126" s="2">
        <f t="shared" si="286"/>
        <v>7661.6</v>
      </c>
      <c r="CI126" s="1">
        <f t="shared" si="242"/>
        <v>76</v>
      </c>
      <c r="CJ126" s="2">
        <f t="shared" si="252"/>
        <v>61.600000000000364</v>
      </c>
      <c r="CK126" s="2">
        <f t="shared" si="253"/>
        <v>152349.69999999998</v>
      </c>
      <c r="CL126" s="2">
        <f t="shared" si="287"/>
        <v>152.34969999999998</v>
      </c>
      <c r="CM126" s="2">
        <f t="shared" si="216"/>
        <v>1290.3537700000002</v>
      </c>
      <c r="CN126" s="2">
        <f t="shared" si="288"/>
        <v>151059.34623</v>
      </c>
      <c r="CO126" s="2">
        <f t="shared" si="217"/>
        <v>2894</v>
      </c>
      <c r="CP126" s="2">
        <f t="shared" si="289"/>
        <v>9396.5829999999969</v>
      </c>
      <c r="CQ126" s="2">
        <f t="shared" si="290"/>
        <v>138768.76323000001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148161.13033374099</v>
      </c>
      <c r="CW126" s="8">
        <f t="shared" si="291"/>
        <v>4.9000000000000002E-2</v>
      </c>
      <c r="CX126" s="2">
        <f t="shared" si="292"/>
        <v>155421.0257200943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155421.0257200943</v>
      </c>
      <c r="DC126" s="2">
        <f t="shared" si="294"/>
        <v>155.42102572009429</v>
      </c>
      <c r="DD126" s="2">
        <f t="shared" si="225"/>
        <v>1311.552900894628</v>
      </c>
      <c r="DE126" s="2">
        <f t="shared" si="226"/>
        <v>154109.47281919967</v>
      </c>
      <c r="DF126" s="2">
        <f t="shared" si="295"/>
        <v>3000</v>
      </c>
      <c r="DG126" s="2">
        <f t="shared" si="296"/>
        <v>9959.9948868179181</v>
      </c>
      <c r="DH126" s="2">
        <f t="shared" si="227"/>
        <v>141149.47793238176</v>
      </c>
    </row>
    <row r="127" spans="2:112">
      <c r="B127" s="228"/>
      <c r="C127" s="1">
        <f t="shared" si="256"/>
        <v>90</v>
      </c>
      <c r="D127" s="2">
        <f t="shared" si="259"/>
        <v>143504.05743784946</v>
      </c>
      <c r="E127" s="2">
        <f t="shared" si="260"/>
        <v>133963.17785115013</v>
      </c>
      <c r="F127" s="2">
        <f t="shared" si="261"/>
        <v>140548.39243000001</v>
      </c>
      <c r="G127" s="2">
        <f t="shared" si="262"/>
        <v>130413.37993000001</v>
      </c>
      <c r="H127" s="2">
        <f t="shared" si="263"/>
        <v>143692.77093954207</v>
      </c>
      <c r="I127" s="2">
        <f t="shared" si="264"/>
        <v>132769.63001950932</v>
      </c>
      <c r="J127" s="2">
        <f t="shared" si="257"/>
        <v>131384.85446087556</v>
      </c>
      <c r="K127" s="2">
        <f t="shared" si="258"/>
        <v>123925.21319190186</v>
      </c>
      <c r="W127" s="1">
        <f t="shared" si="297"/>
        <v>109</v>
      </c>
      <c r="X127" s="2">
        <f t="shared" si="274"/>
        <v>129654.21847700814</v>
      </c>
      <c r="Y127" s="8">
        <f t="shared" si="310"/>
        <v>4.5900000000000003E-2</v>
      </c>
      <c r="Z127" s="5">
        <f t="shared" si="298"/>
        <v>1549</v>
      </c>
      <c r="AA127" s="2">
        <f t="shared" si="299"/>
        <v>154745.1</v>
      </c>
      <c r="AB127" s="2">
        <f t="shared" si="207"/>
        <v>154900</v>
      </c>
      <c r="AC127" s="2">
        <f t="shared" si="300"/>
        <v>154900</v>
      </c>
      <c r="AD127" s="8">
        <f t="shared" si="275"/>
        <v>5.1499999999999997E-2</v>
      </c>
      <c r="AE127" s="2">
        <f t="shared" si="179"/>
        <v>155564.77916666665</v>
      </c>
      <c r="AF127" s="2" t="str">
        <f t="shared" si="276"/>
        <v>nie</v>
      </c>
      <c r="AG127" s="2">
        <f t="shared" si="277"/>
        <v>664.77916666664532</v>
      </c>
      <c r="AH127" s="1">
        <f t="shared" si="233"/>
        <v>1</v>
      </c>
      <c r="AI127" s="1">
        <f t="shared" si="265"/>
        <v>0</v>
      </c>
      <c r="AJ127" s="1">
        <f t="shared" si="308"/>
        <v>0</v>
      </c>
      <c r="AK127" s="1">
        <f t="shared" si="254"/>
        <v>0</v>
      </c>
      <c r="AL127" s="2">
        <f t="shared" si="243"/>
        <v>100</v>
      </c>
      <c r="AM127" s="8">
        <f t="shared" ref="AM127:AM162" si="313">proc_I_okres_TOS</f>
        <v>5.1499999999999997E-2</v>
      </c>
      <c r="AN127" s="2">
        <f t="shared" si="244"/>
        <v>100.42916666666666</v>
      </c>
      <c r="AO127" s="2">
        <f t="shared" ref="AO127:AO158" si="314">MIN(AH127*koszt_wczesniejszy_wykup_TOS,AN127-AL127)</f>
        <v>0.42916666666666003</v>
      </c>
      <c r="AP127" s="2">
        <f t="shared" si="272"/>
        <v>0</v>
      </c>
      <c r="AQ127" s="8">
        <f t="shared" si="266"/>
        <v>4.5900000000000003E-2</v>
      </c>
      <c r="AR127" s="2">
        <f t="shared" si="267"/>
        <v>0</v>
      </c>
      <c r="AS127" s="2">
        <f t="shared" si="268"/>
        <v>0</v>
      </c>
      <c r="AT127" s="2">
        <f t="shared" si="209"/>
        <v>0</v>
      </c>
      <c r="AU127" s="2">
        <f t="shared" si="245"/>
        <v>0</v>
      </c>
      <c r="AV127" s="2">
        <f t="shared" si="236"/>
        <v>82.53022094006883</v>
      </c>
      <c r="AW127" s="1">
        <f t="shared" si="311"/>
        <v>0</v>
      </c>
      <c r="AX127" s="2">
        <f t="shared" si="278"/>
        <v>82.53022094006883</v>
      </c>
      <c r="AY127" s="1">
        <f t="shared" si="237"/>
        <v>0</v>
      </c>
      <c r="AZ127" s="2">
        <f t="shared" si="210"/>
        <v>82.53022094006883</v>
      </c>
      <c r="BA127" s="2">
        <f t="shared" si="246"/>
        <v>155747.73855427338</v>
      </c>
      <c r="BB127" s="2">
        <f t="shared" si="279"/>
        <v>0</v>
      </c>
      <c r="BC127" s="2">
        <f t="shared" si="211"/>
        <v>1305.7897712249685</v>
      </c>
      <c r="BD127" s="2">
        <f t="shared" si="184"/>
        <v>154441.94878304843</v>
      </c>
      <c r="BE127" s="2">
        <f t="shared" si="212"/>
        <v>665.208333333312</v>
      </c>
      <c r="BF127" s="2">
        <f t="shared" si="185"/>
        <v>10465.680741978613</v>
      </c>
      <c r="BG127" s="2">
        <f t="shared" si="186"/>
        <v>143311.05970773651</v>
      </c>
      <c r="BI127" s="8">
        <f t="shared" ref="BI127:BI162" si="315">MAX(INDEX(scenariusz_I_inflacja,MATCH(ROUNDUP(W127/12,0)-1,scenariusz_I_rok,0)),0)</f>
        <v>2.9000000000000001E-2</v>
      </c>
      <c r="BJ127" s="5">
        <f t="shared" si="301"/>
        <v>1092</v>
      </c>
      <c r="BK127" s="2">
        <f t="shared" si="302"/>
        <v>109090.8</v>
      </c>
      <c r="BL127" s="2">
        <f t="shared" si="303"/>
        <v>109200</v>
      </c>
      <c r="BM127" s="2">
        <f t="shared" si="280"/>
        <v>109200</v>
      </c>
      <c r="BN127" s="8">
        <f t="shared" si="281"/>
        <v>4.3999999999999997E-2</v>
      </c>
      <c r="BO127" s="2">
        <f t="shared" si="282"/>
        <v>109600.40000000001</v>
      </c>
      <c r="BP127" s="2" t="str">
        <f t="shared" si="283"/>
        <v>nie</v>
      </c>
      <c r="BQ127" s="2">
        <f t="shared" si="284"/>
        <v>2184</v>
      </c>
      <c r="BR127" s="1">
        <f t="shared" ref="BR127:BR162" si="316">IF(CD126&lt;&gt;0,CG126+CI126,BR126)</f>
        <v>195</v>
      </c>
      <c r="BS127" s="1">
        <f t="shared" si="269"/>
        <v>23</v>
      </c>
      <c r="BT127" s="1">
        <f t="shared" si="309"/>
        <v>109</v>
      </c>
      <c r="BU127" s="1">
        <f t="shared" si="255"/>
        <v>104</v>
      </c>
      <c r="BV127" s="2">
        <f t="shared" si="247"/>
        <v>19500</v>
      </c>
      <c r="BW127" s="8">
        <f t="shared" ref="BW127:BW162" si="317">proc_I_okres_COI</f>
        <v>5.5E-2</v>
      </c>
      <c r="BX127" s="2">
        <f t="shared" si="248"/>
        <v>19589.375</v>
      </c>
      <c r="BY127" s="2">
        <f t="shared" ref="BY127:BY158" si="318">MIN(BR127*koszt_wczesniejszy_wykup_COI,BX127-BV127)</f>
        <v>89.375</v>
      </c>
      <c r="BZ127" s="2">
        <f t="shared" si="273"/>
        <v>23600</v>
      </c>
      <c r="CA127" s="8">
        <f t="shared" si="270"/>
        <v>4.3999999999999997E-2</v>
      </c>
      <c r="CB127" s="2">
        <f t="shared" si="249"/>
        <v>23686.533333333333</v>
      </c>
      <c r="CC127" s="2">
        <f t="shared" si="271"/>
        <v>472</v>
      </c>
      <c r="CD127" s="2">
        <f t="shared" si="285"/>
        <v>0</v>
      </c>
      <c r="CE127" s="2">
        <f t="shared" si="250"/>
        <v>0</v>
      </c>
      <c r="CF127" s="2">
        <f t="shared" si="251"/>
        <v>61.600000000000364</v>
      </c>
      <c r="CG127" s="1">
        <f t="shared" si="312"/>
        <v>0</v>
      </c>
      <c r="CH127" s="2">
        <f t="shared" si="286"/>
        <v>61.600000000000364</v>
      </c>
      <c r="CI127" s="1">
        <f t="shared" si="242"/>
        <v>0</v>
      </c>
      <c r="CJ127" s="2">
        <f t="shared" si="252"/>
        <v>61.600000000000364</v>
      </c>
      <c r="CK127" s="2">
        <f t="shared" si="253"/>
        <v>152937.90833333335</v>
      </c>
      <c r="CL127" s="2">
        <f t="shared" si="287"/>
        <v>0</v>
      </c>
      <c r="CM127" s="2">
        <f t="shared" si="216"/>
        <v>1290.3537700000002</v>
      </c>
      <c r="CN127" s="2">
        <f t="shared" si="288"/>
        <v>151647.55456333337</v>
      </c>
      <c r="CO127" s="2">
        <f t="shared" si="217"/>
        <v>2745.375</v>
      </c>
      <c r="CP127" s="2">
        <f t="shared" si="289"/>
        <v>9536.5813333333372</v>
      </c>
      <c r="CQ127" s="2">
        <f t="shared" si="290"/>
        <v>139365.59823000003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155421.0257200943</v>
      </c>
      <c r="CW127" s="8">
        <f t="shared" si="291"/>
        <v>4.9000000000000002E-2</v>
      </c>
      <c r="CX127" s="2">
        <f t="shared" si="292"/>
        <v>156055.66157511805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156055.66157511805</v>
      </c>
      <c r="DC127" s="2">
        <f t="shared" si="294"/>
        <v>0</v>
      </c>
      <c r="DD127" s="2">
        <f t="shared" si="225"/>
        <v>1311.552900894628</v>
      </c>
      <c r="DE127" s="2">
        <f t="shared" si="226"/>
        <v>154744.10867422342</v>
      </c>
      <c r="DF127" s="2">
        <f t="shared" si="295"/>
        <v>3000</v>
      </c>
      <c r="DG127" s="2">
        <f t="shared" si="296"/>
        <v>10080.575699272429</v>
      </c>
      <c r="DH127" s="2">
        <f t="shared" si="227"/>
        <v>141663.532974951</v>
      </c>
    </row>
    <row r="128" spans="2:112">
      <c r="B128" s="228"/>
      <c r="C128" s="1">
        <f t="shared" si="256"/>
        <v>91</v>
      </c>
      <c r="D128" s="2">
        <f t="shared" si="259"/>
        <v>144108.30629409949</v>
      </c>
      <c r="E128" s="2">
        <f t="shared" si="260"/>
        <v>134452.61942471264</v>
      </c>
      <c r="F128" s="2">
        <f t="shared" si="261"/>
        <v>141065.85076333335</v>
      </c>
      <c r="G128" s="2">
        <f t="shared" si="262"/>
        <v>130832.52118000001</v>
      </c>
      <c r="H128" s="2">
        <f t="shared" si="263"/>
        <v>144269.50238110177</v>
      </c>
      <c r="I128" s="2">
        <f t="shared" si="264"/>
        <v>133236.78248717269</v>
      </c>
      <c r="J128" s="2">
        <f t="shared" si="257"/>
        <v>131783.93595630047</v>
      </c>
      <c r="K128" s="2">
        <f t="shared" si="258"/>
        <v>124220.41864471648</v>
      </c>
      <c r="W128" s="1">
        <f t="shared" si="297"/>
        <v>110</v>
      </c>
      <c r="X128" s="2">
        <f t="shared" si="274"/>
        <v>129966.7941138718</v>
      </c>
      <c r="Y128" s="8">
        <f t="shared" si="310"/>
        <v>4.5900000000000003E-2</v>
      </c>
      <c r="Z128" s="5">
        <f t="shared" si="298"/>
        <v>1549</v>
      </c>
      <c r="AA128" s="2">
        <f t="shared" si="299"/>
        <v>154745.1</v>
      </c>
      <c r="AB128" s="2">
        <f t="shared" si="207"/>
        <v>154900</v>
      </c>
      <c r="AC128" s="2">
        <f t="shared" si="300"/>
        <v>154900</v>
      </c>
      <c r="AD128" s="8">
        <f t="shared" si="275"/>
        <v>5.1499999999999997E-2</v>
      </c>
      <c r="AE128" s="2">
        <f t="shared" si="179"/>
        <v>156229.55833333335</v>
      </c>
      <c r="AF128" s="2" t="str">
        <f t="shared" si="276"/>
        <v>nie</v>
      </c>
      <c r="AG128" s="2">
        <f t="shared" si="277"/>
        <v>1329.5583333333489</v>
      </c>
      <c r="AH128" s="1">
        <f t="shared" si="233"/>
        <v>1</v>
      </c>
      <c r="AI128" s="1">
        <f t="shared" si="265"/>
        <v>0</v>
      </c>
      <c r="AJ128" s="1">
        <f t="shared" si="308"/>
        <v>0</v>
      </c>
      <c r="AK128" s="1">
        <f t="shared" si="254"/>
        <v>0</v>
      </c>
      <c r="AL128" s="2">
        <f t="shared" si="243"/>
        <v>100</v>
      </c>
      <c r="AM128" s="8">
        <f t="shared" si="313"/>
        <v>5.1499999999999997E-2</v>
      </c>
      <c r="AN128" s="2">
        <f t="shared" si="244"/>
        <v>100.85833333333333</v>
      </c>
      <c r="AO128" s="2">
        <f t="shared" si="314"/>
        <v>0.85833333333333428</v>
      </c>
      <c r="AP128" s="2">
        <f t="shared" si="272"/>
        <v>0</v>
      </c>
      <c r="AQ128" s="8">
        <f t="shared" si="266"/>
        <v>4.5900000000000003E-2</v>
      </c>
      <c r="AR128" s="2">
        <f t="shared" si="267"/>
        <v>0</v>
      </c>
      <c r="AS128" s="2">
        <f t="shared" si="268"/>
        <v>0</v>
      </c>
      <c r="AT128" s="2">
        <f t="shared" si="209"/>
        <v>0</v>
      </c>
      <c r="AU128" s="2">
        <f t="shared" si="245"/>
        <v>0</v>
      </c>
      <c r="AV128" s="2">
        <f t="shared" si="236"/>
        <v>82.53022094006883</v>
      </c>
      <c r="AW128" s="1">
        <f t="shared" si="311"/>
        <v>0</v>
      </c>
      <c r="AX128" s="2">
        <f t="shared" si="278"/>
        <v>82.53022094006883</v>
      </c>
      <c r="AY128" s="1">
        <f t="shared" si="237"/>
        <v>0</v>
      </c>
      <c r="AZ128" s="2">
        <f t="shared" si="210"/>
        <v>82.53022094006883</v>
      </c>
      <c r="BA128" s="2">
        <f t="shared" si="246"/>
        <v>156412.94688760675</v>
      </c>
      <c r="BB128" s="2">
        <f t="shared" si="279"/>
        <v>0</v>
      </c>
      <c r="BC128" s="2">
        <f t="shared" si="211"/>
        <v>1305.7897712249685</v>
      </c>
      <c r="BD128" s="2">
        <f t="shared" si="184"/>
        <v>155107.1571163818</v>
      </c>
      <c r="BE128" s="2">
        <f t="shared" si="212"/>
        <v>1330.4166666666822</v>
      </c>
      <c r="BF128" s="2">
        <f t="shared" si="185"/>
        <v>10465.680741978613</v>
      </c>
      <c r="BG128" s="2">
        <f t="shared" si="186"/>
        <v>143311.05970773651</v>
      </c>
      <c r="BI128" s="8">
        <f t="shared" si="315"/>
        <v>2.9000000000000001E-2</v>
      </c>
      <c r="BJ128" s="5">
        <f t="shared" si="301"/>
        <v>1092</v>
      </c>
      <c r="BK128" s="2">
        <f t="shared" si="302"/>
        <v>109090.8</v>
      </c>
      <c r="BL128" s="2">
        <f t="shared" si="303"/>
        <v>109200</v>
      </c>
      <c r="BM128" s="2">
        <f t="shared" si="280"/>
        <v>109200</v>
      </c>
      <c r="BN128" s="8">
        <f t="shared" si="281"/>
        <v>4.3999999999999997E-2</v>
      </c>
      <c r="BO128" s="2">
        <f t="shared" si="282"/>
        <v>110000.8</v>
      </c>
      <c r="BP128" s="2" t="str">
        <f t="shared" si="283"/>
        <v>nie</v>
      </c>
      <c r="BQ128" s="2">
        <f t="shared" si="284"/>
        <v>2184</v>
      </c>
      <c r="BR128" s="1">
        <f t="shared" si="316"/>
        <v>195</v>
      </c>
      <c r="BS128" s="1">
        <f t="shared" si="269"/>
        <v>23</v>
      </c>
      <c r="BT128" s="1">
        <f t="shared" si="309"/>
        <v>109</v>
      </c>
      <c r="BU128" s="1">
        <f t="shared" si="255"/>
        <v>104</v>
      </c>
      <c r="BV128" s="2">
        <f t="shared" si="247"/>
        <v>19500</v>
      </c>
      <c r="BW128" s="8">
        <f t="shared" si="317"/>
        <v>5.5E-2</v>
      </c>
      <c r="BX128" s="2">
        <f t="shared" si="248"/>
        <v>19678.750000000004</v>
      </c>
      <c r="BY128" s="2">
        <f t="shared" si="318"/>
        <v>178.75000000000364</v>
      </c>
      <c r="BZ128" s="2">
        <f t="shared" si="273"/>
        <v>23600</v>
      </c>
      <c r="CA128" s="8">
        <f t="shared" si="270"/>
        <v>4.3999999999999997E-2</v>
      </c>
      <c r="CB128" s="2">
        <f t="shared" si="249"/>
        <v>23773.066666666669</v>
      </c>
      <c r="CC128" s="2">
        <f t="shared" si="271"/>
        <v>472</v>
      </c>
      <c r="CD128" s="2">
        <f t="shared" si="285"/>
        <v>0</v>
      </c>
      <c r="CE128" s="2">
        <f t="shared" si="250"/>
        <v>0</v>
      </c>
      <c r="CF128" s="2">
        <f t="shared" si="251"/>
        <v>61.600000000000364</v>
      </c>
      <c r="CG128" s="1">
        <f t="shared" si="312"/>
        <v>0</v>
      </c>
      <c r="CH128" s="2">
        <f t="shared" si="286"/>
        <v>61.600000000000364</v>
      </c>
      <c r="CI128" s="1">
        <f t="shared" si="242"/>
        <v>0</v>
      </c>
      <c r="CJ128" s="2">
        <f t="shared" si="252"/>
        <v>61.600000000000364</v>
      </c>
      <c r="CK128" s="2">
        <f t="shared" si="253"/>
        <v>153514.21666666667</v>
      </c>
      <c r="CL128" s="2">
        <f t="shared" si="287"/>
        <v>0</v>
      </c>
      <c r="CM128" s="2">
        <f t="shared" si="216"/>
        <v>1290.3537700000002</v>
      </c>
      <c r="CN128" s="2">
        <f t="shared" si="288"/>
        <v>152223.86289666669</v>
      </c>
      <c r="CO128" s="2">
        <f t="shared" si="217"/>
        <v>2834.7500000000036</v>
      </c>
      <c r="CP128" s="2">
        <f t="shared" si="289"/>
        <v>9629.0986666666686</v>
      </c>
      <c r="CQ128" s="2">
        <f t="shared" si="290"/>
        <v>139760.01423000003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155421.0257200943</v>
      </c>
      <c r="CW128" s="8">
        <f t="shared" si="291"/>
        <v>4.9000000000000002E-2</v>
      </c>
      <c r="CX128" s="2">
        <f t="shared" si="292"/>
        <v>156690.29743014174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156690.29743014174</v>
      </c>
      <c r="DC128" s="2">
        <f t="shared" si="294"/>
        <v>0</v>
      </c>
      <c r="DD128" s="2">
        <f t="shared" si="225"/>
        <v>1311.552900894628</v>
      </c>
      <c r="DE128" s="2">
        <f t="shared" si="226"/>
        <v>155378.74452924711</v>
      </c>
      <c r="DF128" s="2">
        <f t="shared" si="295"/>
        <v>3000</v>
      </c>
      <c r="DG128" s="2">
        <f t="shared" si="296"/>
        <v>10201.156511726931</v>
      </c>
      <c r="DH128" s="2">
        <f t="shared" si="227"/>
        <v>142177.58801752017</v>
      </c>
    </row>
    <row r="129" spans="2:112">
      <c r="B129" s="228"/>
      <c r="C129" s="1">
        <f t="shared" si="256"/>
        <v>92</v>
      </c>
      <c r="D129" s="2">
        <f t="shared" si="259"/>
        <v>144712.55515034948</v>
      </c>
      <c r="E129" s="2">
        <f t="shared" si="260"/>
        <v>134942.06099827515</v>
      </c>
      <c r="F129" s="2">
        <f t="shared" si="261"/>
        <v>141583.30909666669</v>
      </c>
      <c r="G129" s="2">
        <f t="shared" si="262"/>
        <v>131251.66243000003</v>
      </c>
      <c r="H129" s="2">
        <f t="shared" si="263"/>
        <v>144846.23382266145</v>
      </c>
      <c r="I129" s="2">
        <f t="shared" si="264"/>
        <v>133703.93495483603</v>
      </c>
      <c r="J129" s="2">
        <f t="shared" si="257"/>
        <v>132184.22966176775</v>
      </c>
      <c r="K129" s="2">
        <f t="shared" si="258"/>
        <v>124515.62409753111</v>
      </c>
      <c r="W129" s="1">
        <f t="shared" si="297"/>
        <v>111</v>
      </c>
      <c r="X129" s="2">
        <f t="shared" si="274"/>
        <v>130279.36975073548</v>
      </c>
      <c r="Y129" s="8">
        <f t="shared" si="310"/>
        <v>4.5900000000000003E-2</v>
      </c>
      <c r="Z129" s="5">
        <f t="shared" si="298"/>
        <v>1549</v>
      </c>
      <c r="AA129" s="2">
        <f t="shared" si="299"/>
        <v>154745.1</v>
      </c>
      <c r="AB129" s="2">
        <f t="shared" si="207"/>
        <v>154900</v>
      </c>
      <c r="AC129" s="2">
        <f t="shared" si="300"/>
        <v>154900</v>
      </c>
      <c r="AD129" s="8">
        <f t="shared" si="275"/>
        <v>5.1499999999999997E-2</v>
      </c>
      <c r="AE129" s="2">
        <f t="shared" si="179"/>
        <v>156894.33749999999</v>
      </c>
      <c r="AF129" s="2" t="str">
        <f t="shared" si="276"/>
        <v>nie</v>
      </c>
      <c r="AG129" s="2">
        <f t="shared" si="277"/>
        <v>1549</v>
      </c>
      <c r="AH129" s="1">
        <f t="shared" si="233"/>
        <v>1</v>
      </c>
      <c r="AI129" s="1">
        <f t="shared" si="265"/>
        <v>0</v>
      </c>
      <c r="AJ129" s="1">
        <f t="shared" si="308"/>
        <v>0</v>
      </c>
      <c r="AK129" s="1">
        <f t="shared" si="254"/>
        <v>0</v>
      </c>
      <c r="AL129" s="2">
        <f t="shared" si="243"/>
        <v>100</v>
      </c>
      <c r="AM129" s="8">
        <f t="shared" si="313"/>
        <v>5.1499999999999997E-2</v>
      </c>
      <c r="AN129" s="2">
        <f t="shared" si="244"/>
        <v>101.28749999999999</v>
      </c>
      <c r="AO129" s="2">
        <f t="shared" si="314"/>
        <v>1</v>
      </c>
      <c r="AP129" s="2">
        <f t="shared" si="272"/>
        <v>0</v>
      </c>
      <c r="AQ129" s="8">
        <f t="shared" si="266"/>
        <v>4.5900000000000003E-2</v>
      </c>
      <c r="AR129" s="2">
        <f t="shared" si="267"/>
        <v>0</v>
      </c>
      <c r="AS129" s="2">
        <f t="shared" si="268"/>
        <v>0</v>
      </c>
      <c r="AT129" s="2">
        <f t="shared" si="209"/>
        <v>0</v>
      </c>
      <c r="AU129" s="2">
        <f t="shared" si="245"/>
        <v>0</v>
      </c>
      <c r="AV129" s="2">
        <f t="shared" si="236"/>
        <v>82.53022094006883</v>
      </c>
      <c r="AW129" s="1">
        <f t="shared" si="311"/>
        <v>0</v>
      </c>
      <c r="AX129" s="2">
        <f t="shared" si="278"/>
        <v>82.53022094006883</v>
      </c>
      <c r="AY129" s="1">
        <f t="shared" si="237"/>
        <v>0</v>
      </c>
      <c r="AZ129" s="2">
        <f t="shared" si="210"/>
        <v>82.53022094006883</v>
      </c>
      <c r="BA129" s="2">
        <f t="shared" si="246"/>
        <v>157078.15522094007</v>
      </c>
      <c r="BB129" s="2">
        <f t="shared" si="279"/>
        <v>0</v>
      </c>
      <c r="BC129" s="2">
        <f t="shared" si="211"/>
        <v>1305.7897712249685</v>
      </c>
      <c r="BD129" s="2">
        <f t="shared" si="184"/>
        <v>155772.36544971511</v>
      </c>
      <c r="BE129" s="2">
        <f t="shared" si="212"/>
        <v>1550</v>
      </c>
      <c r="BF129" s="2">
        <f t="shared" si="185"/>
        <v>10550.349491978614</v>
      </c>
      <c r="BG129" s="2">
        <f t="shared" si="186"/>
        <v>143672.0159577365</v>
      </c>
      <c r="BI129" s="8">
        <f t="shared" si="315"/>
        <v>2.9000000000000001E-2</v>
      </c>
      <c r="BJ129" s="5">
        <f t="shared" si="301"/>
        <v>1092</v>
      </c>
      <c r="BK129" s="2">
        <f t="shared" si="302"/>
        <v>109090.8</v>
      </c>
      <c r="BL129" s="2">
        <f t="shared" si="303"/>
        <v>109200</v>
      </c>
      <c r="BM129" s="2">
        <f t="shared" si="280"/>
        <v>109200</v>
      </c>
      <c r="BN129" s="8">
        <f t="shared" si="281"/>
        <v>4.3999999999999997E-2</v>
      </c>
      <c r="BO129" s="2">
        <f t="shared" si="282"/>
        <v>110401.19999999998</v>
      </c>
      <c r="BP129" s="2" t="str">
        <f t="shared" si="283"/>
        <v>nie</v>
      </c>
      <c r="BQ129" s="2">
        <f t="shared" si="284"/>
        <v>2184</v>
      </c>
      <c r="BR129" s="1">
        <f t="shared" si="316"/>
        <v>195</v>
      </c>
      <c r="BS129" s="1">
        <f t="shared" si="269"/>
        <v>23</v>
      </c>
      <c r="BT129" s="1">
        <f t="shared" si="309"/>
        <v>109</v>
      </c>
      <c r="BU129" s="1">
        <f t="shared" si="255"/>
        <v>104</v>
      </c>
      <c r="BV129" s="2">
        <f t="shared" si="247"/>
        <v>19500</v>
      </c>
      <c r="BW129" s="8">
        <f t="shared" si="317"/>
        <v>5.5E-2</v>
      </c>
      <c r="BX129" s="2">
        <f t="shared" si="248"/>
        <v>19768.125</v>
      </c>
      <c r="BY129" s="2">
        <f t="shared" si="318"/>
        <v>268.125</v>
      </c>
      <c r="BZ129" s="2">
        <f t="shared" si="273"/>
        <v>23600</v>
      </c>
      <c r="CA129" s="8">
        <f t="shared" si="270"/>
        <v>4.3999999999999997E-2</v>
      </c>
      <c r="CB129" s="2">
        <f t="shared" si="249"/>
        <v>23859.599999999999</v>
      </c>
      <c r="CC129" s="2">
        <f t="shared" si="271"/>
        <v>472</v>
      </c>
      <c r="CD129" s="2">
        <f t="shared" si="285"/>
        <v>0</v>
      </c>
      <c r="CE129" s="2">
        <f t="shared" si="250"/>
        <v>0</v>
      </c>
      <c r="CF129" s="2">
        <f t="shared" si="251"/>
        <v>61.600000000000364</v>
      </c>
      <c r="CG129" s="1">
        <f t="shared" si="312"/>
        <v>0</v>
      </c>
      <c r="CH129" s="2">
        <f t="shared" si="286"/>
        <v>61.600000000000364</v>
      </c>
      <c r="CI129" s="1">
        <f t="shared" si="242"/>
        <v>0</v>
      </c>
      <c r="CJ129" s="2">
        <f t="shared" si="252"/>
        <v>61.600000000000364</v>
      </c>
      <c r="CK129" s="2">
        <f t="shared" si="253"/>
        <v>154090.52499999999</v>
      </c>
      <c r="CL129" s="2">
        <f t="shared" si="287"/>
        <v>0</v>
      </c>
      <c r="CM129" s="2">
        <f t="shared" si="216"/>
        <v>1290.3537700000002</v>
      </c>
      <c r="CN129" s="2">
        <f t="shared" si="288"/>
        <v>152800.17123000001</v>
      </c>
      <c r="CO129" s="2">
        <f t="shared" si="217"/>
        <v>2924.125</v>
      </c>
      <c r="CP129" s="2">
        <f t="shared" si="289"/>
        <v>9721.6159999999982</v>
      </c>
      <c r="CQ129" s="2">
        <f t="shared" si="290"/>
        <v>140154.43023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155421.0257200943</v>
      </c>
      <c r="CW129" s="8">
        <f t="shared" si="291"/>
        <v>4.9000000000000002E-2</v>
      </c>
      <c r="CX129" s="2">
        <f t="shared" si="292"/>
        <v>157324.93328516546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157324.93328516546</v>
      </c>
      <c r="DC129" s="2">
        <f t="shared" si="294"/>
        <v>0</v>
      </c>
      <c r="DD129" s="2">
        <f t="shared" si="225"/>
        <v>1311.552900894628</v>
      </c>
      <c r="DE129" s="2">
        <f t="shared" si="226"/>
        <v>156013.38038427083</v>
      </c>
      <c r="DF129" s="2">
        <f t="shared" si="295"/>
        <v>3000</v>
      </c>
      <c r="DG129" s="2">
        <f t="shared" si="296"/>
        <v>10321.737324181438</v>
      </c>
      <c r="DH129" s="2">
        <f t="shared" si="227"/>
        <v>142691.64306008938</v>
      </c>
    </row>
    <row r="130" spans="2:112">
      <c r="B130" s="228"/>
      <c r="C130" s="1">
        <f t="shared" si="256"/>
        <v>93</v>
      </c>
      <c r="D130" s="2">
        <f t="shared" si="259"/>
        <v>145316.80400659947</v>
      </c>
      <c r="E130" s="2">
        <f t="shared" si="260"/>
        <v>135431.50257183763</v>
      </c>
      <c r="F130" s="2">
        <f t="shared" si="261"/>
        <v>142100.76742999998</v>
      </c>
      <c r="G130" s="2">
        <f t="shared" si="262"/>
        <v>131670.80367999998</v>
      </c>
      <c r="H130" s="2">
        <f t="shared" si="263"/>
        <v>145422.96526422113</v>
      </c>
      <c r="I130" s="2">
        <f t="shared" si="264"/>
        <v>134171.08742249937</v>
      </c>
      <c r="J130" s="2">
        <f t="shared" si="257"/>
        <v>132585.73925936536</v>
      </c>
      <c r="K130" s="2">
        <f t="shared" si="258"/>
        <v>124810.82955034572</v>
      </c>
      <c r="W130" s="1">
        <f t="shared" si="297"/>
        <v>112</v>
      </c>
      <c r="X130" s="2">
        <f t="shared" si="274"/>
        <v>130591.94538759917</v>
      </c>
      <c r="Y130" s="8">
        <f t="shared" si="310"/>
        <v>4.5900000000000003E-2</v>
      </c>
      <c r="Z130" s="5">
        <f t="shared" si="298"/>
        <v>1549</v>
      </c>
      <c r="AA130" s="2">
        <f t="shared" si="299"/>
        <v>154745.1</v>
      </c>
      <c r="AB130" s="2">
        <f t="shared" si="207"/>
        <v>154900</v>
      </c>
      <c r="AC130" s="2">
        <f t="shared" si="300"/>
        <v>154900</v>
      </c>
      <c r="AD130" s="8">
        <f t="shared" si="275"/>
        <v>5.1499999999999997E-2</v>
      </c>
      <c r="AE130" s="2">
        <f t="shared" si="179"/>
        <v>157559.1166666667</v>
      </c>
      <c r="AF130" s="2" t="str">
        <f t="shared" si="276"/>
        <v>nie</v>
      </c>
      <c r="AG130" s="2">
        <f t="shared" si="277"/>
        <v>1549</v>
      </c>
      <c r="AH130" s="1">
        <f t="shared" si="233"/>
        <v>1</v>
      </c>
      <c r="AI130" s="1">
        <f t="shared" si="265"/>
        <v>0</v>
      </c>
      <c r="AJ130" s="1">
        <f t="shared" si="308"/>
        <v>0</v>
      </c>
      <c r="AK130" s="1">
        <f t="shared" si="254"/>
        <v>0</v>
      </c>
      <c r="AL130" s="2">
        <f t="shared" si="243"/>
        <v>100</v>
      </c>
      <c r="AM130" s="8">
        <f t="shared" si="313"/>
        <v>5.1499999999999997E-2</v>
      </c>
      <c r="AN130" s="2">
        <f t="shared" si="244"/>
        <v>101.71666666666668</v>
      </c>
      <c r="AO130" s="2">
        <f t="shared" si="314"/>
        <v>1</v>
      </c>
      <c r="AP130" s="2">
        <f t="shared" si="272"/>
        <v>0</v>
      </c>
      <c r="AQ130" s="8">
        <f t="shared" si="266"/>
        <v>4.5900000000000003E-2</v>
      </c>
      <c r="AR130" s="2">
        <f t="shared" si="267"/>
        <v>0</v>
      </c>
      <c r="AS130" s="2">
        <f t="shared" si="268"/>
        <v>0</v>
      </c>
      <c r="AT130" s="2">
        <f t="shared" si="209"/>
        <v>0</v>
      </c>
      <c r="AU130" s="2">
        <f t="shared" si="245"/>
        <v>0</v>
      </c>
      <c r="AV130" s="2">
        <f t="shared" si="236"/>
        <v>82.53022094006883</v>
      </c>
      <c r="AW130" s="1">
        <f t="shared" si="311"/>
        <v>0</v>
      </c>
      <c r="AX130" s="2">
        <f t="shared" si="278"/>
        <v>82.53022094006883</v>
      </c>
      <c r="AY130" s="1">
        <f t="shared" si="237"/>
        <v>0</v>
      </c>
      <c r="AZ130" s="2">
        <f t="shared" si="210"/>
        <v>82.53022094006883</v>
      </c>
      <c r="BA130" s="2">
        <f t="shared" si="246"/>
        <v>157743.36355427344</v>
      </c>
      <c r="BB130" s="2">
        <f t="shared" si="279"/>
        <v>0</v>
      </c>
      <c r="BC130" s="2">
        <f t="shared" si="211"/>
        <v>1305.7897712249685</v>
      </c>
      <c r="BD130" s="2">
        <f t="shared" si="184"/>
        <v>156437.57378304849</v>
      </c>
      <c r="BE130" s="2">
        <f t="shared" si="212"/>
        <v>1550</v>
      </c>
      <c r="BF130" s="2">
        <f t="shared" si="185"/>
        <v>10676.739075311954</v>
      </c>
      <c r="BG130" s="2">
        <f t="shared" si="186"/>
        <v>144210.83470773653</v>
      </c>
      <c r="BI130" s="8">
        <f t="shared" si="315"/>
        <v>2.9000000000000001E-2</v>
      </c>
      <c r="BJ130" s="5">
        <f t="shared" si="301"/>
        <v>1092</v>
      </c>
      <c r="BK130" s="2">
        <f t="shared" si="302"/>
        <v>109090.8</v>
      </c>
      <c r="BL130" s="2">
        <f t="shared" si="303"/>
        <v>109200</v>
      </c>
      <c r="BM130" s="2">
        <f t="shared" si="280"/>
        <v>109200</v>
      </c>
      <c r="BN130" s="8">
        <f t="shared" si="281"/>
        <v>4.3999999999999997E-2</v>
      </c>
      <c r="BO130" s="2">
        <f t="shared" si="282"/>
        <v>110801.59999999999</v>
      </c>
      <c r="BP130" s="2" t="str">
        <f t="shared" si="283"/>
        <v>nie</v>
      </c>
      <c r="BQ130" s="2">
        <f t="shared" si="284"/>
        <v>2184</v>
      </c>
      <c r="BR130" s="1">
        <f t="shared" si="316"/>
        <v>195</v>
      </c>
      <c r="BS130" s="1">
        <f t="shared" si="269"/>
        <v>23</v>
      </c>
      <c r="BT130" s="1">
        <f t="shared" si="309"/>
        <v>109</v>
      </c>
      <c r="BU130" s="1">
        <f t="shared" si="255"/>
        <v>104</v>
      </c>
      <c r="BV130" s="2">
        <f t="shared" si="247"/>
        <v>19500</v>
      </c>
      <c r="BW130" s="8">
        <f t="shared" si="317"/>
        <v>5.5E-2</v>
      </c>
      <c r="BX130" s="2">
        <f t="shared" si="248"/>
        <v>19857.5</v>
      </c>
      <c r="BY130" s="2">
        <f t="shared" si="318"/>
        <v>357.5</v>
      </c>
      <c r="BZ130" s="2">
        <f t="shared" si="273"/>
        <v>23600</v>
      </c>
      <c r="CA130" s="8">
        <f t="shared" si="270"/>
        <v>4.3999999999999997E-2</v>
      </c>
      <c r="CB130" s="2">
        <f t="shared" si="249"/>
        <v>23946.133333333331</v>
      </c>
      <c r="CC130" s="2">
        <f t="shared" si="271"/>
        <v>472</v>
      </c>
      <c r="CD130" s="2">
        <f t="shared" si="285"/>
        <v>0</v>
      </c>
      <c r="CE130" s="2">
        <f t="shared" si="250"/>
        <v>0</v>
      </c>
      <c r="CF130" s="2">
        <f t="shared" si="251"/>
        <v>61.600000000000364</v>
      </c>
      <c r="CG130" s="1">
        <f t="shared" si="312"/>
        <v>0</v>
      </c>
      <c r="CH130" s="2">
        <f t="shared" si="286"/>
        <v>61.600000000000364</v>
      </c>
      <c r="CI130" s="1">
        <f t="shared" si="242"/>
        <v>0</v>
      </c>
      <c r="CJ130" s="2">
        <f t="shared" si="252"/>
        <v>61.600000000000364</v>
      </c>
      <c r="CK130" s="2">
        <f t="shared" si="253"/>
        <v>154666.83333333334</v>
      </c>
      <c r="CL130" s="2">
        <f t="shared" si="287"/>
        <v>0</v>
      </c>
      <c r="CM130" s="2">
        <f t="shared" si="216"/>
        <v>1290.3537700000002</v>
      </c>
      <c r="CN130" s="2">
        <f t="shared" si="288"/>
        <v>153376.47956333336</v>
      </c>
      <c r="CO130" s="2">
        <f t="shared" si="217"/>
        <v>3013.5</v>
      </c>
      <c r="CP130" s="2">
        <f t="shared" si="289"/>
        <v>9814.133333333335</v>
      </c>
      <c r="CQ130" s="2">
        <f t="shared" si="290"/>
        <v>140548.84623000002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155421.0257200943</v>
      </c>
      <c r="CW130" s="8">
        <f t="shared" si="291"/>
        <v>4.9000000000000002E-2</v>
      </c>
      <c r="CX130" s="2">
        <f t="shared" si="292"/>
        <v>157959.56914018918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157959.56914018918</v>
      </c>
      <c r="DC130" s="2">
        <f t="shared" si="294"/>
        <v>0</v>
      </c>
      <c r="DD130" s="2">
        <f t="shared" si="225"/>
        <v>1311.552900894628</v>
      </c>
      <c r="DE130" s="2">
        <f t="shared" si="226"/>
        <v>156648.01623929455</v>
      </c>
      <c r="DF130" s="2">
        <f t="shared" si="295"/>
        <v>3000</v>
      </c>
      <c r="DG130" s="2">
        <f t="shared" si="296"/>
        <v>10442.318136635944</v>
      </c>
      <c r="DH130" s="2">
        <f t="shared" si="227"/>
        <v>143205.69810265861</v>
      </c>
    </row>
    <row r="131" spans="2:112">
      <c r="B131" s="228"/>
      <c r="C131" s="1">
        <f t="shared" si="256"/>
        <v>94</v>
      </c>
      <c r="D131" s="2">
        <f t="shared" si="259"/>
        <v>145921.05286284949</v>
      </c>
      <c r="E131" s="2">
        <f t="shared" si="260"/>
        <v>135920.94414540016</v>
      </c>
      <c r="F131" s="2">
        <f t="shared" si="261"/>
        <v>142618.22576333332</v>
      </c>
      <c r="G131" s="2">
        <f t="shared" si="262"/>
        <v>132089.94493</v>
      </c>
      <c r="H131" s="2">
        <f t="shared" si="263"/>
        <v>145999.69670578081</v>
      </c>
      <c r="I131" s="2">
        <f t="shared" si="264"/>
        <v>134638.23989016272</v>
      </c>
      <c r="J131" s="2">
        <f t="shared" si="257"/>
        <v>132988.4684423657</v>
      </c>
      <c r="K131" s="2">
        <f t="shared" si="258"/>
        <v>125106.03500316034</v>
      </c>
      <c r="W131" s="1">
        <f t="shared" si="297"/>
        <v>113</v>
      </c>
      <c r="X131" s="2">
        <f t="shared" si="274"/>
        <v>130904.52102446287</v>
      </c>
      <c r="Y131" s="8">
        <f t="shared" si="310"/>
        <v>4.5900000000000003E-2</v>
      </c>
      <c r="Z131" s="5">
        <f t="shared" si="298"/>
        <v>1549</v>
      </c>
      <c r="AA131" s="2">
        <f t="shared" si="299"/>
        <v>154745.1</v>
      </c>
      <c r="AB131" s="2">
        <f t="shared" si="207"/>
        <v>154900</v>
      </c>
      <c r="AC131" s="2">
        <f t="shared" si="300"/>
        <v>154900</v>
      </c>
      <c r="AD131" s="8">
        <f t="shared" si="275"/>
        <v>5.1499999999999997E-2</v>
      </c>
      <c r="AE131" s="2">
        <f t="shared" si="179"/>
        <v>158223.89583333334</v>
      </c>
      <c r="AF131" s="2" t="str">
        <f t="shared" si="276"/>
        <v>nie</v>
      </c>
      <c r="AG131" s="2">
        <f t="shared" si="277"/>
        <v>1549</v>
      </c>
      <c r="AH131" s="1">
        <f t="shared" si="233"/>
        <v>1</v>
      </c>
      <c r="AI131" s="1">
        <f t="shared" si="265"/>
        <v>0</v>
      </c>
      <c r="AJ131" s="1">
        <f t="shared" si="308"/>
        <v>0</v>
      </c>
      <c r="AK131" s="1">
        <f t="shared" ref="AK131:AK162" si="319">IF(zapadalnosc_TOS/12&gt;=AK$18,AJ119,0)</f>
        <v>0</v>
      </c>
      <c r="AL131" s="2">
        <f t="shared" si="243"/>
        <v>100</v>
      </c>
      <c r="AM131" s="8">
        <f t="shared" si="313"/>
        <v>5.1499999999999997E-2</v>
      </c>
      <c r="AN131" s="2">
        <f t="shared" si="244"/>
        <v>102.14583333333334</v>
      </c>
      <c r="AO131" s="2">
        <f t="shared" si="314"/>
        <v>1</v>
      </c>
      <c r="AP131" s="2">
        <f t="shared" si="272"/>
        <v>0</v>
      </c>
      <c r="AQ131" s="8">
        <f t="shared" si="266"/>
        <v>4.5900000000000003E-2</v>
      </c>
      <c r="AR131" s="2">
        <f t="shared" si="267"/>
        <v>0</v>
      </c>
      <c r="AS131" s="2">
        <f t="shared" si="268"/>
        <v>0</v>
      </c>
      <c r="AT131" s="2">
        <f t="shared" si="209"/>
        <v>0</v>
      </c>
      <c r="AU131" s="2">
        <f t="shared" si="245"/>
        <v>0</v>
      </c>
      <c r="AV131" s="2">
        <f t="shared" si="236"/>
        <v>82.53022094006883</v>
      </c>
      <c r="AW131" s="1">
        <f t="shared" si="311"/>
        <v>0</v>
      </c>
      <c r="AX131" s="2">
        <f t="shared" si="278"/>
        <v>82.53022094006883</v>
      </c>
      <c r="AY131" s="1">
        <f t="shared" si="237"/>
        <v>0</v>
      </c>
      <c r="AZ131" s="2">
        <f t="shared" si="210"/>
        <v>82.53022094006883</v>
      </c>
      <c r="BA131" s="2">
        <f t="shared" si="246"/>
        <v>158408.57188760675</v>
      </c>
      <c r="BB131" s="2">
        <f t="shared" si="279"/>
        <v>0</v>
      </c>
      <c r="BC131" s="2">
        <f t="shared" si="211"/>
        <v>1305.7897712249685</v>
      </c>
      <c r="BD131" s="2">
        <f t="shared" si="184"/>
        <v>157102.7821163818</v>
      </c>
      <c r="BE131" s="2">
        <f t="shared" si="212"/>
        <v>1550</v>
      </c>
      <c r="BF131" s="2">
        <f t="shared" si="185"/>
        <v>10803.128658645284</v>
      </c>
      <c r="BG131" s="2">
        <f t="shared" si="186"/>
        <v>144749.65345773651</v>
      </c>
      <c r="BI131" s="8">
        <f t="shared" si="315"/>
        <v>2.9000000000000001E-2</v>
      </c>
      <c r="BJ131" s="5">
        <f t="shared" si="301"/>
        <v>1092</v>
      </c>
      <c r="BK131" s="2">
        <f t="shared" si="302"/>
        <v>109090.8</v>
      </c>
      <c r="BL131" s="2">
        <f t="shared" si="303"/>
        <v>109200</v>
      </c>
      <c r="BM131" s="2">
        <f t="shared" si="280"/>
        <v>109200</v>
      </c>
      <c r="BN131" s="8">
        <f t="shared" si="281"/>
        <v>4.3999999999999997E-2</v>
      </c>
      <c r="BO131" s="2">
        <f t="shared" si="282"/>
        <v>111202</v>
      </c>
      <c r="BP131" s="2" t="str">
        <f t="shared" si="283"/>
        <v>nie</v>
      </c>
      <c r="BQ131" s="2">
        <f t="shared" si="284"/>
        <v>2184</v>
      </c>
      <c r="BR131" s="1">
        <f t="shared" si="316"/>
        <v>195</v>
      </c>
      <c r="BS131" s="1">
        <f t="shared" si="269"/>
        <v>23</v>
      </c>
      <c r="BT131" s="1">
        <f t="shared" si="309"/>
        <v>109</v>
      </c>
      <c r="BU131" s="1">
        <f t="shared" ref="BU131:BU162" si="320">IF(zapadalnosc_COI/12&gt;=BU$18,BT119,0)</f>
        <v>104</v>
      </c>
      <c r="BV131" s="2">
        <f t="shared" si="247"/>
        <v>19500</v>
      </c>
      <c r="BW131" s="8">
        <f t="shared" si="317"/>
        <v>5.5E-2</v>
      </c>
      <c r="BX131" s="2">
        <f t="shared" si="248"/>
        <v>19946.875</v>
      </c>
      <c r="BY131" s="2">
        <f t="shared" si="318"/>
        <v>390</v>
      </c>
      <c r="BZ131" s="2">
        <f t="shared" si="273"/>
        <v>23600</v>
      </c>
      <c r="CA131" s="8">
        <f t="shared" si="270"/>
        <v>4.3999999999999997E-2</v>
      </c>
      <c r="CB131" s="2">
        <f t="shared" si="249"/>
        <v>24032.666666666668</v>
      </c>
      <c r="CC131" s="2">
        <f t="shared" si="271"/>
        <v>472</v>
      </c>
      <c r="CD131" s="2">
        <f t="shared" si="285"/>
        <v>0</v>
      </c>
      <c r="CE131" s="2">
        <f t="shared" si="250"/>
        <v>0</v>
      </c>
      <c r="CF131" s="2">
        <f t="shared" si="251"/>
        <v>61.600000000000364</v>
      </c>
      <c r="CG131" s="1">
        <f t="shared" si="312"/>
        <v>0</v>
      </c>
      <c r="CH131" s="2">
        <f t="shared" si="286"/>
        <v>61.600000000000364</v>
      </c>
      <c r="CI131" s="1">
        <f t="shared" si="242"/>
        <v>0</v>
      </c>
      <c r="CJ131" s="2">
        <f t="shared" si="252"/>
        <v>61.600000000000364</v>
      </c>
      <c r="CK131" s="2">
        <f t="shared" si="253"/>
        <v>155243.14166666666</v>
      </c>
      <c r="CL131" s="2">
        <f t="shared" si="287"/>
        <v>0</v>
      </c>
      <c r="CM131" s="2">
        <f t="shared" si="216"/>
        <v>1290.3537700000002</v>
      </c>
      <c r="CN131" s="2">
        <f t="shared" si="288"/>
        <v>153952.78789666668</v>
      </c>
      <c r="CO131" s="2">
        <f t="shared" si="217"/>
        <v>3046</v>
      </c>
      <c r="CP131" s="2">
        <f t="shared" si="289"/>
        <v>9917.4569166666661</v>
      </c>
      <c r="CQ131" s="2">
        <f t="shared" si="290"/>
        <v>140989.33098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155421.0257200943</v>
      </c>
      <c r="CW131" s="8">
        <f t="shared" si="291"/>
        <v>4.9000000000000002E-2</v>
      </c>
      <c r="CX131" s="2">
        <f t="shared" si="292"/>
        <v>158594.2049952129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158594.2049952129</v>
      </c>
      <c r="DC131" s="2">
        <f t="shared" si="294"/>
        <v>0</v>
      </c>
      <c r="DD131" s="2">
        <f t="shared" si="225"/>
        <v>1311.552900894628</v>
      </c>
      <c r="DE131" s="2">
        <f t="shared" si="226"/>
        <v>157282.65209431827</v>
      </c>
      <c r="DF131" s="2">
        <f t="shared" si="295"/>
        <v>3000</v>
      </c>
      <c r="DG131" s="2">
        <f t="shared" si="296"/>
        <v>10562.898949090451</v>
      </c>
      <c r="DH131" s="2">
        <f t="shared" si="227"/>
        <v>143719.75314522782</v>
      </c>
    </row>
    <row r="132" spans="2:112">
      <c r="B132" s="229"/>
      <c r="C132" s="1">
        <f t="shared" si="256"/>
        <v>95</v>
      </c>
      <c r="D132" s="2">
        <f t="shared" si="259"/>
        <v>146525.30171909946</v>
      </c>
      <c r="E132" s="2">
        <f t="shared" si="260"/>
        <v>136410.38571896261</v>
      </c>
      <c r="F132" s="2">
        <f t="shared" si="261"/>
        <v>143135.68409666666</v>
      </c>
      <c r="G132" s="2">
        <f t="shared" si="262"/>
        <v>132509.08618000001</v>
      </c>
      <c r="H132" s="2">
        <f t="shared" si="263"/>
        <v>146576.42814734051</v>
      </c>
      <c r="I132" s="2">
        <f t="shared" si="264"/>
        <v>135105.39235782606</v>
      </c>
      <c r="J132" s="2">
        <f t="shared" si="257"/>
        <v>133392.4209152594</v>
      </c>
      <c r="K132" s="2">
        <f t="shared" si="258"/>
        <v>125401.24045597497</v>
      </c>
      <c r="W132" s="1">
        <f t="shared" si="297"/>
        <v>114</v>
      </c>
      <c r="X132" s="2">
        <f t="shared" si="274"/>
        <v>131217.09666132653</v>
      </c>
      <c r="Y132" s="8">
        <f t="shared" si="310"/>
        <v>4.5900000000000003E-2</v>
      </c>
      <c r="Z132" s="5">
        <f t="shared" si="298"/>
        <v>1549</v>
      </c>
      <c r="AA132" s="2">
        <f t="shared" si="299"/>
        <v>154745.1</v>
      </c>
      <c r="AB132" s="2">
        <f t="shared" si="207"/>
        <v>154900</v>
      </c>
      <c r="AC132" s="2">
        <f t="shared" si="300"/>
        <v>154900</v>
      </c>
      <c r="AD132" s="8">
        <f t="shared" si="275"/>
        <v>5.1499999999999997E-2</v>
      </c>
      <c r="AE132" s="2">
        <f t="shared" si="179"/>
        <v>158888.67499999999</v>
      </c>
      <c r="AF132" s="2" t="str">
        <f t="shared" si="276"/>
        <v>nie</v>
      </c>
      <c r="AG132" s="2">
        <f t="shared" si="277"/>
        <v>1549</v>
      </c>
      <c r="AH132" s="1">
        <f t="shared" si="233"/>
        <v>1</v>
      </c>
      <c r="AI132" s="1">
        <f t="shared" si="265"/>
        <v>0</v>
      </c>
      <c r="AJ132" s="1">
        <f t="shared" si="308"/>
        <v>0</v>
      </c>
      <c r="AK132" s="1">
        <f t="shared" si="319"/>
        <v>0</v>
      </c>
      <c r="AL132" s="2">
        <f t="shared" si="243"/>
        <v>100</v>
      </c>
      <c r="AM132" s="8">
        <f t="shared" si="313"/>
        <v>5.1499999999999997E-2</v>
      </c>
      <c r="AN132" s="2">
        <f t="shared" si="244"/>
        <v>102.57499999999999</v>
      </c>
      <c r="AO132" s="2">
        <f t="shared" si="314"/>
        <v>1</v>
      </c>
      <c r="AP132" s="2">
        <f t="shared" si="272"/>
        <v>0</v>
      </c>
      <c r="AQ132" s="8">
        <f t="shared" si="266"/>
        <v>4.5900000000000003E-2</v>
      </c>
      <c r="AR132" s="2">
        <f t="shared" si="267"/>
        <v>0</v>
      </c>
      <c r="AS132" s="2">
        <f t="shared" si="268"/>
        <v>0</v>
      </c>
      <c r="AT132" s="2">
        <f t="shared" si="209"/>
        <v>0</v>
      </c>
      <c r="AU132" s="2">
        <f t="shared" si="245"/>
        <v>0</v>
      </c>
      <c r="AV132" s="2">
        <f t="shared" si="236"/>
        <v>82.53022094006883</v>
      </c>
      <c r="AW132" s="1">
        <f t="shared" si="311"/>
        <v>0</v>
      </c>
      <c r="AX132" s="2">
        <f t="shared" si="278"/>
        <v>82.53022094006883</v>
      </c>
      <c r="AY132" s="1">
        <f t="shared" si="237"/>
        <v>0</v>
      </c>
      <c r="AZ132" s="2">
        <f t="shared" si="210"/>
        <v>82.53022094006883</v>
      </c>
      <c r="BA132" s="2">
        <f t="shared" si="246"/>
        <v>159073.78022094007</v>
      </c>
      <c r="BB132" s="2">
        <f t="shared" si="279"/>
        <v>0</v>
      </c>
      <c r="BC132" s="2">
        <f t="shared" si="211"/>
        <v>1305.7897712249685</v>
      </c>
      <c r="BD132" s="2">
        <f t="shared" si="184"/>
        <v>157767.99044971511</v>
      </c>
      <c r="BE132" s="2">
        <f t="shared" si="212"/>
        <v>1550</v>
      </c>
      <c r="BF132" s="2">
        <f t="shared" si="185"/>
        <v>10929.518241978612</v>
      </c>
      <c r="BG132" s="2">
        <f t="shared" si="186"/>
        <v>145288.47220773651</v>
      </c>
      <c r="BI132" s="8">
        <f t="shared" si="315"/>
        <v>2.9000000000000001E-2</v>
      </c>
      <c r="BJ132" s="5">
        <f t="shared" si="301"/>
        <v>1092</v>
      </c>
      <c r="BK132" s="2">
        <f t="shared" si="302"/>
        <v>109090.8</v>
      </c>
      <c r="BL132" s="2">
        <f t="shared" si="303"/>
        <v>109200</v>
      </c>
      <c r="BM132" s="2">
        <f t="shared" si="280"/>
        <v>109200</v>
      </c>
      <c r="BN132" s="8">
        <f t="shared" si="281"/>
        <v>4.3999999999999997E-2</v>
      </c>
      <c r="BO132" s="2">
        <f t="shared" si="282"/>
        <v>111602.40000000001</v>
      </c>
      <c r="BP132" s="2" t="str">
        <f t="shared" si="283"/>
        <v>nie</v>
      </c>
      <c r="BQ132" s="2">
        <f t="shared" si="284"/>
        <v>2184</v>
      </c>
      <c r="BR132" s="1">
        <f t="shared" si="316"/>
        <v>195</v>
      </c>
      <c r="BS132" s="1">
        <f t="shared" si="269"/>
        <v>23</v>
      </c>
      <c r="BT132" s="1">
        <f t="shared" si="309"/>
        <v>109</v>
      </c>
      <c r="BU132" s="1">
        <f t="shared" si="320"/>
        <v>104</v>
      </c>
      <c r="BV132" s="2">
        <f t="shared" si="247"/>
        <v>19500</v>
      </c>
      <c r="BW132" s="8">
        <f t="shared" si="317"/>
        <v>5.5E-2</v>
      </c>
      <c r="BX132" s="2">
        <f t="shared" si="248"/>
        <v>20036.25</v>
      </c>
      <c r="BY132" s="2">
        <f t="shared" si="318"/>
        <v>390</v>
      </c>
      <c r="BZ132" s="2">
        <f t="shared" si="273"/>
        <v>23600</v>
      </c>
      <c r="CA132" s="8">
        <f t="shared" si="270"/>
        <v>4.3999999999999997E-2</v>
      </c>
      <c r="CB132" s="2">
        <f t="shared" si="249"/>
        <v>24119.200000000001</v>
      </c>
      <c r="CC132" s="2">
        <f t="shared" si="271"/>
        <v>472</v>
      </c>
      <c r="CD132" s="2">
        <f t="shared" si="285"/>
        <v>0</v>
      </c>
      <c r="CE132" s="2">
        <f t="shared" si="250"/>
        <v>0</v>
      </c>
      <c r="CF132" s="2">
        <f t="shared" si="251"/>
        <v>61.600000000000364</v>
      </c>
      <c r="CG132" s="1">
        <f t="shared" si="312"/>
        <v>0</v>
      </c>
      <c r="CH132" s="2">
        <f t="shared" si="286"/>
        <v>61.600000000000364</v>
      </c>
      <c r="CI132" s="1">
        <f t="shared" si="242"/>
        <v>0</v>
      </c>
      <c r="CJ132" s="2">
        <f t="shared" si="252"/>
        <v>61.600000000000364</v>
      </c>
      <c r="CK132" s="2">
        <f t="shared" si="253"/>
        <v>155819.45000000004</v>
      </c>
      <c r="CL132" s="2">
        <f t="shared" si="287"/>
        <v>0</v>
      </c>
      <c r="CM132" s="2">
        <f t="shared" si="216"/>
        <v>1290.3537700000002</v>
      </c>
      <c r="CN132" s="2">
        <f t="shared" si="288"/>
        <v>154529.09623000005</v>
      </c>
      <c r="CO132" s="2">
        <f t="shared" si="217"/>
        <v>3046</v>
      </c>
      <c r="CP132" s="2">
        <f t="shared" si="289"/>
        <v>10026.955500000007</v>
      </c>
      <c r="CQ132" s="2">
        <f t="shared" si="290"/>
        <v>141456.14073000004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155421.0257200943</v>
      </c>
      <c r="CW132" s="8">
        <f t="shared" si="291"/>
        <v>4.9000000000000002E-2</v>
      </c>
      <c r="CX132" s="2">
        <f t="shared" si="292"/>
        <v>159228.84085023659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159228.84085023659</v>
      </c>
      <c r="DC132" s="2">
        <f t="shared" si="294"/>
        <v>0</v>
      </c>
      <c r="DD132" s="2">
        <f t="shared" si="225"/>
        <v>1311.552900894628</v>
      </c>
      <c r="DE132" s="2">
        <f t="shared" si="226"/>
        <v>157917.28794934196</v>
      </c>
      <c r="DF132" s="2">
        <f t="shared" si="295"/>
        <v>3000</v>
      </c>
      <c r="DG132" s="2">
        <f t="shared" si="296"/>
        <v>10683.479761544953</v>
      </c>
      <c r="DH132" s="2">
        <f t="shared" si="227"/>
        <v>144233.808187797</v>
      </c>
    </row>
    <row r="133" spans="2:112">
      <c r="B133" s="227">
        <f>ROUNDUP(C134/12,0)</f>
        <v>9</v>
      </c>
      <c r="C133" s="3">
        <f t="shared" si="256"/>
        <v>96</v>
      </c>
      <c r="D133" s="10">
        <f t="shared" si="259"/>
        <v>146981.41829491354</v>
      </c>
      <c r="E133" s="10">
        <f t="shared" si="260"/>
        <v>136751.69501208921</v>
      </c>
      <c r="F133" s="10">
        <f t="shared" si="261"/>
        <v>143508.49593</v>
      </c>
      <c r="G133" s="10">
        <f t="shared" si="262"/>
        <v>134476.48093000002</v>
      </c>
      <c r="H133" s="10">
        <f t="shared" si="263"/>
        <v>147004.99845856646</v>
      </c>
      <c r="I133" s="10">
        <f t="shared" si="264"/>
        <v>135424.38369515567</v>
      </c>
      <c r="J133" s="10">
        <f t="shared" si="257"/>
        <v>133797.6003937895</v>
      </c>
      <c r="K133" s="10">
        <f t="shared" si="258"/>
        <v>125696.44590878957</v>
      </c>
      <c r="W133" s="1">
        <f t="shared" si="297"/>
        <v>115</v>
      </c>
      <c r="X133" s="2">
        <f t="shared" si="274"/>
        <v>131529.67229819021</v>
      </c>
      <c r="Y133" s="8">
        <f t="shared" si="310"/>
        <v>4.5900000000000003E-2</v>
      </c>
      <c r="Z133" s="5">
        <f t="shared" si="298"/>
        <v>1549</v>
      </c>
      <c r="AA133" s="2">
        <f t="shared" si="299"/>
        <v>154745.1</v>
      </c>
      <c r="AB133" s="2">
        <f t="shared" si="207"/>
        <v>154900</v>
      </c>
      <c r="AC133" s="2">
        <f t="shared" si="300"/>
        <v>154900</v>
      </c>
      <c r="AD133" s="8">
        <f t="shared" si="275"/>
        <v>5.1499999999999997E-2</v>
      </c>
      <c r="AE133" s="2">
        <f t="shared" si="179"/>
        <v>159553.45416666669</v>
      </c>
      <c r="AF133" s="2" t="str">
        <f t="shared" si="276"/>
        <v>nie</v>
      </c>
      <c r="AG133" s="2">
        <f t="shared" si="277"/>
        <v>1549</v>
      </c>
      <c r="AH133" s="1">
        <f t="shared" si="233"/>
        <v>1</v>
      </c>
      <c r="AI133" s="1">
        <f t="shared" si="265"/>
        <v>0</v>
      </c>
      <c r="AJ133" s="1">
        <f t="shared" si="308"/>
        <v>0</v>
      </c>
      <c r="AK133" s="1">
        <f t="shared" si="319"/>
        <v>0</v>
      </c>
      <c r="AL133" s="2">
        <f t="shared" si="243"/>
        <v>100</v>
      </c>
      <c r="AM133" s="8">
        <f t="shared" si="313"/>
        <v>5.1499999999999997E-2</v>
      </c>
      <c r="AN133" s="2">
        <f t="shared" si="244"/>
        <v>103.00416666666668</v>
      </c>
      <c r="AO133" s="2">
        <f t="shared" si="314"/>
        <v>1</v>
      </c>
      <c r="AP133" s="2">
        <f t="shared" si="272"/>
        <v>0</v>
      </c>
      <c r="AQ133" s="8">
        <f t="shared" si="266"/>
        <v>4.5900000000000003E-2</v>
      </c>
      <c r="AR133" s="2">
        <f t="shared" si="267"/>
        <v>0</v>
      </c>
      <c r="AS133" s="2">
        <f t="shared" si="268"/>
        <v>0</v>
      </c>
      <c r="AT133" s="2">
        <f t="shared" si="209"/>
        <v>0</v>
      </c>
      <c r="AU133" s="2">
        <f t="shared" si="245"/>
        <v>0</v>
      </c>
      <c r="AV133" s="2">
        <f t="shared" si="236"/>
        <v>82.53022094006883</v>
      </c>
      <c r="AW133" s="1">
        <f t="shared" si="311"/>
        <v>0</v>
      </c>
      <c r="AX133" s="2">
        <f t="shared" si="278"/>
        <v>82.53022094006883</v>
      </c>
      <c r="AY133" s="1">
        <f t="shared" si="237"/>
        <v>0</v>
      </c>
      <c r="AZ133" s="2">
        <f t="shared" si="210"/>
        <v>82.53022094006883</v>
      </c>
      <c r="BA133" s="2">
        <f t="shared" si="246"/>
        <v>159738.98855427344</v>
      </c>
      <c r="BB133" s="2">
        <f t="shared" si="279"/>
        <v>0</v>
      </c>
      <c r="BC133" s="2">
        <f t="shared" si="211"/>
        <v>1305.7897712249685</v>
      </c>
      <c r="BD133" s="2">
        <f t="shared" si="184"/>
        <v>158433.19878304849</v>
      </c>
      <c r="BE133" s="2">
        <f t="shared" si="212"/>
        <v>1550</v>
      </c>
      <c r="BF133" s="2">
        <f t="shared" si="185"/>
        <v>11055.907825311953</v>
      </c>
      <c r="BG133" s="2">
        <f t="shared" si="186"/>
        <v>145827.29095773652</v>
      </c>
      <c r="BI133" s="8">
        <f t="shared" si="315"/>
        <v>2.9000000000000001E-2</v>
      </c>
      <c r="BJ133" s="5">
        <f t="shared" si="301"/>
        <v>1092</v>
      </c>
      <c r="BK133" s="2">
        <f t="shared" si="302"/>
        <v>109090.8</v>
      </c>
      <c r="BL133" s="2">
        <f t="shared" si="303"/>
        <v>109200</v>
      </c>
      <c r="BM133" s="2">
        <f t="shared" si="280"/>
        <v>109200</v>
      </c>
      <c r="BN133" s="8">
        <f t="shared" si="281"/>
        <v>4.3999999999999997E-2</v>
      </c>
      <c r="BO133" s="2">
        <f t="shared" si="282"/>
        <v>112002.8</v>
      </c>
      <c r="BP133" s="2" t="str">
        <f t="shared" si="283"/>
        <v>nie</v>
      </c>
      <c r="BQ133" s="2">
        <f t="shared" si="284"/>
        <v>2184</v>
      </c>
      <c r="BR133" s="1">
        <f t="shared" si="316"/>
        <v>195</v>
      </c>
      <c r="BS133" s="1">
        <f t="shared" si="269"/>
        <v>23</v>
      </c>
      <c r="BT133" s="1">
        <f t="shared" si="309"/>
        <v>109</v>
      </c>
      <c r="BU133" s="1">
        <f t="shared" si="320"/>
        <v>104</v>
      </c>
      <c r="BV133" s="2">
        <f t="shared" si="247"/>
        <v>19500</v>
      </c>
      <c r="BW133" s="8">
        <f t="shared" si="317"/>
        <v>5.5E-2</v>
      </c>
      <c r="BX133" s="2">
        <f t="shared" si="248"/>
        <v>20125.625</v>
      </c>
      <c r="BY133" s="2">
        <f t="shared" si="318"/>
        <v>390</v>
      </c>
      <c r="BZ133" s="2">
        <f t="shared" si="273"/>
        <v>23600</v>
      </c>
      <c r="CA133" s="8">
        <f t="shared" si="270"/>
        <v>4.3999999999999997E-2</v>
      </c>
      <c r="CB133" s="2">
        <f t="shared" si="249"/>
        <v>24205.733333333334</v>
      </c>
      <c r="CC133" s="2">
        <f t="shared" si="271"/>
        <v>472</v>
      </c>
      <c r="CD133" s="2">
        <f t="shared" si="285"/>
        <v>0</v>
      </c>
      <c r="CE133" s="2">
        <f t="shared" si="250"/>
        <v>0</v>
      </c>
      <c r="CF133" s="2">
        <f t="shared" si="251"/>
        <v>61.600000000000364</v>
      </c>
      <c r="CG133" s="1">
        <f t="shared" si="312"/>
        <v>0</v>
      </c>
      <c r="CH133" s="2">
        <f t="shared" si="286"/>
        <v>61.600000000000364</v>
      </c>
      <c r="CI133" s="1">
        <f t="shared" si="242"/>
        <v>0</v>
      </c>
      <c r="CJ133" s="2">
        <f t="shared" si="252"/>
        <v>61.600000000000364</v>
      </c>
      <c r="CK133" s="2">
        <f t="shared" si="253"/>
        <v>156395.75833333333</v>
      </c>
      <c r="CL133" s="2">
        <f t="shared" si="287"/>
        <v>0</v>
      </c>
      <c r="CM133" s="2">
        <f t="shared" si="216"/>
        <v>1290.3537700000002</v>
      </c>
      <c r="CN133" s="2">
        <f t="shared" si="288"/>
        <v>155105.40456333334</v>
      </c>
      <c r="CO133" s="2">
        <f t="shared" si="217"/>
        <v>3046</v>
      </c>
      <c r="CP133" s="2">
        <f t="shared" si="289"/>
        <v>10136.454083333334</v>
      </c>
      <c r="CQ133" s="2">
        <f t="shared" si="290"/>
        <v>141922.95048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155421.0257200943</v>
      </c>
      <c r="CW133" s="8">
        <f t="shared" si="291"/>
        <v>4.9000000000000002E-2</v>
      </c>
      <c r="CX133" s="2">
        <f t="shared" si="292"/>
        <v>159863.47670526034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159863.47670526034</v>
      </c>
      <c r="DC133" s="2">
        <f t="shared" si="294"/>
        <v>0</v>
      </c>
      <c r="DD133" s="2">
        <f t="shared" si="225"/>
        <v>1311.552900894628</v>
      </c>
      <c r="DE133" s="2">
        <f t="shared" si="226"/>
        <v>158551.92380436571</v>
      </c>
      <c r="DF133" s="2">
        <f t="shared" si="295"/>
        <v>3000</v>
      </c>
      <c r="DG133" s="2">
        <f t="shared" si="296"/>
        <v>10804.060573999464</v>
      </c>
      <c r="DH133" s="2">
        <f t="shared" si="227"/>
        <v>144747.86323036626</v>
      </c>
    </row>
    <row r="134" spans="2:112">
      <c r="B134" s="228"/>
      <c r="C134" s="1">
        <f t="shared" ref="C134:C165" si="321">W115</f>
        <v>97</v>
      </c>
      <c r="D134" s="2">
        <f t="shared" si="259"/>
        <v>147616.7859672604</v>
      </c>
      <c r="E134" s="2">
        <f t="shared" si="260"/>
        <v>137266.34282669015</v>
      </c>
      <c r="F134" s="2">
        <f t="shared" si="261"/>
        <v>144251.17093000002</v>
      </c>
      <c r="G134" s="2">
        <f t="shared" si="262"/>
        <v>134675.44393000004</v>
      </c>
      <c r="H134" s="2">
        <f t="shared" si="263"/>
        <v>147609.9897407626</v>
      </c>
      <c r="I134" s="2">
        <f t="shared" si="264"/>
        <v>135914.42663373455</v>
      </c>
      <c r="J134" s="2">
        <f t="shared" ref="J134:J165" si="322">FV(INDEX(scenariusz_I_konto,MATCH(ROUNDUP(C134/12,0),scenariusz_I_rok,0))/12*(1-podatek_Belki),1,0,-J133,1)</f>
        <v>134204.01060498564</v>
      </c>
      <c r="K134" s="2">
        <f t="shared" ref="K134:K165" si="323">X115</f>
        <v>126000.21231973582</v>
      </c>
      <c r="W134" s="1">
        <f t="shared" si="297"/>
        <v>116</v>
      </c>
      <c r="X134" s="2">
        <f t="shared" si="274"/>
        <v>131842.24793505392</v>
      </c>
      <c r="Y134" s="8">
        <f t="shared" si="310"/>
        <v>4.5900000000000003E-2</v>
      </c>
      <c r="Z134" s="5">
        <f t="shared" si="298"/>
        <v>1549</v>
      </c>
      <c r="AA134" s="2">
        <f t="shared" si="299"/>
        <v>154745.1</v>
      </c>
      <c r="AB134" s="2">
        <f t="shared" si="207"/>
        <v>154900</v>
      </c>
      <c r="AC134" s="2">
        <f t="shared" si="300"/>
        <v>154900</v>
      </c>
      <c r="AD134" s="8">
        <f t="shared" si="275"/>
        <v>5.1499999999999997E-2</v>
      </c>
      <c r="AE134" s="2">
        <f t="shared" si="179"/>
        <v>160218.23333333334</v>
      </c>
      <c r="AF134" s="2" t="str">
        <f t="shared" si="276"/>
        <v>nie</v>
      </c>
      <c r="AG134" s="2">
        <f t="shared" si="277"/>
        <v>1549</v>
      </c>
      <c r="AH134" s="1">
        <f t="shared" si="233"/>
        <v>1</v>
      </c>
      <c r="AI134" s="1">
        <f t="shared" si="265"/>
        <v>0</v>
      </c>
      <c r="AJ134" s="1">
        <f t="shared" si="308"/>
        <v>0</v>
      </c>
      <c r="AK134" s="1">
        <f t="shared" si="319"/>
        <v>0</v>
      </c>
      <c r="AL134" s="2">
        <f t="shared" si="243"/>
        <v>100</v>
      </c>
      <c r="AM134" s="8">
        <f t="shared" si="313"/>
        <v>5.1499999999999997E-2</v>
      </c>
      <c r="AN134" s="2">
        <f t="shared" si="244"/>
        <v>103.43333333333334</v>
      </c>
      <c r="AO134" s="2">
        <f t="shared" si="314"/>
        <v>1</v>
      </c>
      <c r="AP134" s="2">
        <f t="shared" si="272"/>
        <v>0</v>
      </c>
      <c r="AQ134" s="8">
        <f t="shared" si="266"/>
        <v>4.5900000000000003E-2</v>
      </c>
      <c r="AR134" s="2">
        <f t="shared" si="267"/>
        <v>0</v>
      </c>
      <c r="AS134" s="2">
        <f t="shared" si="268"/>
        <v>0</v>
      </c>
      <c r="AT134" s="2">
        <f t="shared" si="209"/>
        <v>0</v>
      </c>
      <c r="AU134" s="2">
        <f t="shared" si="245"/>
        <v>0</v>
      </c>
      <c r="AV134" s="2">
        <f t="shared" si="236"/>
        <v>82.53022094006883</v>
      </c>
      <c r="AW134" s="1">
        <f t="shared" si="311"/>
        <v>0</v>
      </c>
      <c r="AX134" s="2">
        <f t="shared" si="278"/>
        <v>82.53022094006883</v>
      </c>
      <c r="AY134" s="1">
        <f t="shared" si="237"/>
        <v>0</v>
      </c>
      <c r="AZ134" s="2">
        <f t="shared" si="210"/>
        <v>82.53022094006883</v>
      </c>
      <c r="BA134" s="2">
        <f t="shared" si="246"/>
        <v>160404.19688760673</v>
      </c>
      <c r="BB134" s="2">
        <f t="shared" si="279"/>
        <v>0</v>
      </c>
      <c r="BC134" s="2">
        <f t="shared" si="211"/>
        <v>1305.7897712249685</v>
      </c>
      <c r="BD134" s="2">
        <f t="shared" si="184"/>
        <v>159098.40711638177</v>
      </c>
      <c r="BE134" s="2">
        <f t="shared" si="212"/>
        <v>1550</v>
      </c>
      <c r="BF134" s="2">
        <f t="shared" si="185"/>
        <v>11182.297408645278</v>
      </c>
      <c r="BG134" s="2">
        <f t="shared" si="186"/>
        <v>146366.1097077365</v>
      </c>
      <c r="BI134" s="8">
        <f t="shared" si="315"/>
        <v>2.9000000000000001E-2</v>
      </c>
      <c r="BJ134" s="5">
        <f t="shared" si="301"/>
        <v>1092</v>
      </c>
      <c r="BK134" s="2">
        <f t="shared" si="302"/>
        <v>109090.8</v>
      </c>
      <c r="BL134" s="2">
        <f t="shared" si="303"/>
        <v>109200</v>
      </c>
      <c r="BM134" s="2">
        <f t="shared" si="280"/>
        <v>109200</v>
      </c>
      <c r="BN134" s="8">
        <f t="shared" si="281"/>
        <v>4.3999999999999997E-2</v>
      </c>
      <c r="BO134" s="2">
        <f t="shared" si="282"/>
        <v>112403.20000000001</v>
      </c>
      <c r="BP134" s="2" t="str">
        <f t="shared" si="283"/>
        <v>nie</v>
      </c>
      <c r="BQ134" s="2">
        <f t="shared" si="284"/>
        <v>2184</v>
      </c>
      <c r="BR134" s="1">
        <f t="shared" si="316"/>
        <v>195</v>
      </c>
      <c r="BS134" s="1">
        <f t="shared" si="269"/>
        <v>23</v>
      </c>
      <c r="BT134" s="1">
        <f t="shared" si="309"/>
        <v>109</v>
      </c>
      <c r="BU134" s="1">
        <f t="shared" si="320"/>
        <v>104</v>
      </c>
      <c r="BV134" s="2">
        <f t="shared" si="247"/>
        <v>19500</v>
      </c>
      <c r="BW134" s="8">
        <f t="shared" si="317"/>
        <v>5.5E-2</v>
      </c>
      <c r="BX134" s="2">
        <f t="shared" si="248"/>
        <v>20215</v>
      </c>
      <c r="BY134" s="2">
        <f t="shared" si="318"/>
        <v>390</v>
      </c>
      <c r="BZ134" s="2">
        <f t="shared" si="273"/>
        <v>23600</v>
      </c>
      <c r="CA134" s="8">
        <f t="shared" si="270"/>
        <v>4.3999999999999997E-2</v>
      </c>
      <c r="CB134" s="2">
        <f t="shared" si="249"/>
        <v>24292.26666666667</v>
      </c>
      <c r="CC134" s="2">
        <f t="shared" si="271"/>
        <v>472</v>
      </c>
      <c r="CD134" s="2">
        <f t="shared" si="285"/>
        <v>0</v>
      </c>
      <c r="CE134" s="2">
        <f t="shared" si="250"/>
        <v>0</v>
      </c>
      <c r="CF134" s="2">
        <f t="shared" si="251"/>
        <v>61.600000000000364</v>
      </c>
      <c r="CG134" s="1">
        <f t="shared" si="312"/>
        <v>0</v>
      </c>
      <c r="CH134" s="2">
        <f t="shared" si="286"/>
        <v>61.600000000000364</v>
      </c>
      <c r="CI134" s="1">
        <f t="shared" si="242"/>
        <v>0</v>
      </c>
      <c r="CJ134" s="2">
        <f t="shared" si="252"/>
        <v>61.600000000000364</v>
      </c>
      <c r="CK134" s="2">
        <f t="shared" si="253"/>
        <v>156972.06666666668</v>
      </c>
      <c r="CL134" s="2">
        <f t="shared" si="287"/>
        <v>0</v>
      </c>
      <c r="CM134" s="2">
        <f t="shared" si="216"/>
        <v>1290.3537700000002</v>
      </c>
      <c r="CN134" s="2">
        <f t="shared" si="288"/>
        <v>155681.71289666669</v>
      </c>
      <c r="CO134" s="2">
        <f t="shared" si="217"/>
        <v>3046</v>
      </c>
      <c r="CP134" s="2">
        <f t="shared" si="289"/>
        <v>10245.95266666667</v>
      </c>
      <c r="CQ134" s="2">
        <f t="shared" si="290"/>
        <v>142389.76023000001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155421.0257200943</v>
      </c>
      <c r="CW134" s="8">
        <f t="shared" si="291"/>
        <v>4.9000000000000002E-2</v>
      </c>
      <c r="CX134" s="2">
        <f t="shared" si="292"/>
        <v>160498.11256028403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160498.11256028403</v>
      </c>
      <c r="DC134" s="2">
        <f t="shared" si="294"/>
        <v>0</v>
      </c>
      <c r="DD134" s="2">
        <f t="shared" si="225"/>
        <v>1311.552900894628</v>
      </c>
      <c r="DE134" s="2">
        <f t="shared" si="226"/>
        <v>159186.5596593894</v>
      </c>
      <c r="DF134" s="2">
        <f t="shared" si="295"/>
        <v>3000</v>
      </c>
      <c r="DG134" s="2">
        <f t="shared" si="296"/>
        <v>10924.641386453966</v>
      </c>
      <c r="DH134" s="2">
        <f t="shared" si="227"/>
        <v>145261.91827293544</v>
      </c>
    </row>
    <row r="135" spans="2:112">
      <c r="B135" s="228"/>
      <c r="C135" s="1">
        <f t="shared" si="321"/>
        <v>98</v>
      </c>
      <c r="D135" s="2">
        <f t="shared" si="259"/>
        <v>148252.15363960731</v>
      </c>
      <c r="E135" s="2">
        <f t="shared" si="260"/>
        <v>137780.99064129114</v>
      </c>
      <c r="F135" s="2">
        <f t="shared" si="261"/>
        <v>144883.94593000002</v>
      </c>
      <c r="G135" s="2">
        <f t="shared" si="262"/>
        <v>134774.04793</v>
      </c>
      <c r="H135" s="2">
        <f t="shared" si="263"/>
        <v>148214.98102295867</v>
      </c>
      <c r="I135" s="2">
        <f t="shared" si="264"/>
        <v>136404.46957231336</v>
      </c>
      <c r="J135" s="2">
        <f t="shared" si="322"/>
        <v>134611.65528719829</v>
      </c>
      <c r="K135" s="2">
        <f t="shared" si="323"/>
        <v>126303.97873068204</v>
      </c>
      <c r="W135" s="1">
        <f t="shared" si="297"/>
        <v>117</v>
      </c>
      <c r="X135" s="2">
        <f t="shared" si="274"/>
        <v>132154.82357191757</v>
      </c>
      <c r="Y135" s="8">
        <f t="shared" si="310"/>
        <v>4.5900000000000003E-2</v>
      </c>
      <c r="Z135" s="5">
        <f t="shared" si="298"/>
        <v>1549</v>
      </c>
      <c r="AA135" s="2">
        <f t="shared" si="299"/>
        <v>154745.1</v>
      </c>
      <c r="AB135" s="2">
        <f t="shared" si="207"/>
        <v>154900</v>
      </c>
      <c r="AC135" s="2">
        <f t="shared" si="300"/>
        <v>154900</v>
      </c>
      <c r="AD135" s="8">
        <f t="shared" si="275"/>
        <v>5.1499999999999997E-2</v>
      </c>
      <c r="AE135" s="2">
        <f t="shared" si="179"/>
        <v>160883.01249999998</v>
      </c>
      <c r="AF135" s="2" t="str">
        <f t="shared" si="276"/>
        <v>nie</v>
      </c>
      <c r="AG135" s="2">
        <f t="shared" si="277"/>
        <v>1549</v>
      </c>
      <c r="AH135" s="1">
        <f t="shared" si="233"/>
        <v>1</v>
      </c>
      <c r="AI135" s="1">
        <f t="shared" si="265"/>
        <v>0</v>
      </c>
      <c r="AJ135" s="1">
        <f t="shared" si="308"/>
        <v>0</v>
      </c>
      <c r="AK135" s="1">
        <f t="shared" si="319"/>
        <v>0</v>
      </c>
      <c r="AL135" s="2">
        <f t="shared" si="243"/>
        <v>100</v>
      </c>
      <c r="AM135" s="8">
        <f t="shared" si="313"/>
        <v>5.1499999999999997E-2</v>
      </c>
      <c r="AN135" s="2">
        <f t="shared" si="244"/>
        <v>103.8625</v>
      </c>
      <c r="AO135" s="2">
        <f t="shared" si="314"/>
        <v>1</v>
      </c>
      <c r="AP135" s="2">
        <f t="shared" si="272"/>
        <v>0</v>
      </c>
      <c r="AQ135" s="8">
        <f t="shared" si="266"/>
        <v>4.5900000000000003E-2</v>
      </c>
      <c r="AR135" s="2">
        <f t="shared" si="267"/>
        <v>0</v>
      </c>
      <c r="AS135" s="2">
        <f t="shared" si="268"/>
        <v>0</v>
      </c>
      <c r="AT135" s="2">
        <f t="shared" si="209"/>
        <v>0</v>
      </c>
      <c r="AU135" s="2">
        <f t="shared" si="245"/>
        <v>0</v>
      </c>
      <c r="AV135" s="2">
        <f t="shared" si="236"/>
        <v>82.53022094006883</v>
      </c>
      <c r="AW135" s="1">
        <f t="shared" si="311"/>
        <v>0</v>
      </c>
      <c r="AX135" s="2">
        <f t="shared" si="278"/>
        <v>82.53022094006883</v>
      </c>
      <c r="AY135" s="1">
        <f t="shared" si="237"/>
        <v>0</v>
      </c>
      <c r="AZ135" s="2">
        <f t="shared" si="210"/>
        <v>82.53022094006883</v>
      </c>
      <c r="BA135" s="2">
        <f t="shared" si="246"/>
        <v>161069.40522094004</v>
      </c>
      <c r="BB135" s="2">
        <f t="shared" si="279"/>
        <v>0</v>
      </c>
      <c r="BC135" s="2">
        <f t="shared" si="211"/>
        <v>1305.7897712249685</v>
      </c>
      <c r="BD135" s="2">
        <f t="shared" si="184"/>
        <v>159763.61544971509</v>
      </c>
      <c r="BE135" s="2">
        <f t="shared" si="212"/>
        <v>1550</v>
      </c>
      <c r="BF135" s="2">
        <f t="shared" si="185"/>
        <v>11308.686991978608</v>
      </c>
      <c r="BG135" s="2">
        <f t="shared" si="186"/>
        <v>146904.92845773647</v>
      </c>
      <c r="BI135" s="8">
        <f t="shared" si="315"/>
        <v>2.9000000000000001E-2</v>
      </c>
      <c r="BJ135" s="5">
        <f t="shared" si="301"/>
        <v>1092</v>
      </c>
      <c r="BK135" s="2">
        <f t="shared" si="302"/>
        <v>109090.8</v>
      </c>
      <c r="BL135" s="2">
        <f t="shared" si="303"/>
        <v>109200</v>
      </c>
      <c r="BM135" s="2">
        <f t="shared" si="280"/>
        <v>109200</v>
      </c>
      <c r="BN135" s="8">
        <f t="shared" si="281"/>
        <v>4.3999999999999997E-2</v>
      </c>
      <c r="BO135" s="2">
        <f t="shared" si="282"/>
        <v>112803.59999999999</v>
      </c>
      <c r="BP135" s="2" t="str">
        <f t="shared" si="283"/>
        <v>nie</v>
      </c>
      <c r="BQ135" s="2">
        <f t="shared" si="284"/>
        <v>2184</v>
      </c>
      <c r="BR135" s="1">
        <f t="shared" si="316"/>
        <v>195</v>
      </c>
      <c r="BS135" s="1">
        <f t="shared" si="269"/>
        <v>23</v>
      </c>
      <c r="BT135" s="1">
        <f t="shared" si="309"/>
        <v>109</v>
      </c>
      <c r="BU135" s="1">
        <f t="shared" si="320"/>
        <v>104</v>
      </c>
      <c r="BV135" s="2">
        <f t="shared" si="247"/>
        <v>19500</v>
      </c>
      <c r="BW135" s="8">
        <f t="shared" si="317"/>
        <v>5.5E-2</v>
      </c>
      <c r="BX135" s="2">
        <f t="shared" si="248"/>
        <v>20304.375</v>
      </c>
      <c r="BY135" s="2">
        <f t="shared" si="318"/>
        <v>390</v>
      </c>
      <c r="BZ135" s="2">
        <f t="shared" si="273"/>
        <v>23600</v>
      </c>
      <c r="CA135" s="8">
        <f t="shared" si="270"/>
        <v>4.3999999999999997E-2</v>
      </c>
      <c r="CB135" s="2">
        <f t="shared" si="249"/>
        <v>24378.799999999999</v>
      </c>
      <c r="CC135" s="2">
        <f t="shared" si="271"/>
        <v>472</v>
      </c>
      <c r="CD135" s="2">
        <f t="shared" si="285"/>
        <v>0</v>
      </c>
      <c r="CE135" s="2">
        <f t="shared" si="250"/>
        <v>0</v>
      </c>
      <c r="CF135" s="2">
        <f t="shared" si="251"/>
        <v>61.600000000000364</v>
      </c>
      <c r="CG135" s="1">
        <f t="shared" si="312"/>
        <v>0</v>
      </c>
      <c r="CH135" s="2">
        <f t="shared" si="286"/>
        <v>61.600000000000364</v>
      </c>
      <c r="CI135" s="1">
        <f t="shared" si="242"/>
        <v>0</v>
      </c>
      <c r="CJ135" s="2">
        <f t="shared" si="252"/>
        <v>61.600000000000364</v>
      </c>
      <c r="CK135" s="2">
        <f t="shared" si="253"/>
        <v>157548.37499999997</v>
      </c>
      <c r="CL135" s="2">
        <f t="shared" si="287"/>
        <v>0</v>
      </c>
      <c r="CM135" s="2">
        <f t="shared" si="216"/>
        <v>1290.3537700000002</v>
      </c>
      <c r="CN135" s="2">
        <f t="shared" si="288"/>
        <v>156258.02122999998</v>
      </c>
      <c r="CO135" s="2">
        <f t="shared" si="217"/>
        <v>3046</v>
      </c>
      <c r="CP135" s="2">
        <f t="shared" si="289"/>
        <v>10355.451249999995</v>
      </c>
      <c r="CQ135" s="2">
        <f t="shared" si="290"/>
        <v>142856.56998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155421.0257200943</v>
      </c>
      <c r="CW135" s="8">
        <f t="shared" si="291"/>
        <v>4.9000000000000002E-2</v>
      </c>
      <c r="CX135" s="2">
        <f t="shared" si="292"/>
        <v>161132.74841530778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161132.74841530778</v>
      </c>
      <c r="DC135" s="2">
        <f t="shared" si="294"/>
        <v>0</v>
      </c>
      <c r="DD135" s="2">
        <f t="shared" si="225"/>
        <v>1311.552900894628</v>
      </c>
      <c r="DE135" s="2">
        <f t="shared" si="226"/>
        <v>159821.19551441315</v>
      </c>
      <c r="DF135" s="2">
        <f t="shared" si="295"/>
        <v>3000</v>
      </c>
      <c r="DG135" s="2">
        <f t="shared" si="296"/>
        <v>11045.222198908479</v>
      </c>
      <c r="DH135" s="2">
        <f t="shared" si="227"/>
        <v>145775.97331550467</v>
      </c>
    </row>
    <row r="136" spans="2:112">
      <c r="B136" s="228"/>
      <c r="C136" s="1">
        <f t="shared" si="321"/>
        <v>99</v>
      </c>
      <c r="D136" s="2">
        <f t="shared" si="259"/>
        <v>148887.52131195416</v>
      </c>
      <c r="E136" s="2">
        <f t="shared" si="260"/>
        <v>138295.6384558921</v>
      </c>
      <c r="F136" s="2">
        <f t="shared" si="261"/>
        <v>145516.72092999998</v>
      </c>
      <c r="G136" s="2">
        <f t="shared" si="262"/>
        <v>134872.65193000002</v>
      </c>
      <c r="H136" s="2">
        <f t="shared" si="263"/>
        <v>148819.97230515481</v>
      </c>
      <c r="I136" s="2">
        <f t="shared" si="264"/>
        <v>136894.51251089224</v>
      </c>
      <c r="J136" s="2">
        <f t="shared" si="322"/>
        <v>135020.53819013314</v>
      </c>
      <c r="K136" s="2">
        <f t="shared" si="323"/>
        <v>126607.74514162829</v>
      </c>
      <c r="W136" s="1">
        <f t="shared" si="297"/>
        <v>118</v>
      </c>
      <c r="X136" s="2">
        <f t="shared" si="274"/>
        <v>132467.39920878128</v>
      </c>
      <c r="Y136" s="8">
        <f t="shared" si="310"/>
        <v>4.5900000000000003E-2</v>
      </c>
      <c r="Z136" s="5">
        <f t="shared" si="298"/>
        <v>1549</v>
      </c>
      <c r="AA136" s="2">
        <f t="shared" si="299"/>
        <v>154745.1</v>
      </c>
      <c r="AB136" s="2">
        <f t="shared" si="207"/>
        <v>154900</v>
      </c>
      <c r="AC136" s="2">
        <f t="shared" si="300"/>
        <v>154900</v>
      </c>
      <c r="AD136" s="8">
        <f t="shared" si="275"/>
        <v>5.1499999999999997E-2</v>
      </c>
      <c r="AE136" s="2">
        <f t="shared" si="179"/>
        <v>161547.79166666669</v>
      </c>
      <c r="AF136" s="2" t="str">
        <f t="shared" si="276"/>
        <v>nie</v>
      </c>
      <c r="AG136" s="2">
        <f t="shared" si="277"/>
        <v>1549</v>
      </c>
      <c r="AH136" s="1">
        <f t="shared" si="233"/>
        <v>1</v>
      </c>
      <c r="AI136" s="1">
        <f t="shared" si="265"/>
        <v>0</v>
      </c>
      <c r="AJ136" s="1">
        <f t="shared" si="308"/>
        <v>0</v>
      </c>
      <c r="AK136" s="1">
        <f t="shared" si="319"/>
        <v>0</v>
      </c>
      <c r="AL136" s="2">
        <f t="shared" si="243"/>
        <v>100</v>
      </c>
      <c r="AM136" s="8">
        <f t="shared" si="313"/>
        <v>5.1499999999999997E-2</v>
      </c>
      <c r="AN136" s="2">
        <f t="shared" si="244"/>
        <v>104.29166666666667</v>
      </c>
      <c r="AO136" s="2">
        <f t="shared" si="314"/>
        <v>1</v>
      </c>
      <c r="AP136" s="2">
        <f t="shared" si="272"/>
        <v>0</v>
      </c>
      <c r="AQ136" s="8">
        <f t="shared" si="266"/>
        <v>4.5900000000000003E-2</v>
      </c>
      <c r="AR136" s="2">
        <f t="shared" si="267"/>
        <v>0</v>
      </c>
      <c r="AS136" s="2">
        <f t="shared" si="268"/>
        <v>0</v>
      </c>
      <c r="AT136" s="2">
        <f t="shared" si="209"/>
        <v>0</v>
      </c>
      <c r="AU136" s="2">
        <f t="shared" si="245"/>
        <v>0</v>
      </c>
      <c r="AV136" s="2">
        <f t="shared" si="236"/>
        <v>82.53022094006883</v>
      </c>
      <c r="AW136" s="1">
        <f t="shared" si="311"/>
        <v>0</v>
      </c>
      <c r="AX136" s="2">
        <f t="shared" si="278"/>
        <v>82.53022094006883</v>
      </c>
      <c r="AY136" s="1">
        <f t="shared" si="237"/>
        <v>0</v>
      </c>
      <c r="AZ136" s="2">
        <f t="shared" si="210"/>
        <v>82.53022094006883</v>
      </c>
      <c r="BA136" s="2">
        <f t="shared" si="246"/>
        <v>161734.61355427341</v>
      </c>
      <c r="BB136" s="2">
        <f t="shared" si="279"/>
        <v>0</v>
      </c>
      <c r="BC136" s="2">
        <f t="shared" si="211"/>
        <v>1305.7897712249685</v>
      </c>
      <c r="BD136" s="2">
        <f t="shared" si="184"/>
        <v>160428.82378304846</v>
      </c>
      <c r="BE136" s="2">
        <f t="shared" si="212"/>
        <v>1550</v>
      </c>
      <c r="BF136" s="2">
        <f t="shared" si="185"/>
        <v>11435.076575311949</v>
      </c>
      <c r="BG136" s="2">
        <f t="shared" si="186"/>
        <v>147443.74720773651</v>
      </c>
      <c r="BI136" s="8">
        <f t="shared" si="315"/>
        <v>2.9000000000000001E-2</v>
      </c>
      <c r="BJ136" s="5">
        <f t="shared" si="301"/>
        <v>1092</v>
      </c>
      <c r="BK136" s="2">
        <f t="shared" si="302"/>
        <v>109090.8</v>
      </c>
      <c r="BL136" s="2">
        <f t="shared" si="303"/>
        <v>109200</v>
      </c>
      <c r="BM136" s="2">
        <f t="shared" si="280"/>
        <v>109200</v>
      </c>
      <c r="BN136" s="8">
        <f t="shared" si="281"/>
        <v>4.3999999999999997E-2</v>
      </c>
      <c r="BO136" s="2">
        <f t="shared" si="282"/>
        <v>113204</v>
      </c>
      <c r="BP136" s="2" t="str">
        <f t="shared" si="283"/>
        <v>nie</v>
      </c>
      <c r="BQ136" s="2">
        <f t="shared" si="284"/>
        <v>2184</v>
      </c>
      <c r="BR136" s="1">
        <f t="shared" si="316"/>
        <v>195</v>
      </c>
      <c r="BS136" s="1">
        <f t="shared" si="269"/>
        <v>23</v>
      </c>
      <c r="BT136" s="1">
        <f t="shared" si="309"/>
        <v>109</v>
      </c>
      <c r="BU136" s="1">
        <f t="shared" si="320"/>
        <v>104</v>
      </c>
      <c r="BV136" s="2">
        <f t="shared" si="247"/>
        <v>19500</v>
      </c>
      <c r="BW136" s="8">
        <f t="shared" si="317"/>
        <v>5.5E-2</v>
      </c>
      <c r="BX136" s="2">
        <f t="shared" si="248"/>
        <v>20393.75</v>
      </c>
      <c r="BY136" s="2">
        <f t="shared" si="318"/>
        <v>390</v>
      </c>
      <c r="BZ136" s="2">
        <f t="shared" si="273"/>
        <v>23600</v>
      </c>
      <c r="CA136" s="8">
        <f t="shared" si="270"/>
        <v>4.3999999999999997E-2</v>
      </c>
      <c r="CB136" s="2">
        <f t="shared" si="249"/>
        <v>24465.333333333332</v>
      </c>
      <c r="CC136" s="2">
        <f t="shared" si="271"/>
        <v>472</v>
      </c>
      <c r="CD136" s="2">
        <f t="shared" si="285"/>
        <v>0</v>
      </c>
      <c r="CE136" s="2">
        <f t="shared" si="250"/>
        <v>0</v>
      </c>
      <c r="CF136" s="2">
        <f t="shared" si="251"/>
        <v>61.600000000000364</v>
      </c>
      <c r="CG136" s="1">
        <f t="shared" si="312"/>
        <v>0</v>
      </c>
      <c r="CH136" s="2">
        <f t="shared" si="286"/>
        <v>61.600000000000364</v>
      </c>
      <c r="CI136" s="1">
        <f t="shared" si="242"/>
        <v>0</v>
      </c>
      <c r="CJ136" s="2">
        <f t="shared" si="252"/>
        <v>61.600000000000364</v>
      </c>
      <c r="CK136" s="2">
        <f t="shared" si="253"/>
        <v>158124.68333333335</v>
      </c>
      <c r="CL136" s="2">
        <f t="shared" si="287"/>
        <v>0</v>
      </c>
      <c r="CM136" s="2">
        <f t="shared" si="216"/>
        <v>1290.3537700000002</v>
      </c>
      <c r="CN136" s="2">
        <f t="shared" si="288"/>
        <v>156834.32956333336</v>
      </c>
      <c r="CO136" s="2">
        <f t="shared" si="217"/>
        <v>3046</v>
      </c>
      <c r="CP136" s="2">
        <f t="shared" si="289"/>
        <v>10464.949833333336</v>
      </c>
      <c r="CQ136" s="2">
        <f t="shared" si="290"/>
        <v>143323.37973000002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155421.0257200943</v>
      </c>
      <c r="CW136" s="8">
        <f t="shared" si="291"/>
        <v>4.9000000000000002E-2</v>
      </c>
      <c r="CX136" s="2">
        <f t="shared" si="292"/>
        <v>161767.38427033147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161767.38427033147</v>
      </c>
      <c r="DC136" s="2">
        <f t="shared" si="294"/>
        <v>0</v>
      </c>
      <c r="DD136" s="2">
        <f t="shared" si="225"/>
        <v>1311.552900894628</v>
      </c>
      <c r="DE136" s="2">
        <f t="shared" si="226"/>
        <v>160455.83136943684</v>
      </c>
      <c r="DF136" s="2">
        <f t="shared" si="295"/>
        <v>3000</v>
      </c>
      <c r="DG136" s="2">
        <f t="shared" si="296"/>
        <v>11165.803011362979</v>
      </c>
      <c r="DH136" s="2">
        <f t="shared" si="227"/>
        <v>146290.02835807385</v>
      </c>
    </row>
    <row r="137" spans="2:112">
      <c r="B137" s="228"/>
      <c r="C137" s="1">
        <f t="shared" si="321"/>
        <v>100</v>
      </c>
      <c r="D137" s="2">
        <f t="shared" si="259"/>
        <v>149522.88898430107</v>
      </c>
      <c r="E137" s="2">
        <f t="shared" si="260"/>
        <v>138810.28627049309</v>
      </c>
      <c r="F137" s="2">
        <f t="shared" si="261"/>
        <v>146149.49593</v>
      </c>
      <c r="G137" s="2">
        <f t="shared" si="262"/>
        <v>134971.25593000001</v>
      </c>
      <c r="H137" s="2">
        <f t="shared" si="263"/>
        <v>149424.96358735091</v>
      </c>
      <c r="I137" s="2">
        <f t="shared" si="264"/>
        <v>137384.55544947108</v>
      </c>
      <c r="J137" s="2">
        <f t="shared" si="322"/>
        <v>135430.66307488567</v>
      </c>
      <c r="K137" s="2">
        <f t="shared" si="323"/>
        <v>126911.51155257454</v>
      </c>
      <c r="W137" s="1">
        <f t="shared" si="297"/>
        <v>119</v>
      </c>
      <c r="X137" s="2">
        <f t="shared" si="274"/>
        <v>132779.97484564496</v>
      </c>
      <c r="Y137" s="8">
        <f t="shared" si="310"/>
        <v>4.5900000000000003E-2</v>
      </c>
      <c r="Z137" s="5">
        <f t="shared" si="298"/>
        <v>1549</v>
      </c>
      <c r="AA137" s="2">
        <f t="shared" si="299"/>
        <v>154745.1</v>
      </c>
      <c r="AB137" s="2">
        <f t="shared" si="207"/>
        <v>154900</v>
      </c>
      <c r="AC137" s="2">
        <f t="shared" si="300"/>
        <v>154900</v>
      </c>
      <c r="AD137" s="8">
        <f t="shared" si="275"/>
        <v>5.1499999999999997E-2</v>
      </c>
      <c r="AE137" s="2">
        <f t="shared" si="179"/>
        <v>162212.57083333333</v>
      </c>
      <c r="AF137" s="2" t="str">
        <f t="shared" si="276"/>
        <v>nie</v>
      </c>
      <c r="AG137" s="2">
        <f t="shared" si="277"/>
        <v>1549</v>
      </c>
      <c r="AH137" s="1">
        <f t="shared" si="233"/>
        <v>1</v>
      </c>
      <c r="AI137" s="1">
        <f t="shared" si="265"/>
        <v>0</v>
      </c>
      <c r="AJ137" s="1">
        <f t="shared" si="308"/>
        <v>0</v>
      </c>
      <c r="AK137" s="1">
        <f t="shared" si="319"/>
        <v>0</v>
      </c>
      <c r="AL137" s="2">
        <f t="shared" si="243"/>
        <v>100</v>
      </c>
      <c r="AM137" s="8">
        <f t="shared" si="313"/>
        <v>5.1499999999999997E-2</v>
      </c>
      <c r="AN137" s="2">
        <f t="shared" si="244"/>
        <v>104.72083333333333</v>
      </c>
      <c r="AO137" s="2">
        <f t="shared" si="314"/>
        <v>1</v>
      </c>
      <c r="AP137" s="2">
        <f t="shared" si="272"/>
        <v>0</v>
      </c>
      <c r="AQ137" s="8">
        <f t="shared" si="266"/>
        <v>4.5900000000000003E-2</v>
      </c>
      <c r="AR137" s="2">
        <f t="shared" si="267"/>
        <v>0</v>
      </c>
      <c r="AS137" s="2">
        <f t="shared" si="268"/>
        <v>0</v>
      </c>
      <c r="AT137" s="2">
        <f t="shared" si="209"/>
        <v>0</v>
      </c>
      <c r="AU137" s="2">
        <f t="shared" si="245"/>
        <v>0</v>
      </c>
      <c r="AV137" s="2">
        <f t="shared" si="236"/>
        <v>82.53022094006883</v>
      </c>
      <c r="AW137" s="1">
        <f t="shared" si="311"/>
        <v>0</v>
      </c>
      <c r="AX137" s="2">
        <f t="shared" si="278"/>
        <v>82.53022094006883</v>
      </c>
      <c r="AY137" s="1">
        <f t="shared" si="237"/>
        <v>0</v>
      </c>
      <c r="AZ137" s="2">
        <f t="shared" si="210"/>
        <v>82.53022094006883</v>
      </c>
      <c r="BA137" s="2">
        <f t="shared" si="246"/>
        <v>162399.82188760673</v>
      </c>
      <c r="BB137" s="2">
        <f t="shared" si="279"/>
        <v>0</v>
      </c>
      <c r="BC137" s="2">
        <f t="shared" si="211"/>
        <v>1305.7897712249685</v>
      </c>
      <c r="BD137" s="2">
        <f t="shared" si="184"/>
        <v>161094.03211638177</v>
      </c>
      <c r="BE137" s="2">
        <f t="shared" si="212"/>
        <v>1550</v>
      </c>
      <c r="BF137" s="2">
        <f t="shared" si="185"/>
        <v>11561.466158645278</v>
      </c>
      <c r="BG137" s="2">
        <f t="shared" si="186"/>
        <v>147982.56595773649</v>
      </c>
      <c r="BI137" s="8">
        <f t="shared" si="315"/>
        <v>2.9000000000000001E-2</v>
      </c>
      <c r="BJ137" s="5">
        <f t="shared" si="301"/>
        <v>1092</v>
      </c>
      <c r="BK137" s="2">
        <f t="shared" si="302"/>
        <v>109090.8</v>
      </c>
      <c r="BL137" s="2">
        <f t="shared" si="303"/>
        <v>109200</v>
      </c>
      <c r="BM137" s="2">
        <f t="shared" si="280"/>
        <v>109200</v>
      </c>
      <c r="BN137" s="8">
        <f t="shared" si="281"/>
        <v>4.3999999999999997E-2</v>
      </c>
      <c r="BO137" s="2">
        <f t="shared" si="282"/>
        <v>113604.4</v>
      </c>
      <c r="BP137" s="2" t="str">
        <f t="shared" si="283"/>
        <v>nie</v>
      </c>
      <c r="BQ137" s="2">
        <f t="shared" si="284"/>
        <v>2184</v>
      </c>
      <c r="BR137" s="1">
        <f t="shared" si="316"/>
        <v>195</v>
      </c>
      <c r="BS137" s="1">
        <f t="shared" si="269"/>
        <v>23</v>
      </c>
      <c r="BT137" s="1">
        <f t="shared" si="309"/>
        <v>109</v>
      </c>
      <c r="BU137" s="1">
        <f t="shared" si="320"/>
        <v>104</v>
      </c>
      <c r="BV137" s="2">
        <f t="shared" si="247"/>
        <v>19500</v>
      </c>
      <c r="BW137" s="8">
        <f t="shared" si="317"/>
        <v>5.5E-2</v>
      </c>
      <c r="BX137" s="2">
        <f t="shared" si="248"/>
        <v>20483.124999999996</v>
      </c>
      <c r="BY137" s="2">
        <f t="shared" si="318"/>
        <v>390</v>
      </c>
      <c r="BZ137" s="2">
        <f t="shared" si="273"/>
        <v>23600</v>
      </c>
      <c r="CA137" s="8">
        <f t="shared" si="270"/>
        <v>4.3999999999999997E-2</v>
      </c>
      <c r="CB137" s="2">
        <f t="shared" si="249"/>
        <v>24551.866666666665</v>
      </c>
      <c r="CC137" s="2">
        <f t="shared" si="271"/>
        <v>472</v>
      </c>
      <c r="CD137" s="2">
        <f t="shared" si="285"/>
        <v>0</v>
      </c>
      <c r="CE137" s="2">
        <f t="shared" si="250"/>
        <v>0</v>
      </c>
      <c r="CF137" s="2">
        <f t="shared" si="251"/>
        <v>61.600000000000364</v>
      </c>
      <c r="CG137" s="1">
        <f t="shared" si="312"/>
        <v>0</v>
      </c>
      <c r="CH137" s="2">
        <f t="shared" si="286"/>
        <v>61.600000000000364</v>
      </c>
      <c r="CI137" s="1">
        <f t="shared" si="242"/>
        <v>0</v>
      </c>
      <c r="CJ137" s="2">
        <f t="shared" si="252"/>
        <v>61.600000000000364</v>
      </c>
      <c r="CK137" s="2">
        <f t="shared" si="253"/>
        <v>158700.99166666667</v>
      </c>
      <c r="CL137" s="2">
        <f t="shared" si="287"/>
        <v>0</v>
      </c>
      <c r="CM137" s="2">
        <f t="shared" si="216"/>
        <v>1290.3537700000002</v>
      </c>
      <c r="CN137" s="2">
        <f t="shared" si="288"/>
        <v>157410.63789666668</v>
      </c>
      <c r="CO137" s="2">
        <f t="shared" si="217"/>
        <v>3046</v>
      </c>
      <c r="CP137" s="2">
        <f t="shared" si="289"/>
        <v>10574.448416666668</v>
      </c>
      <c r="CQ137" s="2">
        <f t="shared" si="290"/>
        <v>143790.18948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155421.0257200943</v>
      </c>
      <c r="CW137" s="8">
        <f t="shared" si="291"/>
        <v>4.9000000000000002E-2</v>
      </c>
      <c r="CX137" s="2">
        <f t="shared" si="292"/>
        <v>162402.02012535522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162402.02012535522</v>
      </c>
      <c r="DC137" s="2">
        <f t="shared" si="294"/>
        <v>0</v>
      </c>
      <c r="DD137" s="2">
        <f t="shared" si="225"/>
        <v>1311.552900894628</v>
      </c>
      <c r="DE137" s="2">
        <f t="shared" si="226"/>
        <v>161090.46722446059</v>
      </c>
      <c r="DF137" s="2">
        <f t="shared" si="295"/>
        <v>3000</v>
      </c>
      <c r="DG137" s="2">
        <f t="shared" si="296"/>
        <v>11286.383823817492</v>
      </c>
      <c r="DH137" s="2">
        <f t="shared" si="227"/>
        <v>146804.08340064311</v>
      </c>
    </row>
    <row r="138" spans="2:112">
      <c r="B138" s="228"/>
      <c r="C138" s="1">
        <f t="shared" si="321"/>
        <v>101</v>
      </c>
      <c r="D138" s="2">
        <f t="shared" si="259"/>
        <v>150158.25665664792</v>
      </c>
      <c r="E138" s="2">
        <f t="shared" si="260"/>
        <v>139324.93408509405</v>
      </c>
      <c r="F138" s="2">
        <f t="shared" si="261"/>
        <v>146782.27093</v>
      </c>
      <c r="G138" s="2">
        <f t="shared" si="262"/>
        <v>135333.27867999999</v>
      </c>
      <c r="H138" s="2">
        <f t="shared" si="263"/>
        <v>150029.95486954701</v>
      </c>
      <c r="I138" s="2">
        <f t="shared" si="264"/>
        <v>137874.59838804993</v>
      </c>
      <c r="J138" s="2">
        <f t="shared" si="322"/>
        <v>135842.03371397563</v>
      </c>
      <c r="K138" s="2">
        <f t="shared" si="323"/>
        <v>127215.27796352078</v>
      </c>
      <c r="W138" s="1">
        <f t="shared" si="297"/>
        <v>120</v>
      </c>
      <c r="X138" s="2">
        <f t="shared" si="274"/>
        <v>133092.55048250864</v>
      </c>
      <c r="Y138" s="8">
        <f t="shared" si="310"/>
        <v>4.5900000000000003E-2</v>
      </c>
      <c r="Z138" s="5">
        <f t="shared" si="298"/>
        <v>1549</v>
      </c>
      <c r="AA138" s="2">
        <f t="shared" si="299"/>
        <v>154745.1</v>
      </c>
      <c r="AB138" s="2">
        <f t="shared" si="207"/>
        <v>154900</v>
      </c>
      <c r="AC138" s="2">
        <f t="shared" si="300"/>
        <v>154900</v>
      </c>
      <c r="AD138" s="8">
        <f t="shared" si="275"/>
        <v>5.1499999999999997E-2</v>
      </c>
      <c r="AE138" s="2">
        <f t="shared" si="179"/>
        <v>162877.35</v>
      </c>
      <c r="AF138" s="2" t="str">
        <f t="shared" si="276"/>
        <v>nie</v>
      </c>
      <c r="AG138" s="2">
        <f t="shared" si="277"/>
        <v>1549</v>
      </c>
      <c r="AH138" s="1">
        <f t="shared" si="233"/>
        <v>1</v>
      </c>
      <c r="AI138" s="1">
        <f t="shared" si="265"/>
        <v>0</v>
      </c>
      <c r="AJ138" s="1">
        <f t="shared" si="308"/>
        <v>0</v>
      </c>
      <c r="AK138" s="1">
        <f t="shared" si="319"/>
        <v>0</v>
      </c>
      <c r="AL138" s="2">
        <f t="shared" si="243"/>
        <v>100</v>
      </c>
      <c r="AM138" s="8">
        <f t="shared" si="313"/>
        <v>5.1499999999999997E-2</v>
      </c>
      <c r="AN138" s="2">
        <f t="shared" si="244"/>
        <v>105.15</v>
      </c>
      <c r="AO138" s="2">
        <f t="shared" si="314"/>
        <v>1</v>
      </c>
      <c r="AP138" s="2">
        <f t="shared" si="272"/>
        <v>0</v>
      </c>
      <c r="AQ138" s="8">
        <f t="shared" si="266"/>
        <v>4.5900000000000003E-2</v>
      </c>
      <c r="AR138" s="2">
        <f t="shared" si="267"/>
        <v>0</v>
      </c>
      <c r="AS138" s="2">
        <f t="shared" si="268"/>
        <v>0</v>
      </c>
      <c r="AT138" s="2">
        <f t="shared" si="209"/>
        <v>0</v>
      </c>
      <c r="AU138" s="2">
        <f t="shared" si="245"/>
        <v>5.1500000000000057</v>
      </c>
      <c r="AV138" s="2">
        <f t="shared" si="236"/>
        <v>87.680220940068835</v>
      </c>
      <c r="AW138" s="1">
        <f t="shared" si="311"/>
        <v>0</v>
      </c>
      <c r="AX138" s="2">
        <f t="shared" si="278"/>
        <v>87.680220940068835</v>
      </c>
      <c r="AY138" s="1">
        <f t="shared" si="237"/>
        <v>0</v>
      </c>
      <c r="AZ138" s="2">
        <f t="shared" si="210"/>
        <v>87.680220940068835</v>
      </c>
      <c r="BA138" s="2">
        <f t="shared" si="246"/>
        <v>163065.03022094007</v>
      </c>
      <c r="BB138" s="2">
        <f t="shared" si="279"/>
        <v>163.06503022094006</v>
      </c>
      <c r="BC138" s="2">
        <f t="shared" si="211"/>
        <v>1468.8548014459086</v>
      </c>
      <c r="BD138" s="2">
        <f t="shared" si="184"/>
        <v>161596.17541949416</v>
      </c>
      <c r="BE138" s="2">
        <f t="shared" si="212"/>
        <v>1550</v>
      </c>
      <c r="BF138" s="2">
        <f t="shared" si="185"/>
        <v>11687.855741978614</v>
      </c>
      <c r="BG138" s="2">
        <f t="shared" si="186"/>
        <v>148358.31967751554</v>
      </c>
      <c r="BI138" s="8">
        <f t="shared" si="315"/>
        <v>2.9000000000000001E-2</v>
      </c>
      <c r="BJ138" s="5">
        <f t="shared" si="301"/>
        <v>1092</v>
      </c>
      <c r="BK138" s="2">
        <f t="shared" si="302"/>
        <v>109090.8</v>
      </c>
      <c r="BL138" s="2">
        <f t="shared" si="303"/>
        <v>109200</v>
      </c>
      <c r="BM138" s="2">
        <f t="shared" si="280"/>
        <v>109200</v>
      </c>
      <c r="BN138" s="8">
        <f t="shared" si="281"/>
        <v>4.3999999999999997E-2</v>
      </c>
      <c r="BO138" s="2">
        <f t="shared" si="282"/>
        <v>114004.8</v>
      </c>
      <c r="BP138" s="2" t="str">
        <f t="shared" si="283"/>
        <v>nie</v>
      </c>
      <c r="BQ138" s="2">
        <f t="shared" si="284"/>
        <v>2184</v>
      </c>
      <c r="BR138" s="1">
        <f t="shared" si="316"/>
        <v>195</v>
      </c>
      <c r="BS138" s="1">
        <f t="shared" si="269"/>
        <v>23</v>
      </c>
      <c r="BT138" s="1">
        <f t="shared" si="309"/>
        <v>109</v>
      </c>
      <c r="BU138" s="1">
        <f t="shared" si="320"/>
        <v>104</v>
      </c>
      <c r="BV138" s="2">
        <f t="shared" si="247"/>
        <v>19500</v>
      </c>
      <c r="BW138" s="8">
        <f t="shared" si="317"/>
        <v>5.5E-2</v>
      </c>
      <c r="BX138" s="2">
        <f t="shared" si="248"/>
        <v>20572.5</v>
      </c>
      <c r="BY138" s="2">
        <f t="shared" si="318"/>
        <v>390</v>
      </c>
      <c r="BZ138" s="2">
        <f t="shared" si="273"/>
        <v>23600</v>
      </c>
      <c r="CA138" s="8">
        <f t="shared" si="270"/>
        <v>4.3999999999999997E-2</v>
      </c>
      <c r="CB138" s="2">
        <f t="shared" si="249"/>
        <v>24638.400000000001</v>
      </c>
      <c r="CC138" s="2">
        <f t="shared" si="271"/>
        <v>472</v>
      </c>
      <c r="CD138" s="2">
        <f t="shared" si="285"/>
        <v>4804.8000000000029</v>
      </c>
      <c r="CE138" s="2">
        <f t="shared" si="250"/>
        <v>12510.900000000001</v>
      </c>
      <c r="CF138" s="2">
        <f t="shared" si="251"/>
        <v>17377.300000000003</v>
      </c>
      <c r="CG138" s="1">
        <f t="shared" si="312"/>
        <v>104</v>
      </c>
      <c r="CH138" s="2">
        <f t="shared" si="286"/>
        <v>6987.7000000000025</v>
      </c>
      <c r="CI138" s="1">
        <f t="shared" si="242"/>
        <v>69</v>
      </c>
      <c r="CJ138" s="2">
        <f t="shared" si="252"/>
        <v>87.700000000002547</v>
      </c>
      <c r="CK138" s="2">
        <f t="shared" si="253"/>
        <v>159277.29999999999</v>
      </c>
      <c r="CL138" s="2">
        <f t="shared" si="287"/>
        <v>159.2773</v>
      </c>
      <c r="CM138" s="2">
        <f t="shared" si="216"/>
        <v>1449.6310700000001</v>
      </c>
      <c r="CN138" s="2">
        <f t="shared" si="288"/>
        <v>157827.66892999999</v>
      </c>
      <c r="CO138" s="2">
        <f t="shared" si="217"/>
        <v>3046</v>
      </c>
      <c r="CP138" s="2">
        <f t="shared" si="289"/>
        <v>10683.946999999998</v>
      </c>
      <c r="CQ138" s="2">
        <f t="shared" si="290"/>
        <v>144097.72193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155421.0257200943</v>
      </c>
      <c r="CW138" s="8">
        <f t="shared" si="291"/>
        <v>4.9000000000000002E-2</v>
      </c>
      <c r="CX138" s="2">
        <f t="shared" si="292"/>
        <v>163036.65598037891</v>
      </c>
      <c r="CY138" s="2" t="str">
        <f t="shared" si="293"/>
        <v>tak</v>
      </c>
      <c r="CZ138" s="2">
        <f t="shared" si="222"/>
        <v>99.755980378889944</v>
      </c>
      <c r="DA138" s="2">
        <f t="shared" si="223"/>
        <v>99.755980378889944</v>
      </c>
      <c r="DB138" s="2">
        <f t="shared" si="224"/>
        <v>163036.65598037891</v>
      </c>
      <c r="DC138" s="2">
        <f t="shared" si="294"/>
        <v>163.03665598037892</v>
      </c>
      <c r="DD138" s="2">
        <f t="shared" si="225"/>
        <v>1474.589556875007</v>
      </c>
      <c r="DE138" s="2">
        <f t="shared" si="226"/>
        <v>161562.06642350391</v>
      </c>
      <c r="DF138" s="2">
        <f t="shared" si="295"/>
        <v>0</v>
      </c>
      <c r="DG138" s="2">
        <f t="shared" si="296"/>
        <v>11976.964636271994</v>
      </c>
      <c r="DH138" s="2">
        <f t="shared" si="227"/>
        <v>149585.10178723192</v>
      </c>
    </row>
    <row r="139" spans="2:112">
      <c r="B139" s="228"/>
      <c r="C139" s="1">
        <f t="shared" si="321"/>
        <v>102</v>
      </c>
      <c r="D139" s="2">
        <f t="shared" si="259"/>
        <v>150793.62432899477</v>
      </c>
      <c r="E139" s="2">
        <f t="shared" si="260"/>
        <v>139839.58189969501</v>
      </c>
      <c r="F139" s="2">
        <f t="shared" si="261"/>
        <v>147415.04593000002</v>
      </c>
      <c r="G139" s="2">
        <f t="shared" si="262"/>
        <v>135845.82643000002</v>
      </c>
      <c r="H139" s="2">
        <f t="shared" si="263"/>
        <v>150634.94615174312</v>
      </c>
      <c r="I139" s="2">
        <f t="shared" si="264"/>
        <v>138364.64132662877</v>
      </c>
      <c r="J139" s="2">
        <f t="shared" si="322"/>
        <v>136254.65389138184</v>
      </c>
      <c r="K139" s="2">
        <f t="shared" si="323"/>
        <v>127519.044374467</v>
      </c>
      <c r="W139" s="1">
        <f t="shared" si="297"/>
        <v>121</v>
      </c>
      <c r="X139" s="2">
        <f t="shared" si="274"/>
        <v>133414.19081284138</v>
      </c>
      <c r="Y139" s="8">
        <f t="shared" si="310"/>
        <v>4.5900000000000003E-2</v>
      </c>
      <c r="Z139" s="5">
        <f t="shared" si="298"/>
        <v>1549</v>
      </c>
      <c r="AA139" s="2">
        <f t="shared" si="299"/>
        <v>154745.1</v>
      </c>
      <c r="AB139" s="2">
        <f t="shared" si="207"/>
        <v>154900</v>
      </c>
      <c r="AC139" s="2">
        <f t="shared" si="300"/>
        <v>162877.35</v>
      </c>
      <c r="AD139" s="8">
        <f t="shared" si="275"/>
        <v>5.1499999999999997E-2</v>
      </c>
      <c r="AE139" s="2">
        <f t="shared" si="179"/>
        <v>163576.36529374999</v>
      </c>
      <c r="AF139" s="2" t="str">
        <f t="shared" si="276"/>
        <v>nie</v>
      </c>
      <c r="AG139" s="2">
        <f t="shared" si="277"/>
        <v>1549</v>
      </c>
      <c r="AH139" s="1">
        <f t="shared" si="233"/>
        <v>1</v>
      </c>
      <c r="AI139" s="1">
        <f t="shared" ref="AI139:AI162" si="324">IF(zapadalnosc_TOS/12&gt;=AI$18,AH127,0)</f>
        <v>1</v>
      </c>
      <c r="AJ139" s="1">
        <f t="shared" si="308"/>
        <v>0</v>
      </c>
      <c r="AK139" s="1">
        <f t="shared" si="319"/>
        <v>0</v>
      </c>
      <c r="AL139" s="2">
        <f t="shared" si="243"/>
        <v>100</v>
      </c>
      <c r="AM139" s="8">
        <f t="shared" si="313"/>
        <v>5.1499999999999997E-2</v>
      </c>
      <c r="AN139" s="2">
        <f t="shared" si="244"/>
        <v>100.42916666666666</v>
      </c>
      <c r="AO139" s="2">
        <f t="shared" si="314"/>
        <v>0.42916666666666003</v>
      </c>
      <c r="AP139" s="2">
        <f t="shared" si="272"/>
        <v>100</v>
      </c>
      <c r="AQ139" s="8">
        <f t="shared" ref="AQ139:AQ162" si="325">marza_TOS+Y139</f>
        <v>4.5900000000000003E-2</v>
      </c>
      <c r="AR139" s="2">
        <f t="shared" si="267"/>
        <v>100.38249999999999</v>
      </c>
      <c r="AS139" s="2">
        <f t="shared" ref="AS139:AS162" si="326">SUM(AI139:AK139)*koszt_wczesniejszy_wykup_TOS</f>
        <v>1</v>
      </c>
      <c r="AT139" s="2">
        <f t="shared" si="209"/>
        <v>0</v>
      </c>
      <c r="AU139" s="2">
        <f t="shared" si="245"/>
        <v>0</v>
      </c>
      <c r="AV139" s="2">
        <f t="shared" si="236"/>
        <v>87.680220940068835</v>
      </c>
      <c r="AW139" s="1">
        <f t="shared" si="311"/>
        <v>0</v>
      </c>
      <c r="AX139" s="2">
        <f t="shared" si="278"/>
        <v>87.680220940068835</v>
      </c>
      <c r="AY139" s="1">
        <f t="shared" si="237"/>
        <v>0</v>
      </c>
      <c r="AZ139" s="2">
        <f t="shared" si="210"/>
        <v>87.680220940068835</v>
      </c>
      <c r="BA139" s="2">
        <f t="shared" si="246"/>
        <v>163864.85718135673</v>
      </c>
      <c r="BB139" s="2">
        <f t="shared" si="279"/>
        <v>0</v>
      </c>
      <c r="BC139" s="2">
        <f t="shared" si="211"/>
        <v>1468.8548014459086</v>
      </c>
      <c r="BD139" s="2">
        <f t="shared" si="184"/>
        <v>162396.00237991082</v>
      </c>
      <c r="BE139" s="2">
        <f t="shared" si="212"/>
        <v>1550.4291666666666</v>
      </c>
      <c r="BF139" s="2">
        <f t="shared" si="185"/>
        <v>11839.741322791111</v>
      </c>
      <c r="BG139" s="2">
        <f t="shared" si="186"/>
        <v>149005.83189045303</v>
      </c>
      <c r="BI139" s="8">
        <f t="shared" si="315"/>
        <v>2.9000000000000001E-2</v>
      </c>
      <c r="BJ139" s="5">
        <f t="shared" si="301"/>
        <v>1092</v>
      </c>
      <c r="BK139" s="2">
        <f t="shared" si="302"/>
        <v>109090.8</v>
      </c>
      <c r="BL139" s="2">
        <f t="shared" si="303"/>
        <v>109200</v>
      </c>
      <c r="BM139" s="2">
        <f t="shared" si="280"/>
        <v>109200</v>
      </c>
      <c r="BN139" s="8">
        <f t="shared" si="281"/>
        <v>4.3999999999999997E-2</v>
      </c>
      <c r="BO139" s="2">
        <f t="shared" si="282"/>
        <v>109600.40000000001</v>
      </c>
      <c r="BP139" s="2" t="str">
        <f t="shared" si="283"/>
        <v>nie</v>
      </c>
      <c r="BQ139" s="2">
        <f t="shared" si="284"/>
        <v>2184</v>
      </c>
      <c r="BR139" s="1">
        <f t="shared" si="316"/>
        <v>173</v>
      </c>
      <c r="BS139" s="1">
        <f t="shared" ref="BS139:BS162" si="327">IF(zapadalnosc_COI/12&gt;=BS$18,BR127,0)</f>
        <v>195</v>
      </c>
      <c r="BT139" s="1">
        <f t="shared" si="309"/>
        <v>23</v>
      </c>
      <c r="BU139" s="1">
        <f t="shared" si="320"/>
        <v>109</v>
      </c>
      <c r="BV139" s="2">
        <f t="shared" si="247"/>
        <v>17300</v>
      </c>
      <c r="BW139" s="8">
        <f t="shared" si="317"/>
        <v>5.5E-2</v>
      </c>
      <c r="BX139" s="2">
        <f t="shared" si="248"/>
        <v>17379.291666666668</v>
      </c>
      <c r="BY139" s="2">
        <f t="shared" si="318"/>
        <v>79.291666666667879</v>
      </c>
      <c r="BZ139" s="2">
        <f t="shared" si="273"/>
        <v>32700</v>
      </c>
      <c r="CA139" s="8">
        <f t="shared" ref="CA139:CA162" si="328">marza_COI+BI139</f>
        <v>4.3999999999999997E-2</v>
      </c>
      <c r="CB139" s="2">
        <f t="shared" si="249"/>
        <v>32819.9</v>
      </c>
      <c r="CC139" s="2">
        <f t="shared" ref="CC139:CC162" si="329">SUM(BS139:BU139)*koszt_wczesniejszy_wykup_COI</f>
        <v>654</v>
      </c>
      <c r="CD139" s="2">
        <f t="shared" si="285"/>
        <v>0</v>
      </c>
      <c r="CE139" s="2">
        <f t="shared" si="250"/>
        <v>0</v>
      </c>
      <c r="CF139" s="2">
        <f t="shared" si="251"/>
        <v>87.700000000002547</v>
      </c>
      <c r="CG139" s="1">
        <f t="shared" si="312"/>
        <v>0</v>
      </c>
      <c r="CH139" s="2">
        <f t="shared" si="286"/>
        <v>87.700000000002547</v>
      </c>
      <c r="CI139" s="1">
        <f t="shared" si="242"/>
        <v>0</v>
      </c>
      <c r="CJ139" s="2">
        <f t="shared" si="252"/>
        <v>87.700000000002547</v>
      </c>
      <c r="CK139" s="2">
        <f t="shared" si="253"/>
        <v>159887.29166666669</v>
      </c>
      <c r="CL139" s="2">
        <f t="shared" si="287"/>
        <v>0</v>
      </c>
      <c r="CM139" s="2">
        <f t="shared" si="216"/>
        <v>1449.6310700000001</v>
      </c>
      <c r="CN139" s="2">
        <f t="shared" si="288"/>
        <v>158437.66059666668</v>
      </c>
      <c r="CO139" s="2">
        <f t="shared" si="217"/>
        <v>2917.2916666666679</v>
      </c>
      <c r="CP139" s="2">
        <f t="shared" si="289"/>
        <v>10824.300000000007</v>
      </c>
      <c r="CQ139" s="2">
        <f t="shared" si="290"/>
        <v>144696.06893000001</v>
      </c>
      <c r="CS139" s="5">
        <f t="shared" si="304"/>
        <v>1631</v>
      </c>
      <c r="CT139" s="2">
        <f t="shared" si="305"/>
        <v>162936.90000000002</v>
      </c>
      <c r="CU139" s="2">
        <f t="shared" si="306"/>
        <v>163100</v>
      </c>
      <c r="CV139" s="2">
        <f t="shared" si="307"/>
        <v>163100</v>
      </c>
      <c r="CW139" s="8">
        <f t="shared" si="291"/>
        <v>0.06</v>
      </c>
      <c r="CX139" s="2">
        <f t="shared" si="292"/>
        <v>163915.49999999997</v>
      </c>
      <c r="CY139" s="2" t="str">
        <f t="shared" si="293"/>
        <v>nie</v>
      </c>
      <c r="CZ139" s="2">
        <f t="shared" si="222"/>
        <v>0</v>
      </c>
      <c r="DA139" s="2">
        <f t="shared" si="223"/>
        <v>99.755980378889944</v>
      </c>
      <c r="DB139" s="2">
        <f t="shared" si="224"/>
        <v>164015.25598037886</v>
      </c>
      <c r="DC139" s="2">
        <f t="shared" si="294"/>
        <v>0</v>
      </c>
      <c r="DD139" s="2">
        <f t="shared" si="225"/>
        <v>1474.589556875007</v>
      </c>
      <c r="DE139" s="2">
        <f t="shared" si="226"/>
        <v>162540.66642350386</v>
      </c>
      <c r="DF139" s="2">
        <f t="shared" si="295"/>
        <v>815.4999999999709</v>
      </c>
      <c r="DG139" s="2">
        <f t="shared" si="296"/>
        <v>11989</v>
      </c>
      <c r="DH139" s="2">
        <f t="shared" si="227"/>
        <v>149736.16642350389</v>
      </c>
    </row>
    <row r="140" spans="2:112">
      <c r="B140" s="228"/>
      <c r="C140" s="1">
        <f t="shared" si="321"/>
        <v>103</v>
      </c>
      <c r="D140" s="2">
        <f t="shared" si="259"/>
        <v>151428.99200134168</v>
      </c>
      <c r="E140" s="2">
        <f t="shared" si="260"/>
        <v>140354.229714296</v>
      </c>
      <c r="F140" s="2">
        <f t="shared" si="261"/>
        <v>148047.82092999999</v>
      </c>
      <c r="G140" s="2">
        <f t="shared" si="262"/>
        <v>136358.37417999998</v>
      </c>
      <c r="H140" s="2">
        <f t="shared" si="263"/>
        <v>151239.93743393925</v>
      </c>
      <c r="I140" s="2">
        <f t="shared" si="264"/>
        <v>138854.68426520764</v>
      </c>
      <c r="J140" s="2">
        <f t="shared" si="322"/>
        <v>136668.5274025769</v>
      </c>
      <c r="K140" s="2">
        <f t="shared" si="323"/>
        <v>127822.81078541325</v>
      </c>
      <c r="W140" s="1">
        <f t="shared" si="297"/>
        <v>122</v>
      </c>
      <c r="X140" s="2">
        <f t="shared" si="274"/>
        <v>133735.83114317409</v>
      </c>
      <c r="Y140" s="8">
        <f t="shared" si="310"/>
        <v>4.5900000000000003E-2</v>
      </c>
      <c r="Z140" s="5">
        <f t="shared" si="298"/>
        <v>1549</v>
      </c>
      <c r="AA140" s="2">
        <f t="shared" si="299"/>
        <v>154745.1</v>
      </c>
      <c r="AB140" s="2">
        <f t="shared" si="207"/>
        <v>154900</v>
      </c>
      <c r="AC140" s="2">
        <f t="shared" si="300"/>
        <v>162877.35</v>
      </c>
      <c r="AD140" s="8">
        <f t="shared" si="275"/>
        <v>5.1499999999999997E-2</v>
      </c>
      <c r="AE140" s="2">
        <f t="shared" si="179"/>
        <v>164275.38058750003</v>
      </c>
      <c r="AF140" s="2" t="str">
        <f t="shared" si="276"/>
        <v>nie</v>
      </c>
      <c r="AG140" s="2">
        <f t="shared" si="277"/>
        <v>1549</v>
      </c>
      <c r="AH140" s="1">
        <f t="shared" si="233"/>
        <v>1</v>
      </c>
      <c r="AI140" s="1">
        <f t="shared" si="324"/>
        <v>1</v>
      </c>
      <c r="AJ140" s="1">
        <f t="shared" si="308"/>
        <v>0</v>
      </c>
      <c r="AK140" s="1">
        <f t="shared" si="319"/>
        <v>0</v>
      </c>
      <c r="AL140" s="2">
        <f t="shared" si="243"/>
        <v>100</v>
      </c>
      <c r="AM140" s="8">
        <f t="shared" si="313"/>
        <v>5.1499999999999997E-2</v>
      </c>
      <c r="AN140" s="2">
        <f t="shared" si="244"/>
        <v>100.85833333333333</v>
      </c>
      <c r="AO140" s="2">
        <f t="shared" si="314"/>
        <v>0.85833333333333428</v>
      </c>
      <c r="AP140" s="2">
        <f t="shared" si="272"/>
        <v>100</v>
      </c>
      <c r="AQ140" s="8">
        <f t="shared" si="325"/>
        <v>4.5900000000000003E-2</v>
      </c>
      <c r="AR140" s="2">
        <f t="shared" si="267"/>
        <v>100.76499999999999</v>
      </c>
      <c r="AS140" s="2">
        <f t="shared" si="326"/>
        <v>1</v>
      </c>
      <c r="AT140" s="2">
        <f t="shared" si="209"/>
        <v>0</v>
      </c>
      <c r="AU140" s="2">
        <f t="shared" si="245"/>
        <v>0</v>
      </c>
      <c r="AV140" s="2">
        <f t="shared" si="236"/>
        <v>87.680220940068835</v>
      </c>
      <c r="AW140" s="1">
        <f t="shared" si="311"/>
        <v>0</v>
      </c>
      <c r="AX140" s="2">
        <f t="shared" si="278"/>
        <v>87.680220940068835</v>
      </c>
      <c r="AY140" s="1">
        <f t="shared" si="237"/>
        <v>0</v>
      </c>
      <c r="AZ140" s="2">
        <f t="shared" si="210"/>
        <v>87.680220940068835</v>
      </c>
      <c r="BA140" s="2">
        <f t="shared" si="246"/>
        <v>164564.68414177344</v>
      </c>
      <c r="BB140" s="2">
        <f t="shared" si="279"/>
        <v>0</v>
      </c>
      <c r="BC140" s="2">
        <f t="shared" si="211"/>
        <v>1468.8548014459086</v>
      </c>
      <c r="BD140" s="2">
        <f t="shared" si="184"/>
        <v>163095.82934032753</v>
      </c>
      <c r="BE140" s="2">
        <f t="shared" si="212"/>
        <v>1550.8583333333333</v>
      </c>
      <c r="BF140" s="2">
        <f t="shared" si="185"/>
        <v>11972.626903603619</v>
      </c>
      <c r="BG140" s="2">
        <f t="shared" si="186"/>
        <v>149572.34410339058</v>
      </c>
      <c r="BI140" s="8">
        <f t="shared" si="315"/>
        <v>2.9000000000000001E-2</v>
      </c>
      <c r="BJ140" s="5">
        <f t="shared" si="301"/>
        <v>1092</v>
      </c>
      <c r="BK140" s="2">
        <f t="shared" si="302"/>
        <v>109090.8</v>
      </c>
      <c r="BL140" s="2">
        <f t="shared" si="303"/>
        <v>109200</v>
      </c>
      <c r="BM140" s="2">
        <f t="shared" si="280"/>
        <v>109200</v>
      </c>
      <c r="BN140" s="8">
        <f t="shared" si="281"/>
        <v>4.3999999999999997E-2</v>
      </c>
      <c r="BO140" s="2">
        <f t="shared" si="282"/>
        <v>110000.8</v>
      </c>
      <c r="BP140" s="2" t="str">
        <f t="shared" si="283"/>
        <v>nie</v>
      </c>
      <c r="BQ140" s="2">
        <f t="shared" si="284"/>
        <v>2184</v>
      </c>
      <c r="BR140" s="1">
        <f t="shared" si="316"/>
        <v>173</v>
      </c>
      <c r="BS140" s="1">
        <f t="shared" si="327"/>
        <v>195</v>
      </c>
      <c r="BT140" s="1">
        <f t="shared" si="309"/>
        <v>23</v>
      </c>
      <c r="BU140" s="1">
        <f t="shared" si="320"/>
        <v>109</v>
      </c>
      <c r="BV140" s="2">
        <f t="shared" si="247"/>
        <v>17300</v>
      </c>
      <c r="BW140" s="8">
        <f t="shared" si="317"/>
        <v>5.5E-2</v>
      </c>
      <c r="BX140" s="2">
        <f t="shared" si="248"/>
        <v>17458.583333333336</v>
      </c>
      <c r="BY140" s="2">
        <f t="shared" si="318"/>
        <v>158.58333333333576</v>
      </c>
      <c r="BZ140" s="2">
        <f t="shared" si="273"/>
        <v>32700</v>
      </c>
      <c r="CA140" s="8">
        <f t="shared" si="328"/>
        <v>4.3999999999999997E-2</v>
      </c>
      <c r="CB140" s="2">
        <f t="shared" si="249"/>
        <v>32939.800000000003</v>
      </c>
      <c r="CC140" s="2">
        <f t="shared" si="329"/>
        <v>654</v>
      </c>
      <c r="CD140" s="2">
        <f t="shared" si="285"/>
        <v>0</v>
      </c>
      <c r="CE140" s="2">
        <f t="shared" si="250"/>
        <v>0</v>
      </c>
      <c r="CF140" s="2">
        <f t="shared" si="251"/>
        <v>87.700000000002547</v>
      </c>
      <c r="CG140" s="1">
        <f t="shared" si="312"/>
        <v>0</v>
      </c>
      <c r="CH140" s="2">
        <f t="shared" si="286"/>
        <v>87.700000000002547</v>
      </c>
      <c r="CI140" s="1">
        <f t="shared" si="242"/>
        <v>0</v>
      </c>
      <c r="CJ140" s="2">
        <f t="shared" si="252"/>
        <v>87.700000000002547</v>
      </c>
      <c r="CK140" s="2">
        <f t="shared" si="253"/>
        <v>160486.88333333336</v>
      </c>
      <c r="CL140" s="2">
        <f t="shared" si="287"/>
        <v>0</v>
      </c>
      <c r="CM140" s="2">
        <f t="shared" si="216"/>
        <v>1449.6310700000001</v>
      </c>
      <c r="CN140" s="2">
        <f t="shared" si="288"/>
        <v>159037.25226333336</v>
      </c>
      <c r="CO140" s="2">
        <f t="shared" si="217"/>
        <v>2996.5833333333358</v>
      </c>
      <c r="CP140" s="2">
        <f t="shared" si="289"/>
        <v>10923.157000000003</v>
      </c>
      <c r="CQ140" s="2">
        <f t="shared" si="290"/>
        <v>145117.51193000001</v>
      </c>
      <c r="CS140" s="5">
        <f t="shared" si="304"/>
        <v>1631</v>
      </c>
      <c r="CT140" s="2">
        <f t="shared" si="305"/>
        <v>162936.90000000002</v>
      </c>
      <c r="CU140" s="2">
        <f t="shared" si="306"/>
        <v>163100</v>
      </c>
      <c r="CV140" s="2">
        <f t="shared" si="307"/>
        <v>163100</v>
      </c>
      <c r="CW140" s="8">
        <f t="shared" si="291"/>
        <v>0.06</v>
      </c>
      <c r="CX140" s="2">
        <f t="shared" si="292"/>
        <v>164731</v>
      </c>
      <c r="CY140" s="2" t="str">
        <f t="shared" si="293"/>
        <v>nie</v>
      </c>
      <c r="CZ140" s="2">
        <f t="shared" si="222"/>
        <v>0</v>
      </c>
      <c r="DA140" s="2">
        <f t="shared" si="223"/>
        <v>99.755980378889944</v>
      </c>
      <c r="DB140" s="2">
        <f t="shared" si="224"/>
        <v>164830.75598037889</v>
      </c>
      <c r="DC140" s="2">
        <f t="shared" si="294"/>
        <v>0</v>
      </c>
      <c r="DD140" s="2">
        <f t="shared" si="225"/>
        <v>1474.589556875007</v>
      </c>
      <c r="DE140" s="2">
        <f t="shared" si="226"/>
        <v>163356.16642350389</v>
      </c>
      <c r="DF140" s="2">
        <f t="shared" si="295"/>
        <v>1631</v>
      </c>
      <c r="DG140" s="2">
        <f t="shared" si="296"/>
        <v>11989</v>
      </c>
      <c r="DH140" s="2">
        <f t="shared" si="227"/>
        <v>149736.16642350389</v>
      </c>
    </row>
    <row r="141" spans="2:112">
      <c r="B141" s="228"/>
      <c r="C141" s="1">
        <f t="shared" si="321"/>
        <v>104</v>
      </c>
      <c r="D141" s="2">
        <f t="shared" si="259"/>
        <v>152064.35967368854</v>
      </c>
      <c r="E141" s="2">
        <f t="shared" si="260"/>
        <v>140868.87752889696</v>
      </c>
      <c r="F141" s="2">
        <f t="shared" si="261"/>
        <v>148680.59593000001</v>
      </c>
      <c r="G141" s="2">
        <f t="shared" si="262"/>
        <v>136870.92193000001</v>
      </c>
      <c r="H141" s="2">
        <f t="shared" si="263"/>
        <v>151844.92871613533</v>
      </c>
      <c r="I141" s="2">
        <f t="shared" si="264"/>
        <v>139344.72720378646</v>
      </c>
      <c r="J141" s="2">
        <f t="shared" si="322"/>
        <v>137083.65805456223</v>
      </c>
      <c r="K141" s="2">
        <f t="shared" si="323"/>
        <v>128126.5771963595</v>
      </c>
      <c r="W141" s="1">
        <f t="shared" si="297"/>
        <v>123</v>
      </c>
      <c r="X141" s="2">
        <f t="shared" si="274"/>
        <v>134057.47147350683</v>
      </c>
      <c r="Y141" s="8">
        <f t="shared" si="310"/>
        <v>4.5900000000000003E-2</v>
      </c>
      <c r="Z141" s="5">
        <f t="shared" si="298"/>
        <v>1549</v>
      </c>
      <c r="AA141" s="2">
        <f t="shared" si="299"/>
        <v>154745.1</v>
      </c>
      <c r="AB141" s="2">
        <f t="shared" si="207"/>
        <v>154900</v>
      </c>
      <c r="AC141" s="2">
        <f t="shared" si="300"/>
        <v>162877.35</v>
      </c>
      <c r="AD141" s="8">
        <f t="shared" si="275"/>
        <v>5.1499999999999997E-2</v>
      </c>
      <c r="AE141" s="2">
        <f t="shared" si="179"/>
        <v>164974.39588125001</v>
      </c>
      <c r="AF141" s="2" t="str">
        <f t="shared" si="276"/>
        <v>nie</v>
      </c>
      <c r="AG141" s="2">
        <f t="shared" si="277"/>
        <v>1549</v>
      </c>
      <c r="AH141" s="1">
        <f t="shared" si="233"/>
        <v>1</v>
      </c>
      <c r="AI141" s="1">
        <f t="shared" si="324"/>
        <v>1</v>
      </c>
      <c r="AJ141" s="1">
        <f t="shared" si="308"/>
        <v>0</v>
      </c>
      <c r="AK141" s="1">
        <f t="shared" si="319"/>
        <v>0</v>
      </c>
      <c r="AL141" s="2">
        <f t="shared" si="243"/>
        <v>100</v>
      </c>
      <c r="AM141" s="8">
        <f t="shared" si="313"/>
        <v>5.1499999999999997E-2</v>
      </c>
      <c r="AN141" s="2">
        <f t="shared" si="244"/>
        <v>101.28749999999999</v>
      </c>
      <c r="AO141" s="2">
        <f t="shared" si="314"/>
        <v>1</v>
      </c>
      <c r="AP141" s="2">
        <f t="shared" si="272"/>
        <v>100</v>
      </c>
      <c r="AQ141" s="8">
        <f t="shared" si="325"/>
        <v>4.5900000000000003E-2</v>
      </c>
      <c r="AR141" s="2">
        <f t="shared" si="267"/>
        <v>101.14749999999999</v>
      </c>
      <c r="AS141" s="2">
        <f t="shared" si="326"/>
        <v>1</v>
      </c>
      <c r="AT141" s="2">
        <f t="shared" si="209"/>
        <v>0</v>
      </c>
      <c r="AU141" s="2">
        <f t="shared" si="245"/>
        <v>0</v>
      </c>
      <c r="AV141" s="2">
        <f t="shared" si="236"/>
        <v>87.680220940068835</v>
      </c>
      <c r="AW141" s="1">
        <f t="shared" si="311"/>
        <v>0</v>
      </c>
      <c r="AX141" s="2">
        <f t="shared" si="278"/>
        <v>87.680220940068835</v>
      </c>
      <c r="AY141" s="1">
        <f t="shared" si="237"/>
        <v>0</v>
      </c>
      <c r="AZ141" s="2">
        <f t="shared" si="210"/>
        <v>87.680220940068835</v>
      </c>
      <c r="BA141" s="2">
        <f t="shared" si="246"/>
        <v>165264.51110219007</v>
      </c>
      <c r="BB141" s="2">
        <f t="shared" si="279"/>
        <v>0</v>
      </c>
      <c r="BC141" s="2">
        <f t="shared" si="211"/>
        <v>1468.8548014459086</v>
      </c>
      <c r="BD141" s="2">
        <f t="shared" si="184"/>
        <v>163795.65630074416</v>
      </c>
      <c r="BE141" s="2">
        <f t="shared" si="212"/>
        <v>1551</v>
      </c>
      <c r="BF141" s="2">
        <f t="shared" si="185"/>
        <v>12105.567109416113</v>
      </c>
      <c r="BG141" s="2">
        <f t="shared" si="186"/>
        <v>150139.08919132804</v>
      </c>
      <c r="BI141" s="8">
        <f t="shared" si="315"/>
        <v>2.9000000000000001E-2</v>
      </c>
      <c r="BJ141" s="5">
        <f t="shared" si="301"/>
        <v>1092</v>
      </c>
      <c r="BK141" s="2">
        <f t="shared" si="302"/>
        <v>109090.8</v>
      </c>
      <c r="BL141" s="2">
        <f t="shared" si="303"/>
        <v>109200</v>
      </c>
      <c r="BM141" s="2">
        <f t="shared" si="280"/>
        <v>109200</v>
      </c>
      <c r="BN141" s="8">
        <f t="shared" si="281"/>
        <v>4.3999999999999997E-2</v>
      </c>
      <c r="BO141" s="2">
        <f t="shared" si="282"/>
        <v>110401.19999999998</v>
      </c>
      <c r="BP141" s="2" t="str">
        <f t="shared" si="283"/>
        <v>nie</v>
      </c>
      <c r="BQ141" s="2">
        <f t="shared" si="284"/>
        <v>2184</v>
      </c>
      <c r="BR141" s="1">
        <f t="shared" si="316"/>
        <v>173</v>
      </c>
      <c r="BS141" s="1">
        <f t="shared" si="327"/>
        <v>195</v>
      </c>
      <c r="BT141" s="1">
        <f t="shared" si="309"/>
        <v>23</v>
      </c>
      <c r="BU141" s="1">
        <f t="shared" si="320"/>
        <v>109</v>
      </c>
      <c r="BV141" s="2">
        <f t="shared" si="247"/>
        <v>17300</v>
      </c>
      <c r="BW141" s="8">
        <f t="shared" si="317"/>
        <v>5.5E-2</v>
      </c>
      <c r="BX141" s="2">
        <f t="shared" si="248"/>
        <v>17537.875</v>
      </c>
      <c r="BY141" s="2">
        <f t="shared" si="318"/>
        <v>237.875</v>
      </c>
      <c r="BZ141" s="2">
        <f t="shared" si="273"/>
        <v>32700</v>
      </c>
      <c r="CA141" s="8">
        <f t="shared" si="328"/>
        <v>4.3999999999999997E-2</v>
      </c>
      <c r="CB141" s="2">
        <f t="shared" si="249"/>
        <v>33059.699999999997</v>
      </c>
      <c r="CC141" s="2">
        <f t="shared" si="329"/>
        <v>654</v>
      </c>
      <c r="CD141" s="2">
        <f t="shared" si="285"/>
        <v>0</v>
      </c>
      <c r="CE141" s="2">
        <f t="shared" si="250"/>
        <v>0</v>
      </c>
      <c r="CF141" s="2">
        <f t="shared" si="251"/>
        <v>87.700000000002547</v>
      </c>
      <c r="CG141" s="1">
        <f t="shared" si="312"/>
        <v>0</v>
      </c>
      <c r="CH141" s="2">
        <f t="shared" si="286"/>
        <v>87.700000000002547</v>
      </c>
      <c r="CI141" s="1">
        <f t="shared" si="242"/>
        <v>0</v>
      </c>
      <c r="CJ141" s="2">
        <f t="shared" si="252"/>
        <v>87.700000000002547</v>
      </c>
      <c r="CK141" s="2">
        <f t="shared" si="253"/>
        <v>161086.47499999998</v>
      </c>
      <c r="CL141" s="2">
        <f t="shared" si="287"/>
        <v>0</v>
      </c>
      <c r="CM141" s="2">
        <f t="shared" si="216"/>
        <v>1449.6310700000001</v>
      </c>
      <c r="CN141" s="2">
        <f t="shared" si="288"/>
        <v>159636.84392999997</v>
      </c>
      <c r="CO141" s="2">
        <f t="shared" si="217"/>
        <v>3075.875</v>
      </c>
      <c r="CP141" s="2">
        <f t="shared" si="289"/>
        <v>11022.013999999996</v>
      </c>
      <c r="CQ141" s="2">
        <f t="shared" si="290"/>
        <v>145538.95492999998</v>
      </c>
      <c r="CS141" s="5">
        <f t="shared" si="304"/>
        <v>1631</v>
      </c>
      <c r="CT141" s="2">
        <f t="shared" si="305"/>
        <v>162936.90000000002</v>
      </c>
      <c r="CU141" s="2">
        <f t="shared" si="306"/>
        <v>163100</v>
      </c>
      <c r="CV141" s="2">
        <f t="shared" si="307"/>
        <v>163100</v>
      </c>
      <c r="CW141" s="8">
        <f t="shared" si="291"/>
        <v>0.06</v>
      </c>
      <c r="CX141" s="2">
        <f t="shared" si="292"/>
        <v>165546.49999999997</v>
      </c>
      <c r="CY141" s="2" t="str">
        <f t="shared" si="293"/>
        <v>nie</v>
      </c>
      <c r="CZ141" s="2">
        <f t="shared" si="222"/>
        <v>0</v>
      </c>
      <c r="DA141" s="2">
        <f t="shared" si="223"/>
        <v>99.755980378889944</v>
      </c>
      <c r="DB141" s="2">
        <f t="shared" si="224"/>
        <v>165646.25598037886</v>
      </c>
      <c r="DC141" s="2">
        <f t="shared" si="294"/>
        <v>0</v>
      </c>
      <c r="DD141" s="2">
        <f t="shared" si="225"/>
        <v>1474.589556875007</v>
      </c>
      <c r="DE141" s="2">
        <f t="shared" si="226"/>
        <v>164171.66642350386</v>
      </c>
      <c r="DF141" s="2">
        <f t="shared" si="295"/>
        <v>2446.4999999999709</v>
      </c>
      <c r="DG141" s="2">
        <f t="shared" si="296"/>
        <v>11989</v>
      </c>
      <c r="DH141" s="2">
        <f t="shared" si="227"/>
        <v>149736.16642350389</v>
      </c>
    </row>
    <row r="142" spans="2:112">
      <c r="B142" s="228"/>
      <c r="C142" s="1">
        <f t="shared" si="321"/>
        <v>105</v>
      </c>
      <c r="D142" s="2">
        <f t="shared" si="259"/>
        <v>152699.72734603542</v>
      </c>
      <c r="E142" s="2">
        <f t="shared" si="260"/>
        <v>141383.52534349792</v>
      </c>
      <c r="F142" s="2">
        <f t="shared" si="261"/>
        <v>149313.37093</v>
      </c>
      <c r="G142" s="2">
        <f t="shared" si="262"/>
        <v>137383.46968000001</v>
      </c>
      <c r="H142" s="2">
        <f t="shared" si="263"/>
        <v>152449.91999833146</v>
      </c>
      <c r="I142" s="2">
        <f t="shared" si="264"/>
        <v>139834.77014236533</v>
      </c>
      <c r="J142" s="2">
        <f t="shared" si="322"/>
        <v>137500.04966590297</v>
      </c>
      <c r="K142" s="2">
        <f t="shared" si="323"/>
        <v>128430.34360730574</v>
      </c>
      <c r="W142" s="1">
        <f t="shared" si="297"/>
        <v>124</v>
      </c>
      <c r="X142" s="2">
        <f t="shared" si="274"/>
        <v>134379.11180383957</v>
      </c>
      <c r="Y142" s="8">
        <f t="shared" si="310"/>
        <v>4.5900000000000003E-2</v>
      </c>
      <c r="Z142" s="5">
        <f t="shared" si="298"/>
        <v>1549</v>
      </c>
      <c r="AA142" s="2">
        <f t="shared" si="299"/>
        <v>154745.1</v>
      </c>
      <c r="AB142" s="2">
        <f t="shared" si="207"/>
        <v>154900</v>
      </c>
      <c r="AC142" s="2">
        <f t="shared" si="300"/>
        <v>162877.35</v>
      </c>
      <c r="AD142" s="8">
        <f t="shared" si="275"/>
        <v>5.1499999999999997E-2</v>
      </c>
      <c r="AE142" s="2">
        <f t="shared" si="179"/>
        <v>165673.41117500002</v>
      </c>
      <c r="AF142" s="2" t="str">
        <f t="shared" si="276"/>
        <v>nie</v>
      </c>
      <c r="AG142" s="2">
        <f t="shared" si="277"/>
        <v>1549</v>
      </c>
      <c r="AH142" s="1">
        <f t="shared" si="233"/>
        <v>1</v>
      </c>
      <c r="AI142" s="1">
        <f t="shared" si="324"/>
        <v>1</v>
      </c>
      <c r="AJ142" s="1">
        <f t="shared" si="308"/>
        <v>0</v>
      </c>
      <c r="AK142" s="1">
        <f t="shared" si="319"/>
        <v>0</v>
      </c>
      <c r="AL142" s="2">
        <f t="shared" si="243"/>
        <v>100</v>
      </c>
      <c r="AM142" s="8">
        <f t="shared" si="313"/>
        <v>5.1499999999999997E-2</v>
      </c>
      <c r="AN142" s="2">
        <f t="shared" si="244"/>
        <v>101.71666666666668</v>
      </c>
      <c r="AO142" s="2">
        <f t="shared" si="314"/>
        <v>1</v>
      </c>
      <c r="AP142" s="2">
        <f t="shared" si="272"/>
        <v>100</v>
      </c>
      <c r="AQ142" s="8">
        <f t="shared" si="325"/>
        <v>4.5900000000000003E-2</v>
      </c>
      <c r="AR142" s="2">
        <f t="shared" si="267"/>
        <v>101.53000000000002</v>
      </c>
      <c r="AS142" s="2">
        <f t="shared" si="326"/>
        <v>1</v>
      </c>
      <c r="AT142" s="2">
        <f t="shared" si="209"/>
        <v>0</v>
      </c>
      <c r="AU142" s="2">
        <f t="shared" si="245"/>
        <v>0</v>
      </c>
      <c r="AV142" s="2">
        <f t="shared" si="236"/>
        <v>87.680220940068835</v>
      </c>
      <c r="AW142" s="1">
        <f t="shared" si="311"/>
        <v>0</v>
      </c>
      <c r="AX142" s="2">
        <f t="shared" si="278"/>
        <v>87.680220940068835</v>
      </c>
      <c r="AY142" s="1">
        <f t="shared" si="237"/>
        <v>0</v>
      </c>
      <c r="AZ142" s="2">
        <f t="shared" si="210"/>
        <v>87.680220940068835</v>
      </c>
      <c r="BA142" s="2">
        <f t="shared" si="246"/>
        <v>165964.33806260675</v>
      </c>
      <c r="BB142" s="2">
        <f t="shared" si="279"/>
        <v>0</v>
      </c>
      <c r="BC142" s="2">
        <f t="shared" si="211"/>
        <v>1468.8548014459086</v>
      </c>
      <c r="BD142" s="2">
        <f t="shared" si="184"/>
        <v>164495.48326116084</v>
      </c>
      <c r="BE142" s="2">
        <f t="shared" si="212"/>
        <v>1551</v>
      </c>
      <c r="BF142" s="2">
        <f t="shared" si="185"/>
        <v>12238.534231895283</v>
      </c>
      <c r="BG142" s="2">
        <f t="shared" si="186"/>
        <v>150705.94902926555</v>
      </c>
      <c r="BI142" s="8">
        <f t="shared" si="315"/>
        <v>2.9000000000000001E-2</v>
      </c>
      <c r="BJ142" s="5">
        <f t="shared" si="301"/>
        <v>1092</v>
      </c>
      <c r="BK142" s="2">
        <f t="shared" si="302"/>
        <v>109090.8</v>
      </c>
      <c r="BL142" s="2">
        <f t="shared" si="303"/>
        <v>109200</v>
      </c>
      <c r="BM142" s="2">
        <f t="shared" si="280"/>
        <v>109200</v>
      </c>
      <c r="BN142" s="8">
        <f t="shared" si="281"/>
        <v>4.3999999999999997E-2</v>
      </c>
      <c r="BO142" s="2">
        <f t="shared" si="282"/>
        <v>110801.59999999999</v>
      </c>
      <c r="BP142" s="2" t="str">
        <f t="shared" si="283"/>
        <v>nie</v>
      </c>
      <c r="BQ142" s="2">
        <f t="shared" si="284"/>
        <v>2184</v>
      </c>
      <c r="BR142" s="1">
        <f t="shared" si="316"/>
        <v>173</v>
      </c>
      <c r="BS142" s="1">
        <f t="shared" si="327"/>
        <v>195</v>
      </c>
      <c r="BT142" s="1">
        <f t="shared" si="309"/>
        <v>23</v>
      </c>
      <c r="BU142" s="1">
        <f t="shared" si="320"/>
        <v>109</v>
      </c>
      <c r="BV142" s="2">
        <f t="shared" si="247"/>
        <v>17300</v>
      </c>
      <c r="BW142" s="8">
        <f t="shared" si="317"/>
        <v>5.5E-2</v>
      </c>
      <c r="BX142" s="2">
        <f t="shared" si="248"/>
        <v>17617.166666666668</v>
      </c>
      <c r="BY142" s="2">
        <f t="shared" si="318"/>
        <v>317.16666666666788</v>
      </c>
      <c r="BZ142" s="2">
        <f t="shared" si="273"/>
        <v>32700</v>
      </c>
      <c r="CA142" s="8">
        <f t="shared" si="328"/>
        <v>4.3999999999999997E-2</v>
      </c>
      <c r="CB142" s="2">
        <f t="shared" si="249"/>
        <v>33179.599999999999</v>
      </c>
      <c r="CC142" s="2">
        <f t="shared" si="329"/>
        <v>654</v>
      </c>
      <c r="CD142" s="2">
        <f t="shared" si="285"/>
        <v>0</v>
      </c>
      <c r="CE142" s="2">
        <f t="shared" si="250"/>
        <v>0</v>
      </c>
      <c r="CF142" s="2">
        <f t="shared" si="251"/>
        <v>87.700000000002547</v>
      </c>
      <c r="CG142" s="1">
        <f t="shared" si="312"/>
        <v>0</v>
      </c>
      <c r="CH142" s="2">
        <f t="shared" si="286"/>
        <v>87.700000000002547</v>
      </c>
      <c r="CI142" s="1">
        <f t="shared" si="242"/>
        <v>0</v>
      </c>
      <c r="CJ142" s="2">
        <f t="shared" si="252"/>
        <v>87.700000000002547</v>
      </c>
      <c r="CK142" s="2">
        <f t="shared" si="253"/>
        <v>161686.06666666668</v>
      </c>
      <c r="CL142" s="2">
        <f t="shared" si="287"/>
        <v>0</v>
      </c>
      <c r="CM142" s="2">
        <f t="shared" si="216"/>
        <v>1449.6310700000001</v>
      </c>
      <c r="CN142" s="2">
        <f t="shared" si="288"/>
        <v>160236.43559666668</v>
      </c>
      <c r="CO142" s="2">
        <f t="shared" si="217"/>
        <v>3155.1666666666679</v>
      </c>
      <c r="CP142" s="2">
        <f t="shared" si="289"/>
        <v>11120.871000000005</v>
      </c>
      <c r="CQ142" s="2">
        <f t="shared" si="290"/>
        <v>145960.39793000001</v>
      </c>
      <c r="CS142" s="5">
        <f t="shared" si="304"/>
        <v>1631</v>
      </c>
      <c r="CT142" s="2">
        <f t="shared" si="305"/>
        <v>162936.90000000002</v>
      </c>
      <c r="CU142" s="2">
        <f t="shared" si="306"/>
        <v>163100</v>
      </c>
      <c r="CV142" s="2">
        <f t="shared" si="307"/>
        <v>163100</v>
      </c>
      <c r="CW142" s="8">
        <f t="shared" si="291"/>
        <v>0.06</v>
      </c>
      <c r="CX142" s="2">
        <f t="shared" si="292"/>
        <v>166362</v>
      </c>
      <c r="CY142" s="2" t="str">
        <f t="shared" si="293"/>
        <v>nie</v>
      </c>
      <c r="CZ142" s="2">
        <f t="shared" si="222"/>
        <v>0</v>
      </c>
      <c r="DA142" s="2">
        <f t="shared" si="223"/>
        <v>99.755980378889944</v>
      </c>
      <c r="DB142" s="2">
        <f t="shared" si="224"/>
        <v>166461.75598037889</v>
      </c>
      <c r="DC142" s="2">
        <f t="shared" si="294"/>
        <v>0</v>
      </c>
      <c r="DD142" s="2">
        <f t="shared" si="225"/>
        <v>1474.589556875007</v>
      </c>
      <c r="DE142" s="2">
        <f t="shared" si="226"/>
        <v>164987.16642350389</v>
      </c>
      <c r="DF142" s="2">
        <f t="shared" si="295"/>
        <v>3262</v>
      </c>
      <c r="DG142" s="2">
        <f t="shared" si="296"/>
        <v>11989</v>
      </c>
      <c r="DH142" s="2">
        <f t="shared" si="227"/>
        <v>149736.16642350389</v>
      </c>
    </row>
    <row r="143" spans="2:112">
      <c r="B143" s="228"/>
      <c r="C143" s="1">
        <f t="shared" si="321"/>
        <v>106</v>
      </c>
      <c r="D143" s="2">
        <f t="shared" si="259"/>
        <v>153335.0950183823</v>
      </c>
      <c r="E143" s="2">
        <f t="shared" si="260"/>
        <v>141898.17315809889</v>
      </c>
      <c r="F143" s="2">
        <f t="shared" si="261"/>
        <v>149946.14593</v>
      </c>
      <c r="G143" s="2">
        <f t="shared" si="262"/>
        <v>137896.01743000001</v>
      </c>
      <c r="H143" s="2">
        <f t="shared" si="263"/>
        <v>153054.91128052754</v>
      </c>
      <c r="I143" s="2">
        <f t="shared" si="264"/>
        <v>140324.81308094415</v>
      </c>
      <c r="J143" s="2">
        <f t="shared" si="322"/>
        <v>137917.70606676314</v>
      </c>
      <c r="K143" s="2">
        <f t="shared" si="323"/>
        <v>128734.11001825199</v>
      </c>
      <c r="W143" s="1">
        <f t="shared" si="297"/>
        <v>125</v>
      </c>
      <c r="X143" s="2">
        <f t="shared" si="274"/>
        <v>134700.7521341723</v>
      </c>
      <c r="Y143" s="8">
        <f t="shared" si="310"/>
        <v>4.5900000000000003E-2</v>
      </c>
      <c r="Z143" s="5">
        <f t="shared" si="298"/>
        <v>1549</v>
      </c>
      <c r="AA143" s="2">
        <f t="shared" si="299"/>
        <v>154745.1</v>
      </c>
      <c r="AB143" s="2">
        <f t="shared" si="207"/>
        <v>154900</v>
      </c>
      <c r="AC143" s="2">
        <f t="shared" si="300"/>
        <v>162877.35</v>
      </c>
      <c r="AD143" s="8">
        <f t="shared" si="275"/>
        <v>5.1499999999999997E-2</v>
      </c>
      <c r="AE143" s="2">
        <f t="shared" si="179"/>
        <v>166372.42646875</v>
      </c>
      <c r="AF143" s="2" t="str">
        <f t="shared" si="276"/>
        <v>nie</v>
      </c>
      <c r="AG143" s="2">
        <f t="shared" si="277"/>
        <v>1549</v>
      </c>
      <c r="AH143" s="1">
        <f t="shared" si="233"/>
        <v>1</v>
      </c>
      <c r="AI143" s="1">
        <f t="shared" si="324"/>
        <v>1</v>
      </c>
      <c r="AJ143" s="1">
        <f t="shared" si="308"/>
        <v>0</v>
      </c>
      <c r="AK143" s="1">
        <f t="shared" si="319"/>
        <v>0</v>
      </c>
      <c r="AL143" s="2">
        <f t="shared" si="243"/>
        <v>100</v>
      </c>
      <c r="AM143" s="8">
        <f t="shared" si="313"/>
        <v>5.1499999999999997E-2</v>
      </c>
      <c r="AN143" s="2">
        <f t="shared" si="244"/>
        <v>102.14583333333334</v>
      </c>
      <c r="AO143" s="2">
        <f t="shared" si="314"/>
        <v>1</v>
      </c>
      <c r="AP143" s="2">
        <f t="shared" si="272"/>
        <v>100</v>
      </c>
      <c r="AQ143" s="8">
        <f t="shared" si="325"/>
        <v>4.5900000000000003E-2</v>
      </c>
      <c r="AR143" s="2">
        <f t="shared" si="267"/>
        <v>101.91250000000001</v>
      </c>
      <c r="AS143" s="2">
        <f t="shared" si="326"/>
        <v>1</v>
      </c>
      <c r="AT143" s="2">
        <f t="shared" si="209"/>
        <v>0</v>
      </c>
      <c r="AU143" s="2">
        <f t="shared" si="245"/>
        <v>0</v>
      </c>
      <c r="AV143" s="2">
        <f t="shared" si="236"/>
        <v>87.680220940068835</v>
      </c>
      <c r="AW143" s="1">
        <f t="shared" si="311"/>
        <v>0</v>
      </c>
      <c r="AX143" s="2">
        <f t="shared" si="278"/>
        <v>87.680220940068835</v>
      </c>
      <c r="AY143" s="1">
        <f t="shared" si="237"/>
        <v>0</v>
      </c>
      <c r="AZ143" s="2">
        <f t="shared" si="210"/>
        <v>87.680220940068835</v>
      </c>
      <c r="BA143" s="2">
        <f t="shared" si="246"/>
        <v>166664.16502302341</v>
      </c>
      <c r="BB143" s="2">
        <f t="shared" si="279"/>
        <v>0</v>
      </c>
      <c r="BC143" s="2">
        <f t="shared" si="211"/>
        <v>1468.8548014459086</v>
      </c>
      <c r="BD143" s="2">
        <f t="shared" si="184"/>
        <v>165195.3102215775</v>
      </c>
      <c r="BE143" s="2">
        <f t="shared" si="212"/>
        <v>1551</v>
      </c>
      <c r="BF143" s="2">
        <f t="shared" si="185"/>
        <v>12371.501354374448</v>
      </c>
      <c r="BG143" s="2">
        <f t="shared" si="186"/>
        <v>151272.80886720304</v>
      </c>
      <c r="BI143" s="8">
        <f t="shared" si="315"/>
        <v>2.9000000000000001E-2</v>
      </c>
      <c r="BJ143" s="5">
        <f t="shared" si="301"/>
        <v>1092</v>
      </c>
      <c r="BK143" s="2">
        <f t="shared" si="302"/>
        <v>109090.8</v>
      </c>
      <c r="BL143" s="2">
        <f t="shared" si="303"/>
        <v>109200</v>
      </c>
      <c r="BM143" s="2">
        <f t="shared" si="280"/>
        <v>109200</v>
      </c>
      <c r="BN143" s="8">
        <f t="shared" si="281"/>
        <v>4.3999999999999997E-2</v>
      </c>
      <c r="BO143" s="2">
        <f t="shared" si="282"/>
        <v>111202</v>
      </c>
      <c r="BP143" s="2" t="str">
        <f t="shared" si="283"/>
        <v>nie</v>
      </c>
      <c r="BQ143" s="2">
        <f t="shared" si="284"/>
        <v>2184</v>
      </c>
      <c r="BR143" s="1">
        <f t="shared" si="316"/>
        <v>173</v>
      </c>
      <c r="BS143" s="1">
        <f t="shared" si="327"/>
        <v>195</v>
      </c>
      <c r="BT143" s="1">
        <f t="shared" si="309"/>
        <v>23</v>
      </c>
      <c r="BU143" s="1">
        <f t="shared" si="320"/>
        <v>109</v>
      </c>
      <c r="BV143" s="2">
        <f t="shared" si="247"/>
        <v>17300</v>
      </c>
      <c r="BW143" s="8">
        <f t="shared" si="317"/>
        <v>5.5E-2</v>
      </c>
      <c r="BX143" s="2">
        <f t="shared" si="248"/>
        <v>17696.458333333332</v>
      </c>
      <c r="BY143" s="2">
        <f t="shared" si="318"/>
        <v>346</v>
      </c>
      <c r="BZ143" s="2">
        <f t="shared" si="273"/>
        <v>32700</v>
      </c>
      <c r="CA143" s="8">
        <f t="shared" si="328"/>
        <v>4.3999999999999997E-2</v>
      </c>
      <c r="CB143" s="2">
        <f t="shared" si="249"/>
        <v>33299.5</v>
      </c>
      <c r="CC143" s="2">
        <f t="shared" si="329"/>
        <v>654</v>
      </c>
      <c r="CD143" s="2">
        <f t="shared" si="285"/>
        <v>0</v>
      </c>
      <c r="CE143" s="2">
        <f t="shared" si="250"/>
        <v>0</v>
      </c>
      <c r="CF143" s="2">
        <f t="shared" si="251"/>
        <v>87.700000000002547</v>
      </c>
      <c r="CG143" s="1">
        <f t="shared" si="312"/>
        <v>0</v>
      </c>
      <c r="CH143" s="2">
        <f t="shared" si="286"/>
        <v>87.700000000002547</v>
      </c>
      <c r="CI143" s="1">
        <f t="shared" si="242"/>
        <v>0</v>
      </c>
      <c r="CJ143" s="2">
        <f t="shared" si="252"/>
        <v>87.700000000002547</v>
      </c>
      <c r="CK143" s="2">
        <f t="shared" si="253"/>
        <v>162285.65833333333</v>
      </c>
      <c r="CL143" s="2">
        <f t="shared" si="287"/>
        <v>0</v>
      </c>
      <c r="CM143" s="2">
        <f t="shared" si="216"/>
        <v>1449.6310700000001</v>
      </c>
      <c r="CN143" s="2">
        <f t="shared" si="288"/>
        <v>160836.02726333332</v>
      </c>
      <c r="CO143" s="2">
        <f t="shared" si="217"/>
        <v>3184</v>
      </c>
      <c r="CP143" s="2">
        <f t="shared" si="289"/>
        <v>11229.315083333331</v>
      </c>
      <c r="CQ143" s="2">
        <f t="shared" si="290"/>
        <v>146422.71218</v>
      </c>
      <c r="CS143" s="5">
        <f t="shared" si="304"/>
        <v>1631</v>
      </c>
      <c r="CT143" s="2">
        <f t="shared" si="305"/>
        <v>162936.90000000002</v>
      </c>
      <c r="CU143" s="2">
        <f t="shared" si="306"/>
        <v>163100</v>
      </c>
      <c r="CV143" s="2">
        <f t="shared" si="307"/>
        <v>163100</v>
      </c>
      <c r="CW143" s="8">
        <f t="shared" si="291"/>
        <v>0.06</v>
      </c>
      <c r="CX143" s="2">
        <f t="shared" si="292"/>
        <v>167177.5</v>
      </c>
      <c r="CY143" s="2" t="str">
        <f t="shared" si="293"/>
        <v>nie</v>
      </c>
      <c r="CZ143" s="2">
        <f t="shared" si="222"/>
        <v>0</v>
      </c>
      <c r="DA143" s="2">
        <f t="shared" si="223"/>
        <v>99.755980378889944</v>
      </c>
      <c r="DB143" s="2">
        <f t="shared" si="224"/>
        <v>167277.25598037889</v>
      </c>
      <c r="DC143" s="2">
        <f t="shared" si="294"/>
        <v>0</v>
      </c>
      <c r="DD143" s="2">
        <f t="shared" si="225"/>
        <v>1474.589556875007</v>
      </c>
      <c r="DE143" s="2">
        <f t="shared" si="226"/>
        <v>165802.66642350389</v>
      </c>
      <c r="DF143" s="2">
        <f t="shared" si="295"/>
        <v>4077.5</v>
      </c>
      <c r="DG143" s="2">
        <f t="shared" si="296"/>
        <v>11989</v>
      </c>
      <c r="DH143" s="2">
        <f t="shared" si="227"/>
        <v>149736.16642350389</v>
      </c>
    </row>
    <row r="144" spans="2:112">
      <c r="B144" s="229"/>
      <c r="C144" s="1">
        <f t="shared" si="321"/>
        <v>107</v>
      </c>
      <c r="D144" s="2">
        <f t="shared" si="259"/>
        <v>153970.46269072915</v>
      </c>
      <c r="E144" s="2">
        <f t="shared" si="260"/>
        <v>142412.82097269985</v>
      </c>
      <c r="F144" s="2">
        <f t="shared" si="261"/>
        <v>150578.92092999996</v>
      </c>
      <c r="G144" s="2">
        <f t="shared" si="262"/>
        <v>138408.56517999998</v>
      </c>
      <c r="H144" s="2">
        <f t="shared" si="263"/>
        <v>153659.90256272367</v>
      </c>
      <c r="I144" s="2">
        <f t="shared" si="264"/>
        <v>140814.85601952302</v>
      </c>
      <c r="J144" s="2">
        <f t="shared" si="322"/>
        <v>138336.63109894094</v>
      </c>
      <c r="K144" s="2">
        <f t="shared" si="323"/>
        <v>129037.87642919824</v>
      </c>
      <c r="W144" s="1">
        <f t="shared" si="297"/>
        <v>126</v>
      </c>
      <c r="X144" s="2">
        <f t="shared" si="274"/>
        <v>135022.39246450501</v>
      </c>
      <c r="Y144" s="8">
        <f t="shared" si="310"/>
        <v>4.5900000000000003E-2</v>
      </c>
      <c r="Z144" s="5">
        <f t="shared" si="298"/>
        <v>1549</v>
      </c>
      <c r="AA144" s="2">
        <f t="shared" si="299"/>
        <v>154745.1</v>
      </c>
      <c r="AB144" s="2">
        <f t="shared" si="207"/>
        <v>154900</v>
      </c>
      <c r="AC144" s="2">
        <f t="shared" si="300"/>
        <v>162877.35</v>
      </c>
      <c r="AD144" s="8">
        <f t="shared" si="275"/>
        <v>5.1499999999999997E-2</v>
      </c>
      <c r="AE144" s="2">
        <f t="shared" si="179"/>
        <v>167071.44176250001</v>
      </c>
      <c r="AF144" s="2" t="str">
        <f t="shared" si="276"/>
        <v>nie</v>
      </c>
      <c r="AG144" s="2">
        <f t="shared" si="277"/>
        <v>1549</v>
      </c>
      <c r="AH144" s="1">
        <f t="shared" si="233"/>
        <v>1</v>
      </c>
      <c r="AI144" s="1">
        <f t="shared" si="324"/>
        <v>1</v>
      </c>
      <c r="AJ144" s="1">
        <f t="shared" si="308"/>
        <v>0</v>
      </c>
      <c r="AK144" s="1">
        <f t="shared" si="319"/>
        <v>0</v>
      </c>
      <c r="AL144" s="2">
        <f t="shared" si="243"/>
        <v>100</v>
      </c>
      <c r="AM144" s="8">
        <f t="shared" si="313"/>
        <v>5.1499999999999997E-2</v>
      </c>
      <c r="AN144" s="2">
        <f t="shared" si="244"/>
        <v>102.57499999999999</v>
      </c>
      <c r="AO144" s="2">
        <f t="shared" si="314"/>
        <v>1</v>
      </c>
      <c r="AP144" s="2">
        <f t="shared" si="272"/>
        <v>100</v>
      </c>
      <c r="AQ144" s="8">
        <f t="shared" si="325"/>
        <v>4.5900000000000003E-2</v>
      </c>
      <c r="AR144" s="2">
        <f t="shared" si="267"/>
        <v>102.295</v>
      </c>
      <c r="AS144" s="2">
        <f t="shared" si="326"/>
        <v>1</v>
      </c>
      <c r="AT144" s="2">
        <f t="shared" si="209"/>
        <v>0</v>
      </c>
      <c r="AU144" s="2">
        <f t="shared" si="245"/>
        <v>0</v>
      </c>
      <c r="AV144" s="2">
        <f t="shared" si="236"/>
        <v>87.680220940068835</v>
      </c>
      <c r="AW144" s="1">
        <f t="shared" si="311"/>
        <v>0</v>
      </c>
      <c r="AX144" s="2">
        <f t="shared" si="278"/>
        <v>87.680220940068835</v>
      </c>
      <c r="AY144" s="1">
        <f t="shared" si="237"/>
        <v>0</v>
      </c>
      <c r="AZ144" s="2">
        <f t="shared" si="210"/>
        <v>87.680220940068835</v>
      </c>
      <c r="BA144" s="2">
        <f t="shared" si="246"/>
        <v>167363.99198344009</v>
      </c>
      <c r="BB144" s="2">
        <f t="shared" si="279"/>
        <v>0</v>
      </c>
      <c r="BC144" s="2">
        <f t="shared" si="211"/>
        <v>1468.8548014459086</v>
      </c>
      <c r="BD144" s="2">
        <f t="shared" si="184"/>
        <v>165895.13718199419</v>
      </c>
      <c r="BE144" s="2">
        <f t="shared" si="212"/>
        <v>1551</v>
      </c>
      <c r="BF144" s="2">
        <f t="shared" si="185"/>
        <v>12504.468476853617</v>
      </c>
      <c r="BG144" s="2">
        <f t="shared" si="186"/>
        <v>151839.66870514056</v>
      </c>
      <c r="BI144" s="8">
        <f t="shared" si="315"/>
        <v>2.9000000000000001E-2</v>
      </c>
      <c r="BJ144" s="5">
        <f t="shared" si="301"/>
        <v>1092</v>
      </c>
      <c r="BK144" s="2">
        <f t="shared" si="302"/>
        <v>109090.8</v>
      </c>
      <c r="BL144" s="2">
        <f t="shared" si="303"/>
        <v>109200</v>
      </c>
      <c r="BM144" s="2">
        <f t="shared" si="280"/>
        <v>109200</v>
      </c>
      <c r="BN144" s="8">
        <f t="shared" si="281"/>
        <v>4.3999999999999997E-2</v>
      </c>
      <c r="BO144" s="2">
        <f t="shared" si="282"/>
        <v>111602.40000000001</v>
      </c>
      <c r="BP144" s="2" t="str">
        <f t="shared" si="283"/>
        <v>nie</v>
      </c>
      <c r="BQ144" s="2">
        <f t="shared" si="284"/>
        <v>2184</v>
      </c>
      <c r="BR144" s="1">
        <f t="shared" si="316"/>
        <v>173</v>
      </c>
      <c r="BS144" s="1">
        <f t="shared" si="327"/>
        <v>195</v>
      </c>
      <c r="BT144" s="1">
        <f t="shared" si="309"/>
        <v>23</v>
      </c>
      <c r="BU144" s="1">
        <f t="shared" si="320"/>
        <v>109</v>
      </c>
      <c r="BV144" s="2">
        <f t="shared" si="247"/>
        <v>17300</v>
      </c>
      <c r="BW144" s="8">
        <f t="shared" si="317"/>
        <v>5.5E-2</v>
      </c>
      <c r="BX144" s="2">
        <f t="shared" si="248"/>
        <v>17775.75</v>
      </c>
      <c r="BY144" s="2">
        <f t="shared" si="318"/>
        <v>346</v>
      </c>
      <c r="BZ144" s="2">
        <f t="shared" si="273"/>
        <v>32700</v>
      </c>
      <c r="CA144" s="8">
        <f t="shared" si="328"/>
        <v>4.3999999999999997E-2</v>
      </c>
      <c r="CB144" s="2">
        <f t="shared" si="249"/>
        <v>33419.4</v>
      </c>
      <c r="CC144" s="2">
        <f t="shared" si="329"/>
        <v>654</v>
      </c>
      <c r="CD144" s="2">
        <f t="shared" si="285"/>
        <v>0</v>
      </c>
      <c r="CE144" s="2">
        <f t="shared" si="250"/>
        <v>0</v>
      </c>
      <c r="CF144" s="2">
        <f t="shared" si="251"/>
        <v>87.700000000002547</v>
      </c>
      <c r="CG144" s="1">
        <f t="shared" si="312"/>
        <v>0</v>
      </c>
      <c r="CH144" s="2">
        <f t="shared" si="286"/>
        <v>87.700000000002547</v>
      </c>
      <c r="CI144" s="1">
        <f t="shared" si="242"/>
        <v>0</v>
      </c>
      <c r="CJ144" s="2">
        <f t="shared" si="252"/>
        <v>87.700000000002547</v>
      </c>
      <c r="CK144" s="2">
        <f t="shared" si="253"/>
        <v>162885.25000000003</v>
      </c>
      <c r="CL144" s="2">
        <f t="shared" si="287"/>
        <v>0</v>
      </c>
      <c r="CM144" s="2">
        <f t="shared" si="216"/>
        <v>1449.6310700000001</v>
      </c>
      <c r="CN144" s="2">
        <f t="shared" si="288"/>
        <v>161435.61893000003</v>
      </c>
      <c r="CO144" s="2">
        <f t="shared" si="217"/>
        <v>3184</v>
      </c>
      <c r="CP144" s="2">
        <f t="shared" si="289"/>
        <v>11343.237500000007</v>
      </c>
      <c r="CQ144" s="2">
        <f t="shared" si="290"/>
        <v>146908.38143000001</v>
      </c>
      <c r="CS144" s="5">
        <f t="shared" si="304"/>
        <v>1631</v>
      </c>
      <c r="CT144" s="2">
        <f t="shared" si="305"/>
        <v>162936.90000000002</v>
      </c>
      <c r="CU144" s="2">
        <f t="shared" si="306"/>
        <v>163100</v>
      </c>
      <c r="CV144" s="2">
        <f t="shared" si="307"/>
        <v>163100</v>
      </c>
      <c r="CW144" s="8">
        <f t="shared" si="291"/>
        <v>0.06</v>
      </c>
      <c r="CX144" s="2">
        <f t="shared" si="292"/>
        <v>167993</v>
      </c>
      <c r="CY144" s="2" t="str">
        <f t="shared" si="293"/>
        <v>nie</v>
      </c>
      <c r="CZ144" s="2">
        <f t="shared" si="222"/>
        <v>0</v>
      </c>
      <c r="DA144" s="2">
        <f t="shared" si="223"/>
        <v>99.755980378889944</v>
      </c>
      <c r="DB144" s="2">
        <f t="shared" si="224"/>
        <v>168092.75598037889</v>
      </c>
      <c r="DC144" s="2">
        <f t="shared" si="294"/>
        <v>0</v>
      </c>
      <c r="DD144" s="2">
        <f t="shared" si="225"/>
        <v>1474.589556875007</v>
      </c>
      <c r="DE144" s="2">
        <f t="shared" si="226"/>
        <v>166618.16642350389</v>
      </c>
      <c r="DF144" s="2">
        <f t="shared" si="295"/>
        <v>4893</v>
      </c>
      <c r="DG144" s="2">
        <f t="shared" si="296"/>
        <v>11989</v>
      </c>
      <c r="DH144" s="2">
        <f t="shared" si="227"/>
        <v>149736.16642350389</v>
      </c>
    </row>
    <row r="145" spans="2:112">
      <c r="B145" s="227">
        <f>ROUNDUP(C146/12,0)</f>
        <v>10</v>
      </c>
      <c r="C145" s="3">
        <f t="shared" si="321"/>
        <v>108</v>
      </c>
      <c r="D145" s="10">
        <f t="shared" si="259"/>
        <v>153621.84044971512</v>
      </c>
      <c r="E145" s="10">
        <f t="shared" si="260"/>
        <v>143185.5907077365</v>
      </c>
      <c r="F145" s="10">
        <f t="shared" si="261"/>
        <v>151059.34623</v>
      </c>
      <c r="G145" s="10">
        <f t="shared" si="262"/>
        <v>138768.76323000001</v>
      </c>
      <c r="H145" s="10">
        <f t="shared" si="263"/>
        <v>154109.47281919967</v>
      </c>
      <c r="I145" s="10">
        <f t="shared" si="264"/>
        <v>141149.47793238176</v>
      </c>
      <c r="J145" s="10">
        <f t="shared" si="322"/>
        <v>138756.82861590397</v>
      </c>
      <c r="K145" s="10">
        <f t="shared" si="323"/>
        <v>129341.64284014444</v>
      </c>
      <c r="W145" s="1">
        <f t="shared" si="297"/>
        <v>127</v>
      </c>
      <c r="X145" s="2">
        <f t="shared" si="274"/>
        <v>135344.03279483775</v>
      </c>
      <c r="Y145" s="8">
        <f t="shared" si="310"/>
        <v>4.5900000000000003E-2</v>
      </c>
      <c r="Z145" s="5">
        <f t="shared" si="298"/>
        <v>1549</v>
      </c>
      <c r="AA145" s="2">
        <f t="shared" si="299"/>
        <v>154745.1</v>
      </c>
      <c r="AB145" s="2">
        <f t="shared" si="207"/>
        <v>154900</v>
      </c>
      <c r="AC145" s="2">
        <f t="shared" si="300"/>
        <v>162877.35</v>
      </c>
      <c r="AD145" s="8">
        <f t="shared" si="275"/>
        <v>5.1499999999999997E-2</v>
      </c>
      <c r="AE145" s="2">
        <f t="shared" si="179"/>
        <v>167770.45705625002</v>
      </c>
      <c r="AF145" s="2" t="str">
        <f t="shared" si="276"/>
        <v>nie</v>
      </c>
      <c r="AG145" s="2">
        <f t="shared" si="277"/>
        <v>1549</v>
      </c>
      <c r="AH145" s="1">
        <f t="shared" si="233"/>
        <v>1</v>
      </c>
      <c r="AI145" s="1">
        <f t="shared" si="324"/>
        <v>1</v>
      </c>
      <c r="AJ145" s="1">
        <f t="shared" si="308"/>
        <v>0</v>
      </c>
      <c r="AK145" s="1">
        <f t="shared" si="319"/>
        <v>0</v>
      </c>
      <c r="AL145" s="2">
        <f t="shared" si="243"/>
        <v>100</v>
      </c>
      <c r="AM145" s="8">
        <f t="shared" si="313"/>
        <v>5.1499999999999997E-2</v>
      </c>
      <c r="AN145" s="2">
        <f t="shared" si="244"/>
        <v>103.00416666666668</v>
      </c>
      <c r="AO145" s="2">
        <f t="shared" si="314"/>
        <v>1</v>
      </c>
      <c r="AP145" s="2">
        <f t="shared" si="272"/>
        <v>100</v>
      </c>
      <c r="AQ145" s="8">
        <f t="shared" si="325"/>
        <v>4.5900000000000003E-2</v>
      </c>
      <c r="AR145" s="2">
        <f t="shared" si="267"/>
        <v>102.67749999999999</v>
      </c>
      <c r="AS145" s="2">
        <f t="shared" si="326"/>
        <v>1</v>
      </c>
      <c r="AT145" s="2">
        <f t="shared" si="209"/>
        <v>0</v>
      </c>
      <c r="AU145" s="2">
        <f t="shared" si="245"/>
        <v>0</v>
      </c>
      <c r="AV145" s="2">
        <f t="shared" si="236"/>
        <v>87.680220940068835</v>
      </c>
      <c r="AW145" s="1">
        <f t="shared" si="311"/>
        <v>0</v>
      </c>
      <c r="AX145" s="2">
        <f t="shared" si="278"/>
        <v>87.680220940068835</v>
      </c>
      <c r="AY145" s="1">
        <f t="shared" si="237"/>
        <v>0</v>
      </c>
      <c r="AZ145" s="2">
        <f t="shared" si="210"/>
        <v>87.680220940068835</v>
      </c>
      <c r="BA145" s="2">
        <f t="shared" si="246"/>
        <v>168063.81894385675</v>
      </c>
      <c r="BB145" s="2">
        <f t="shared" si="279"/>
        <v>0</v>
      </c>
      <c r="BC145" s="2">
        <f t="shared" si="211"/>
        <v>1468.8548014459086</v>
      </c>
      <c r="BD145" s="2">
        <f t="shared" si="184"/>
        <v>166594.96414241084</v>
      </c>
      <c r="BE145" s="2">
        <f t="shared" si="212"/>
        <v>1551</v>
      </c>
      <c r="BF145" s="2">
        <f t="shared" si="185"/>
        <v>12637.435599332783</v>
      </c>
      <c r="BG145" s="2">
        <f t="shared" si="186"/>
        <v>152406.52854307805</v>
      </c>
      <c r="BI145" s="8">
        <f t="shared" si="315"/>
        <v>2.9000000000000001E-2</v>
      </c>
      <c r="BJ145" s="5">
        <f t="shared" si="301"/>
        <v>1092</v>
      </c>
      <c r="BK145" s="2">
        <f t="shared" si="302"/>
        <v>109090.8</v>
      </c>
      <c r="BL145" s="2">
        <f t="shared" si="303"/>
        <v>109200</v>
      </c>
      <c r="BM145" s="2">
        <f t="shared" si="280"/>
        <v>109200</v>
      </c>
      <c r="BN145" s="8">
        <f t="shared" si="281"/>
        <v>4.3999999999999997E-2</v>
      </c>
      <c r="BO145" s="2">
        <f t="shared" si="282"/>
        <v>112002.8</v>
      </c>
      <c r="BP145" s="2" t="str">
        <f t="shared" si="283"/>
        <v>nie</v>
      </c>
      <c r="BQ145" s="2">
        <f t="shared" si="284"/>
        <v>2184</v>
      </c>
      <c r="BR145" s="1">
        <f t="shared" si="316"/>
        <v>173</v>
      </c>
      <c r="BS145" s="1">
        <f t="shared" si="327"/>
        <v>195</v>
      </c>
      <c r="BT145" s="1">
        <f t="shared" si="309"/>
        <v>23</v>
      </c>
      <c r="BU145" s="1">
        <f t="shared" si="320"/>
        <v>109</v>
      </c>
      <c r="BV145" s="2">
        <f t="shared" si="247"/>
        <v>17300</v>
      </c>
      <c r="BW145" s="8">
        <f t="shared" si="317"/>
        <v>5.5E-2</v>
      </c>
      <c r="BX145" s="2">
        <f t="shared" si="248"/>
        <v>17855.041666666664</v>
      </c>
      <c r="BY145" s="2">
        <f t="shared" si="318"/>
        <v>346</v>
      </c>
      <c r="BZ145" s="2">
        <f t="shared" si="273"/>
        <v>32700</v>
      </c>
      <c r="CA145" s="8">
        <f t="shared" si="328"/>
        <v>4.3999999999999997E-2</v>
      </c>
      <c r="CB145" s="2">
        <f t="shared" si="249"/>
        <v>33539.300000000003</v>
      </c>
      <c r="CC145" s="2">
        <f t="shared" si="329"/>
        <v>654</v>
      </c>
      <c r="CD145" s="2">
        <f t="shared" si="285"/>
        <v>0</v>
      </c>
      <c r="CE145" s="2">
        <f t="shared" si="250"/>
        <v>0</v>
      </c>
      <c r="CF145" s="2">
        <f t="shared" si="251"/>
        <v>87.700000000002547</v>
      </c>
      <c r="CG145" s="1">
        <f t="shared" si="312"/>
        <v>0</v>
      </c>
      <c r="CH145" s="2">
        <f t="shared" si="286"/>
        <v>87.700000000002547</v>
      </c>
      <c r="CI145" s="1">
        <f t="shared" si="242"/>
        <v>0</v>
      </c>
      <c r="CJ145" s="2">
        <f t="shared" si="252"/>
        <v>87.700000000002547</v>
      </c>
      <c r="CK145" s="2">
        <f t="shared" si="253"/>
        <v>163484.84166666667</v>
      </c>
      <c r="CL145" s="2">
        <f t="shared" si="287"/>
        <v>0</v>
      </c>
      <c r="CM145" s="2">
        <f t="shared" si="216"/>
        <v>1449.6310700000001</v>
      </c>
      <c r="CN145" s="2">
        <f t="shared" si="288"/>
        <v>162035.21059666667</v>
      </c>
      <c r="CO145" s="2">
        <f t="shared" si="217"/>
        <v>3184</v>
      </c>
      <c r="CP145" s="2">
        <f t="shared" si="289"/>
        <v>11457.159916666667</v>
      </c>
      <c r="CQ145" s="2">
        <f t="shared" si="290"/>
        <v>147394.05068000001</v>
      </c>
      <c r="CS145" s="5">
        <f t="shared" si="304"/>
        <v>1631</v>
      </c>
      <c r="CT145" s="2">
        <f t="shared" si="305"/>
        <v>162936.90000000002</v>
      </c>
      <c r="CU145" s="2">
        <f t="shared" si="306"/>
        <v>163100</v>
      </c>
      <c r="CV145" s="2">
        <f t="shared" si="307"/>
        <v>163100</v>
      </c>
      <c r="CW145" s="8">
        <f t="shared" si="291"/>
        <v>0.06</v>
      </c>
      <c r="CX145" s="2">
        <f t="shared" si="292"/>
        <v>168808.5</v>
      </c>
      <c r="CY145" s="2" t="str">
        <f t="shared" si="293"/>
        <v>nie</v>
      </c>
      <c r="CZ145" s="2">
        <f t="shared" si="222"/>
        <v>0</v>
      </c>
      <c r="DA145" s="2">
        <f t="shared" si="223"/>
        <v>99.755980378889944</v>
      </c>
      <c r="DB145" s="2">
        <f t="shared" si="224"/>
        <v>168908.25598037889</v>
      </c>
      <c r="DC145" s="2">
        <f t="shared" si="294"/>
        <v>0</v>
      </c>
      <c r="DD145" s="2">
        <f t="shared" si="225"/>
        <v>1474.589556875007</v>
      </c>
      <c r="DE145" s="2">
        <f t="shared" si="226"/>
        <v>167433.66642350389</v>
      </c>
      <c r="DF145" s="2">
        <f t="shared" si="295"/>
        <v>4893</v>
      </c>
      <c r="DG145" s="2">
        <f t="shared" si="296"/>
        <v>12143.945</v>
      </c>
      <c r="DH145" s="2">
        <f t="shared" si="227"/>
        <v>150396.72142350388</v>
      </c>
    </row>
    <row r="146" spans="2:112">
      <c r="B146" s="228"/>
      <c r="C146" s="1">
        <f t="shared" si="321"/>
        <v>109</v>
      </c>
      <c r="D146" s="2">
        <f t="shared" si="259"/>
        <v>154441.94878304843</v>
      </c>
      <c r="E146" s="2">
        <f t="shared" si="260"/>
        <v>143311.05970773651</v>
      </c>
      <c r="F146" s="2">
        <f t="shared" si="261"/>
        <v>151647.55456333337</v>
      </c>
      <c r="G146" s="2">
        <f t="shared" si="262"/>
        <v>139365.59823000003</v>
      </c>
      <c r="H146" s="2">
        <f t="shared" si="263"/>
        <v>154744.10867422342</v>
      </c>
      <c r="I146" s="2">
        <f t="shared" si="264"/>
        <v>141663.532974951</v>
      </c>
      <c r="J146" s="2">
        <f t="shared" si="322"/>
        <v>139178.30248282477</v>
      </c>
      <c r="K146" s="2">
        <f t="shared" si="323"/>
        <v>129654.21847700814</v>
      </c>
      <c r="W146" s="1">
        <f t="shared" si="297"/>
        <v>128</v>
      </c>
      <c r="X146" s="2">
        <f t="shared" si="274"/>
        <v>135665.67312517049</v>
      </c>
      <c r="Y146" s="8">
        <f t="shared" si="310"/>
        <v>4.5900000000000003E-2</v>
      </c>
      <c r="Z146" s="5">
        <f t="shared" si="298"/>
        <v>1549</v>
      </c>
      <c r="AA146" s="2">
        <f t="shared" si="299"/>
        <v>154745.1</v>
      </c>
      <c r="AB146" s="2">
        <f t="shared" si="207"/>
        <v>154900</v>
      </c>
      <c r="AC146" s="2">
        <f t="shared" si="300"/>
        <v>162877.35</v>
      </c>
      <c r="AD146" s="8">
        <f t="shared" si="275"/>
        <v>5.1499999999999997E-2</v>
      </c>
      <c r="AE146" s="2">
        <f t="shared" si="179"/>
        <v>168469.47235</v>
      </c>
      <c r="AF146" s="2" t="str">
        <f t="shared" si="276"/>
        <v>nie</v>
      </c>
      <c r="AG146" s="2">
        <f t="shared" si="277"/>
        <v>1549</v>
      </c>
      <c r="AH146" s="1">
        <f t="shared" si="233"/>
        <v>1</v>
      </c>
      <c r="AI146" s="1">
        <f t="shared" si="324"/>
        <v>1</v>
      </c>
      <c r="AJ146" s="1">
        <f t="shared" si="308"/>
        <v>0</v>
      </c>
      <c r="AK146" s="1">
        <f t="shared" si="319"/>
        <v>0</v>
      </c>
      <c r="AL146" s="2">
        <f t="shared" si="243"/>
        <v>100</v>
      </c>
      <c r="AM146" s="8">
        <f t="shared" si="313"/>
        <v>5.1499999999999997E-2</v>
      </c>
      <c r="AN146" s="2">
        <f t="shared" si="244"/>
        <v>103.43333333333334</v>
      </c>
      <c r="AO146" s="2">
        <f t="shared" si="314"/>
        <v>1</v>
      </c>
      <c r="AP146" s="2">
        <f t="shared" si="272"/>
        <v>100</v>
      </c>
      <c r="AQ146" s="8">
        <f t="shared" si="325"/>
        <v>4.5900000000000003E-2</v>
      </c>
      <c r="AR146" s="2">
        <f t="shared" si="267"/>
        <v>103.06</v>
      </c>
      <c r="AS146" s="2">
        <f t="shared" si="326"/>
        <v>1</v>
      </c>
      <c r="AT146" s="2">
        <f t="shared" si="209"/>
        <v>0</v>
      </c>
      <c r="AU146" s="2">
        <f t="shared" si="245"/>
        <v>0</v>
      </c>
      <c r="AV146" s="2">
        <f t="shared" si="236"/>
        <v>87.680220940068835</v>
      </c>
      <c r="AW146" s="1">
        <f t="shared" si="311"/>
        <v>0</v>
      </c>
      <c r="AX146" s="2">
        <f t="shared" si="278"/>
        <v>87.680220940068835</v>
      </c>
      <c r="AY146" s="1">
        <f t="shared" si="237"/>
        <v>0</v>
      </c>
      <c r="AZ146" s="2">
        <f t="shared" si="210"/>
        <v>87.680220940068835</v>
      </c>
      <c r="BA146" s="2">
        <f t="shared" si="246"/>
        <v>168763.64590427338</v>
      </c>
      <c r="BB146" s="2">
        <f t="shared" si="279"/>
        <v>0</v>
      </c>
      <c r="BC146" s="2">
        <f t="shared" si="211"/>
        <v>1468.8548014459086</v>
      </c>
      <c r="BD146" s="2">
        <f t="shared" si="184"/>
        <v>167294.79110282747</v>
      </c>
      <c r="BE146" s="2">
        <f t="shared" si="212"/>
        <v>1551</v>
      </c>
      <c r="BF146" s="2">
        <f t="shared" si="185"/>
        <v>12770.402721811941</v>
      </c>
      <c r="BG146" s="2">
        <f t="shared" si="186"/>
        <v>152973.38838101554</v>
      </c>
      <c r="BI146" s="8">
        <f t="shared" si="315"/>
        <v>2.9000000000000001E-2</v>
      </c>
      <c r="BJ146" s="5">
        <f t="shared" si="301"/>
        <v>1092</v>
      </c>
      <c r="BK146" s="2">
        <f t="shared" si="302"/>
        <v>109090.8</v>
      </c>
      <c r="BL146" s="2">
        <f t="shared" si="303"/>
        <v>109200</v>
      </c>
      <c r="BM146" s="2">
        <f t="shared" si="280"/>
        <v>109200</v>
      </c>
      <c r="BN146" s="8">
        <f t="shared" si="281"/>
        <v>4.3999999999999997E-2</v>
      </c>
      <c r="BO146" s="2">
        <f t="shared" si="282"/>
        <v>112403.20000000001</v>
      </c>
      <c r="BP146" s="2" t="str">
        <f t="shared" si="283"/>
        <v>nie</v>
      </c>
      <c r="BQ146" s="2">
        <f t="shared" si="284"/>
        <v>2184</v>
      </c>
      <c r="BR146" s="1">
        <f t="shared" si="316"/>
        <v>173</v>
      </c>
      <c r="BS146" s="1">
        <f t="shared" si="327"/>
        <v>195</v>
      </c>
      <c r="BT146" s="1">
        <f t="shared" si="309"/>
        <v>23</v>
      </c>
      <c r="BU146" s="1">
        <f t="shared" si="320"/>
        <v>109</v>
      </c>
      <c r="BV146" s="2">
        <f t="shared" si="247"/>
        <v>17300</v>
      </c>
      <c r="BW146" s="8">
        <f t="shared" si="317"/>
        <v>5.5E-2</v>
      </c>
      <c r="BX146" s="2">
        <f t="shared" si="248"/>
        <v>17934.333333333332</v>
      </c>
      <c r="BY146" s="2">
        <f t="shared" si="318"/>
        <v>346</v>
      </c>
      <c r="BZ146" s="2">
        <f t="shared" si="273"/>
        <v>32700</v>
      </c>
      <c r="CA146" s="8">
        <f t="shared" si="328"/>
        <v>4.3999999999999997E-2</v>
      </c>
      <c r="CB146" s="2">
        <f t="shared" si="249"/>
        <v>33659.200000000004</v>
      </c>
      <c r="CC146" s="2">
        <f t="shared" si="329"/>
        <v>654</v>
      </c>
      <c r="CD146" s="2">
        <f t="shared" si="285"/>
        <v>0</v>
      </c>
      <c r="CE146" s="2">
        <f t="shared" si="250"/>
        <v>0</v>
      </c>
      <c r="CF146" s="2">
        <f t="shared" si="251"/>
        <v>87.700000000002547</v>
      </c>
      <c r="CG146" s="1">
        <f t="shared" si="312"/>
        <v>0</v>
      </c>
      <c r="CH146" s="2">
        <f t="shared" si="286"/>
        <v>87.700000000002547</v>
      </c>
      <c r="CI146" s="1">
        <f t="shared" si="242"/>
        <v>0</v>
      </c>
      <c r="CJ146" s="2">
        <f t="shared" si="252"/>
        <v>87.700000000002547</v>
      </c>
      <c r="CK146" s="2">
        <f t="shared" si="253"/>
        <v>164084.43333333335</v>
      </c>
      <c r="CL146" s="2">
        <f t="shared" si="287"/>
        <v>0</v>
      </c>
      <c r="CM146" s="2">
        <f t="shared" si="216"/>
        <v>1449.6310700000001</v>
      </c>
      <c r="CN146" s="2">
        <f t="shared" si="288"/>
        <v>162634.80226333335</v>
      </c>
      <c r="CO146" s="2">
        <f t="shared" si="217"/>
        <v>3184</v>
      </c>
      <c r="CP146" s="2">
        <f t="shared" si="289"/>
        <v>11571.082333333336</v>
      </c>
      <c r="CQ146" s="2">
        <f t="shared" si="290"/>
        <v>147879.71993000002</v>
      </c>
      <c r="CS146" s="5">
        <f t="shared" si="304"/>
        <v>1631</v>
      </c>
      <c r="CT146" s="2">
        <f t="shared" si="305"/>
        <v>162936.90000000002</v>
      </c>
      <c r="CU146" s="2">
        <f t="shared" si="306"/>
        <v>163100</v>
      </c>
      <c r="CV146" s="2">
        <f t="shared" si="307"/>
        <v>163100</v>
      </c>
      <c r="CW146" s="8">
        <f t="shared" si="291"/>
        <v>0.06</v>
      </c>
      <c r="CX146" s="2">
        <f t="shared" si="292"/>
        <v>169624</v>
      </c>
      <c r="CY146" s="2" t="str">
        <f t="shared" si="293"/>
        <v>nie</v>
      </c>
      <c r="CZ146" s="2">
        <f t="shared" si="222"/>
        <v>0</v>
      </c>
      <c r="DA146" s="2">
        <f t="shared" si="223"/>
        <v>99.755980378889944</v>
      </c>
      <c r="DB146" s="2">
        <f t="shared" si="224"/>
        <v>169723.75598037889</v>
      </c>
      <c r="DC146" s="2">
        <f t="shared" si="294"/>
        <v>0</v>
      </c>
      <c r="DD146" s="2">
        <f t="shared" si="225"/>
        <v>1474.589556875007</v>
      </c>
      <c r="DE146" s="2">
        <f t="shared" si="226"/>
        <v>168249.16642350389</v>
      </c>
      <c r="DF146" s="2">
        <f t="shared" si="295"/>
        <v>4893</v>
      </c>
      <c r="DG146" s="2">
        <f t="shared" si="296"/>
        <v>12298.89</v>
      </c>
      <c r="DH146" s="2">
        <f t="shared" si="227"/>
        <v>151057.27642350388</v>
      </c>
    </row>
    <row r="147" spans="2:112">
      <c r="B147" s="228"/>
      <c r="C147" s="1">
        <f t="shared" si="321"/>
        <v>110</v>
      </c>
      <c r="D147" s="2">
        <f t="shared" si="259"/>
        <v>155107.1571163818</v>
      </c>
      <c r="E147" s="2">
        <f t="shared" si="260"/>
        <v>143311.05970773651</v>
      </c>
      <c r="F147" s="2">
        <f t="shared" si="261"/>
        <v>152223.86289666669</v>
      </c>
      <c r="G147" s="2">
        <f t="shared" si="262"/>
        <v>139760.01423000003</v>
      </c>
      <c r="H147" s="2">
        <f t="shared" si="263"/>
        <v>155378.74452924711</v>
      </c>
      <c r="I147" s="2">
        <f t="shared" si="264"/>
        <v>142177.58801752017</v>
      </c>
      <c r="J147" s="2">
        <f t="shared" si="322"/>
        <v>139601.05657661636</v>
      </c>
      <c r="K147" s="2">
        <f t="shared" si="323"/>
        <v>129966.7941138718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135987.3134555032</v>
      </c>
      <c r="Y147" s="8">
        <f t="shared" si="310"/>
        <v>4.5900000000000003E-2</v>
      </c>
      <c r="Z147" s="5">
        <f t="shared" si="298"/>
        <v>1549</v>
      </c>
      <c r="AA147" s="2">
        <f t="shared" si="299"/>
        <v>154745.1</v>
      </c>
      <c r="AB147" s="2">
        <f t="shared" si="207"/>
        <v>154900</v>
      </c>
      <c r="AC147" s="2">
        <f t="shared" si="300"/>
        <v>162877.35</v>
      </c>
      <c r="AD147" s="8">
        <f t="shared" ref="AD147:AD162" si="331">IF(AND(MOD($W147,zapadalnosc_TOS)&lt;=zmiana_oprocentowania_co_ile_mc_TOS,MOD($W147,zapadalnosc_TOS)&lt;&gt;0),proc_I_okres_TOS,(marza_TOS+$Y147))</f>
        <v>5.1499999999999997E-2</v>
      </c>
      <c r="AE147" s="2">
        <f t="shared" ref="AE147:AE162" si="332">AC147*(1+AD147*IF(MOD($W147,12)&lt;&gt;0,MOD($W147,12),12)/12)</f>
        <v>169168.48764374998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1549</v>
      </c>
      <c r="AH147" s="1">
        <f t="shared" si="233"/>
        <v>1</v>
      </c>
      <c r="AI147" s="1">
        <f t="shared" si="324"/>
        <v>1</v>
      </c>
      <c r="AJ147" s="1">
        <f t="shared" si="308"/>
        <v>0</v>
      </c>
      <c r="AK147" s="1">
        <f t="shared" si="319"/>
        <v>0</v>
      </c>
      <c r="AL147" s="2">
        <f t="shared" si="243"/>
        <v>100</v>
      </c>
      <c r="AM147" s="8">
        <f t="shared" si="313"/>
        <v>5.1499999999999997E-2</v>
      </c>
      <c r="AN147" s="2">
        <f t="shared" si="244"/>
        <v>103.8625</v>
      </c>
      <c r="AO147" s="2">
        <f t="shared" si="314"/>
        <v>1</v>
      </c>
      <c r="AP147" s="2">
        <f t="shared" si="272"/>
        <v>100</v>
      </c>
      <c r="AQ147" s="8">
        <f t="shared" si="325"/>
        <v>4.5900000000000003E-2</v>
      </c>
      <c r="AR147" s="2">
        <f t="shared" si="267"/>
        <v>103.4425</v>
      </c>
      <c r="AS147" s="2">
        <f t="shared" si="326"/>
        <v>1</v>
      </c>
      <c r="AT147" s="2">
        <f t="shared" si="209"/>
        <v>0</v>
      </c>
      <c r="AU147" s="2">
        <f t="shared" si="245"/>
        <v>0</v>
      </c>
      <c r="AV147" s="2">
        <f t="shared" si="236"/>
        <v>87.680220940068835</v>
      </c>
      <c r="AW147" s="1">
        <f t="shared" si="311"/>
        <v>0</v>
      </c>
      <c r="AX147" s="2">
        <f t="shared" ref="AX147:AX162" si="335">AV147-AW147*zamiana_TOS</f>
        <v>87.680220940068835</v>
      </c>
      <c r="AY147" s="1">
        <f t="shared" si="237"/>
        <v>0</v>
      </c>
      <c r="AZ147" s="2">
        <f t="shared" si="210"/>
        <v>87.680220940068835</v>
      </c>
      <c r="BA147" s="2">
        <f t="shared" si="246"/>
        <v>169463.47286469003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1468.8548014459086</v>
      </c>
      <c r="BD147" s="2">
        <f t="shared" ref="BD147:BD162" si="337">BA147-BC147</f>
        <v>167994.61806324412</v>
      </c>
      <c r="BE147" s="2">
        <f t="shared" si="212"/>
        <v>1551</v>
      </c>
      <c r="BF147" s="2">
        <f t="shared" ref="BF147:BF162" si="338">(BA147-BE147-zakup_domyslny_wartosc)*podatek_Belki</f>
        <v>12903.369844291106</v>
      </c>
      <c r="BG147" s="2">
        <f t="shared" ref="BG147:BG162" si="339">BA147-BC147-BE147-BF147</f>
        <v>153540.24821895303</v>
      </c>
      <c r="BI147" s="8">
        <f t="shared" si="315"/>
        <v>2.9000000000000001E-2</v>
      </c>
      <c r="BJ147" s="5">
        <f t="shared" si="301"/>
        <v>1092</v>
      </c>
      <c r="BK147" s="2">
        <f t="shared" si="302"/>
        <v>109090.8</v>
      </c>
      <c r="BL147" s="2">
        <f t="shared" si="303"/>
        <v>109200</v>
      </c>
      <c r="BM147" s="2">
        <f t="shared" ref="BM147:BM162" si="340">BL147</f>
        <v>109200</v>
      </c>
      <c r="BN147" s="8">
        <f t="shared" ref="BN147:BN162" si="341">IF(AND(MOD($W147,zapadalnosc_COI)&lt;=zmiana_oprocentowania_co_ile_mc_COI,MOD($W147,zapadalnosc_COI)&lt;&gt;0),proc_I_okres_COI,(marza_COI+$BI147))</f>
        <v>4.3999999999999997E-2</v>
      </c>
      <c r="BO147" s="2">
        <f t="shared" ref="BO147:BO162" si="342">BM147*(1+BN147*IF(MOD($W147,12)&lt;&gt;0,MOD($W147,12),12)/12)</f>
        <v>112803.59999999999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2184</v>
      </c>
      <c r="BR147" s="1">
        <f t="shared" si="316"/>
        <v>173</v>
      </c>
      <c r="BS147" s="1">
        <f t="shared" si="327"/>
        <v>195</v>
      </c>
      <c r="BT147" s="1">
        <f t="shared" si="309"/>
        <v>23</v>
      </c>
      <c r="BU147" s="1">
        <f t="shared" si="320"/>
        <v>109</v>
      </c>
      <c r="BV147" s="2">
        <f t="shared" si="247"/>
        <v>17300</v>
      </c>
      <c r="BW147" s="8">
        <f t="shared" si="317"/>
        <v>5.5E-2</v>
      </c>
      <c r="BX147" s="2">
        <f t="shared" si="248"/>
        <v>18013.625</v>
      </c>
      <c r="BY147" s="2">
        <f t="shared" si="318"/>
        <v>346</v>
      </c>
      <c r="BZ147" s="2">
        <f t="shared" si="273"/>
        <v>32700</v>
      </c>
      <c r="CA147" s="8">
        <f t="shared" si="328"/>
        <v>4.3999999999999997E-2</v>
      </c>
      <c r="CB147" s="2">
        <f t="shared" si="249"/>
        <v>33779.1</v>
      </c>
      <c r="CC147" s="2">
        <f t="shared" si="329"/>
        <v>654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87.700000000002547</v>
      </c>
      <c r="CG147" s="1">
        <f t="shared" si="312"/>
        <v>0</v>
      </c>
      <c r="CH147" s="2">
        <f t="shared" ref="CH147:CH162" si="346">CF147-CG147*zamiana_COI</f>
        <v>87.700000000002547</v>
      </c>
      <c r="CI147" s="1">
        <f t="shared" si="242"/>
        <v>0</v>
      </c>
      <c r="CJ147" s="2">
        <f t="shared" si="252"/>
        <v>87.700000000002547</v>
      </c>
      <c r="CK147" s="2">
        <f t="shared" si="253"/>
        <v>164684.02499999999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1449.6310700000001</v>
      </c>
      <c r="CN147" s="2">
        <f t="shared" ref="CN147:CN162" si="348">CK147-CM147</f>
        <v>163234.39392999999</v>
      </c>
      <c r="CO147" s="2">
        <f t="shared" si="217"/>
        <v>3184</v>
      </c>
      <c r="CP147" s="2">
        <f t="shared" ref="CP147:CP162" si="349">(CK147-CO147-zakup_domyslny_wartosc)*podatek_Belki</f>
        <v>11685.004749999998</v>
      </c>
      <c r="CQ147" s="2">
        <f t="shared" ref="CQ147:CQ162" si="350">CK147-CM147-CO147-CP147</f>
        <v>148365.38918</v>
      </c>
      <c r="CS147" s="5">
        <f t="shared" si="304"/>
        <v>1631</v>
      </c>
      <c r="CT147" s="2">
        <f t="shared" si="305"/>
        <v>162936.90000000002</v>
      </c>
      <c r="CU147" s="2">
        <f t="shared" si="306"/>
        <v>163100</v>
      </c>
      <c r="CV147" s="2">
        <f t="shared" si="307"/>
        <v>163100</v>
      </c>
      <c r="CW147" s="8">
        <f t="shared" ref="CW147:CW162" si="351">IF(AND(MOD($W147,zapadalnosc_EDO)&lt;=12,MOD($W147,zapadalnosc_EDO)&lt;&gt;0),proc_I_okres_EDO,(marza_EDO+$BI147))</f>
        <v>0.06</v>
      </c>
      <c r="CX147" s="2">
        <f t="shared" ref="CX147:CX162" si="352">CV147*(1+CW147*IF(MOD($W147,12)&lt;&gt;0,MOD($W147,12),12)/12)</f>
        <v>170439.5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99.755980378889944</v>
      </c>
      <c r="DB147" s="2">
        <f t="shared" si="224"/>
        <v>170539.25598037889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1474.589556875007</v>
      </c>
      <c r="DE147" s="2">
        <f t="shared" si="226"/>
        <v>169064.66642350389</v>
      </c>
      <c r="DF147" s="2">
        <f t="shared" ref="DF147:DF162" si="355">IF(AND(MOD($W147,zapadalnosc_EDO)&lt;zapadalnosc_EDO,MOD($W147,zapadalnosc_EDO)&lt;&gt;0),MIN(CX147-CU147,CS147*koszt_wczesniejszy_wykup_EDO),0)</f>
        <v>4893</v>
      </c>
      <c r="DG147" s="2">
        <f t="shared" ref="DG147:DG162" si="356">(CX147-DF147-zakup_domyslny_wartosc)*podatek_Belki</f>
        <v>12453.835000000001</v>
      </c>
      <c r="DH147" s="2">
        <f t="shared" si="227"/>
        <v>151717.8314235039</v>
      </c>
    </row>
    <row r="148" spans="2:112">
      <c r="B148" s="228"/>
      <c r="C148" s="1">
        <f t="shared" si="321"/>
        <v>111</v>
      </c>
      <c r="D148" s="2">
        <f t="shared" si="259"/>
        <v>155772.36544971511</v>
      </c>
      <c r="E148" s="2">
        <f t="shared" si="260"/>
        <v>143672.0159577365</v>
      </c>
      <c r="F148" s="2">
        <f t="shared" si="261"/>
        <v>152800.17123000001</v>
      </c>
      <c r="G148" s="2">
        <f t="shared" si="262"/>
        <v>140154.43023</v>
      </c>
      <c r="H148" s="2">
        <f t="shared" si="263"/>
        <v>156013.38038427083</v>
      </c>
      <c r="I148" s="2">
        <f t="shared" si="264"/>
        <v>142691.64306008938</v>
      </c>
      <c r="J148" s="2">
        <f t="shared" si="322"/>
        <v>140025.09478596784</v>
      </c>
      <c r="K148" s="2">
        <f t="shared" si="323"/>
        <v>130279.36975073548</v>
      </c>
      <c r="W148" s="1">
        <f t="shared" ref="W148:W162" si="357">W147+1</f>
        <v>130</v>
      </c>
      <c r="X148" s="2">
        <f t="shared" si="330"/>
        <v>136308.95378583594</v>
      </c>
      <c r="Y148" s="8">
        <f t="shared" si="310"/>
        <v>4.5900000000000003E-2</v>
      </c>
      <c r="Z148" s="5">
        <f t="shared" ref="Z148:Z162" si="358">IF(AF147="tak",
ROUNDDOWN(AE147/zamiana_TOS,0),
Z147)</f>
        <v>1549</v>
      </c>
      <c r="AA148" s="2">
        <f t="shared" ref="AA148:AA162" si="359">IF(AF147="tak",
Z148*zamiana_TOS,
AA147)</f>
        <v>154745.1</v>
      </c>
      <c r="AB148" s="2">
        <f t="shared" ref="AB148:AB162" si="360">IF(AF147="tak",
Z148*100,
AB147)</f>
        <v>154900</v>
      </c>
      <c r="AC148" s="2">
        <f t="shared" ref="AC148:AC162" si="361">IF(AF147="tak",
 AB148,
IF(MOD($W148,kapitalizacja_odsetek_mc_TOS)&lt;&gt;1,AC147,AE147))</f>
        <v>162877.35</v>
      </c>
      <c r="AD148" s="8">
        <f t="shared" si="331"/>
        <v>5.1499999999999997E-2</v>
      </c>
      <c r="AE148" s="2">
        <f t="shared" si="332"/>
        <v>169867.50293750002</v>
      </c>
      <c r="AF148" s="2" t="str">
        <f t="shared" si="333"/>
        <v>nie</v>
      </c>
      <c r="AG148" s="2">
        <f t="shared" si="334"/>
        <v>1549</v>
      </c>
      <c r="AH148" s="1">
        <f t="shared" si="233"/>
        <v>1</v>
      </c>
      <c r="AI148" s="1">
        <f t="shared" si="324"/>
        <v>1</v>
      </c>
      <c r="AJ148" s="1">
        <f t="shared" si="308"/>
        <v>0</v>
      </c>
      <c r="AK148" s="1">
        <f t="shared" si="319"/>
        <v>0</v>
      </c>
      <c r="AL148" s="2">
        <f t="shared" si="243"/>
        <v>100</v>
      </c>
      <c r="AM148" s="8">
        <f t="shared" si="313"/>
        <v>5.1499999999999997E-2</v>
      </c>
      <c r="AN148" s="2">
        <f t="shared" si="244"/>
        <v>104.29166666666667</v>
      </c>
      <c r="AO148" s="2">
        <f t="shared" si="314"/>
        <v>1</v>
      </c>
      <c r="AP148" s="2">
        <f t="shared" si="272"/>
        <v>100</v>
      </c>
      <c r="AQ148" s="8">
        <f t="shared" si="325"/>
        <v>4.5900000000000003E-2</v>
      </c>
      <c r="AR148" s="2">
        <f t="shared" si="267"/>
        <v>103.82499999999999</v>
      </c>
      <c r="AS148" s="2">
        <f t="shared" si="326"/>
        <v>1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87.680220940068835</v>
      </c>
      <c r="AW148" s="1">
        <f t="shared" si="311"/>
        <v>0</v>
      </c>
      <c r="AX148" s="2">
        <f t="shared" si="335"/>
        <v>87.680220940068835</v>
      </c>
      <c r="AY148" s="1">
        <f t="shared" si="237"/>
        <v>0</v>
      </c>
      <c r="AZ148" s="2">
        <f t="shared" ref="AZ148:AZ162" si="363">AX148-AY148*100</f>
        <v>87.680220940068835</v>
      </c>
      <c r="BA148" s="2">
        <f t="shared" si="246"/>
        <v>170163.29982510675</v>
      </c>
      <c r="BB148" s="2">
        <f t="shared" si="336"/>
        <v>0</v>
      </c>
      <c r="BC148" s="2">
        <f t="shared" ref="BC148:BC162" si="364">BB148+BC147</f>
        <v>1468.8548014459086</v>
      </c>
      <c r="BD148" s="2">
        <f t="shared" si="337"/>
        <v>168694.44502366084</v>
      </c>
      <c r="BE148" s="2">
        <f t="shared" ref="BE148:BE162" si="365">AG148+AO148+AS148</f>
        <v>1551</v>
      </c>
      <c r="BF148" s="2">
        <f t="shared" si="338"/>
        <v>13036.336966770283</v>
      </c>
      <c r="BG148" s="2">
        <f t="shared" si="339"/>
        <v>154107.10805689055</v>
      </c>
      <c r="BI148" s="8">
        <f t="shared" si="315"/>
        <v>2.9000000000000001E-2</v>
      </c>
      <c r="BJ148" s="5">
        <f t="shared" ref="BJ148:BJ162" si="366">IF(BP147="tak",
ROUNDDOWN(BO147/zamiana_COI,0),
BJ147)</f>
        <v>1092</v>
      </c>
      <c r="BK148" s="2">
        <f t="shared" ref="BK148:BK162" si="367">IF(BP147="tak",
BJ148*zamiana_COI,
BK147)</f>
        <v>109090.8</v>
      </c>
      <c r="BL148" s="2">
        <f t="shared" ref="BL148:BL162" si="368">IF(BP147="tak",
BJ148*100,
BL147)</f>
        <v>109200</v>
      </c>
      <c r="BM148" s="2">
        <f t="shared" si="340"/>
        <v>109200</v>
      </c>
      <c r="BN148" s="8">
        <f t="shared" si="341"/>
        <v>4.3999999999999997E-2</v>
      </c>
      <c r="BO148" s="2">
        <f t="shared" si="342"/>
        <v>113204</v>
      </c>
      <c r="BP148" s="2" t="str">
        <f t="shared" si="343"/>
        <v>nie</v>
      </c>
      <c r="BQ148" s="2">
        <f t="shared" si="344"/>
        <v>2184</v>
      </c>
      <c r="BR148" s="1">
        <f t="shared" si="316"/>
        <v>173</v>
      </c>
      <c r="BS148" s="1">
        <f t="shared" si="327"/>
        <v>195</v>
      </c>
      <c r="BT148" s="1">
        <f t="shared" si="309"/>
        <v>23</v>
      </c>
      <c r="BU148" s="1">
        <f t="shared" si="320"/>
        <v>109</v>
      </c>
      <c r="BV148" s="2">
        <f t="shared" si="247"/>
        <v>17300</v>
      </c>
      <c r="BW148" s="8">
        <f t="shared" si="317"/>
        <v>5.5E-2</v>
      </c>
      <c r="BX148" s="2">
        <f t="shared" si="248"/>
        <v>18092.916666666668</v>
      </c>
      <c r="BY148" s="2">
        <f t="shared" si="318"/>
        <v>346</v>
      </c>
      <c r="BZ148" s="2">
        <f t="shared" si="273"/>
        <v>32700</v>
      </c>
      <c r="CA148" s="8">
        <f t="shared" si="328"/>
        <v>4.3999999999999997E-2</v>
      </c>
      <c r="CB148" s="2">
        <f t="shared" si="249"/>
        <v>33899</v>
      </c>
      <c r="CC148" s="2">
        <f t="shared" si="329"/>
        <v>654</v>
      </c>
      <c r="CD148" s="2">
        <f t="shared" si="345"/>
        <v>0</v>
      </c>
      <c r="CE148" s="2">
        <f t="shared" si="250"/>
        <v>0</v>
      </c>
      <c r="CF148" s="2">
        <f t="shared" si="251"/>
        <v>87.700000000002547</v>
      </c>
      <c r="CG148" s="1">
        <f t="shared" si="312"/>
        <v>0</v>
      </c>
      <c r="CH148" s="2">
        <f t="shared" si="346"/>
        <v>87.700000000002547</v>
      </c>
      <c r="CI148" s="1">
        <f t="shared" si="242"/>
        <v>0</v>
      </c>
      <c r="CJ148" s="2">
        <f t="shared" si="252"/>
        <v>87.700000000002547</v>
      </c>
      <c r="CK148" s="2">
        <f t="shared" si="253"/>
        <v>165283.61666666667</v>
      </c>
      <c r="CL148" s="2">
        <f t="shared" si="347"/>
        <v>0</v>
      </c>
      <c r="CM148" s="2">
        <f t="shared" ref="CM148:CM162" si="369">CL148+CM147</f>
        <v>1449.6310700000001</v>
      </c>
      <c r="CN148" s="2">
        <f t="shared" si="348"/>
        <v>163833.98559666667</v>
      </c>
      <c r="CO148" s="2">
        <f t="shared" ref="CO148:CO162" si="370">BQ148+BY148+CC148</f>
        <v>3184</v>
      </c>
      <c r="CP148" s="2">
        <f t="shared" si="349"/>
        <v>11798.927166666666</v>
      </c>
      <c r="CQ148" s="2">
        <f t="shared" si="350"/>
        <v>148851.05843</v>
      </c>
      <c r="CS148" s="5">
        <f t="shared" ref="CS148:CS162" si="371">IF(CY147="tak",
ROUNDDOWN(CX147/zamiana_EDO,0),
CS147)</f>
        <v>1631</v>
      </c>
      <c r="CT148" s="2">
        <f t="shared" ref="CT148:CT162" si="372">IF(CY147="tak",
CS148*zamiana_EDO,
CT147)</f>
        <v>162936.90000000002</v>
      </c>
      <c r="CU148" s="2">
        <f t="shared" ref="CU148:CU162" si="373">IF(CY147="tak",
CS148*100,
CU147)</f>
        <v>163100</v>
      </c>
      <c r="CV148" s="2">
        <f t="shared" ref="CV148:CV162" si="374">IF(CY147="tak",
 CU148,
IF(MOD($W148,kapitalizacja_odsetek_mc_EDO)&lt;&gt;1,CV147,CX147))</f>
        <v>163100</v>
      </c>
      <c r="CW148" s="8">
        <f t="shared" si="351"/>
        <v>0.06</v>
      </c>
      <c r="CX148" s="2">
        <f t="shared" si="352"/>
        <v>171255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99.755980378889944</v>
      </c>
      <c r="DB148" s="2">
        <f t="shared" ref="DB148:DB162" si="377">DA147+CX148</f>
        <v>171354.75598037889</v>
      </c>
      <c r="DC148" s="2">
        <f t="shared" si="354"/>
        <v>0</v>
      </c>
      <c r="DD148" s="2">
        <f t="shared" ref="DD148:DD162" si="378">DC148+DD147</f>
        <v>1474.589556875007</v>
      </c>
      <c r="DE148" s="2">
        <f t="shared" ref="DE148:DE162" si="379">DB148-DD148</f>
        <v>169880.16642350389</v>
      </c>
      <c r="DF148" s="2">
        <f t="shared" si="355"/>
        <v>4893</v>
      </c>
      <c r="DG148" s="2">
        <f t="shared" si="356"/>
        <v>12608.78</v>
      </c>
      <c r="DH148" s="2">
        <f t="shared" ref="DH148:DH162" si="380">DB148-DD148-DF148-DG148</f>
        <v>152378.38642350389</v>
      </c>
    </row>
    <row r="149" spans="2:112">
      <c r="B149" s="228"/>
      <c r="C149" s="1">
        <f t="shared" si="321"/>
        <v>112</v>
      </c>
      <c r="D149" s="2">
        <f t="shared" si="259"/>
        <v>156437.57378304849</v>
      </c>
      <c r="E149" s="2">
        <f t="shared" si="260"/>
        <v>144210.83470773653</v>
      </c>
      <c r="F149" s="2">
        <f t="shared" si="261"/>
        <v>153376.47956333336</v>
      </c>
      <c r="G149" s="2">
        <f t="shared" si="262"/>
        <v>140548.84623000002</v>
      </c>
      <c r="H149" s="2">
        <f t="shared" si="263"/>
        <v>156648.01623929455</v>
      </c>
      <c r="I149" s="2">
        <f t="shared" si="264"/>
        <v>143205.69810265861</v>
      </c>
      <c r="J149" s="2">
        <f t="shared" si="322"/>
        <v>140450.42101138021</v>
      </c>
      <c r="K149" s="2">
        <f t="shared" si="323"/>
        <v>130591.94538759917</v>
      </c>
      <c r="W149" s="1">
        <f t="shared" si="357"/>
        <v>131</v>
      </c>
      <c r="X149" s="2">
        <f t="shared" si="330"/>
        <v>136630.59411616868</v>
      </c>
      <c r="Y149" s="8">
        <f t="shared" si="310"/>
        <v>4.5900000000000003E-2</v>
      </c>
      <c r="Z149" s="5">
        <f t="shared" si="358"/>
        <v>1549</v>
      </c>
      <c r="AA149" s="2">
        <f t="shared" si="359"/>
        <v>154745.1</v>
      </c>
      <c r="AB149" s="2">
        <f t="shared" si="360"/>
        <v>154900</v>
      </c>
      <c r="AC149" s="2">
        <f t="shared" si="361"/>
        <v>162877.35</v>
      </c>
      <c r="AD149" s="8">
        <f t="shared" si="331"/>
        <v>5.1499999999999997E-2</v>
      </c>
      <c r="AE149" s="2">
        <f t="shared" si="332"/>
        <v>170566.51823125</v>
      </c>
      <c r="AF149" s="2" t="str">
        <f t="shared" si="333"/>
        <v>nie</v>
      </c>
      <c r="AG149" s="2">
        <f t="shared" si="334"/>
        <v>1549</v>
      </c>
      <c r="AH149" s="1">
        <f t="shared" si="233"/>
        <v>1</v>
      </c>
      <c r="AI149" s="1">
        <f t="shared" si="324"/>
        <v>1</v>
      </c>
      <c r="AJ149" s="1">
        <f t="shared" si="308"/>
        <v>0</v>
      </c>
      <c r="AK149" s="1">
        <f t="shared" si="319"/>
        <v>0</v>
      </c>
      <c r="AL149" s="2">
        <f t="shared" si="243"/>
        <v>100</v>
      </c>
      <c r="AM149" s="8">
        <f t="shared" si="313"/>
        <v>5.1499999999999997E-2</v>
      </c>
      <c r="AN149" s="2">
        <f t="shared" si="244"/>
        <v>104.72083333333333</v>
      </c>
      <c r="AO149" s="2">
        <f t="shared" si="314"/>
        <v>1</v>
      </c>
      <c r="AP149" s="2">
        <f t="shared" si="272"/>
        <v>100</v>
      </c>
      <c r="AQ149" s="8">
        <f t="shared" si="325"/>
        <v>4.5900000000000003E-2</v>
      </c>
      <c r="AR149" s="2">
        <f t="shared" si="267"/>
        <v>104.20750000000001</v>
      </c>
      <c r="AS149" s="2">
        <f t="shared" si="326"/>
        <v>1</v>
      </c>
      <c r="AT149" s="2">
        <f t="shared" si="362"/>
        <v>0</v>
      </c>
      <c r="AU149" s="2">
        <f t="shared" si="245"/>
        <v>0</v>
      </c>
      <c r="AV149" s="2">
        <f t="shared" si="236"/>
        <v>87.680220940068835</v>
      </c>
      <c r="AW149" s="1">
        <f t="shared" si="311"/>
        <v>0</v>
      </c>
      <c r="AX149" s="2">
        <f t="shared" si="335"/>
        <v>87.680220940068835</v>
      </c>
      <c r="AY149" s="1">
        <f t="shared" si="237"/>
        <v>0</v>
      </c>
      <c r="AZ149" s="2">
        <f t="shared" si="363"/>
        <v>87.680220940068835</v>
      </c>
      <c r="BA149" s="2">
        <f t="shared" si="246"/>
        <v>170863.12678552337</v>
      </c>
      <c r="BB149" s="2">
        <f t="shared" si="336"/>
        <v>0</v>
      </c>
      <c r="BC149" s="2">
        <f t="shared" si="364"/>
        <v>1468.8548014459086</v>
      </c>
      <c r="BD149" s="2">
        <f t="shared" si="337"/>
        <v>169394.27198407747</v>
      </c>
      <c r="BE149" s="2">
        <f t="shared" si="365"/>
        <v>1551</v>
      </c>
      <c r="BF149" s="2">
        <f t="shared" si="338"/>
        <v>13169.304089249441</v>
      </c>
      <c r="BG149" s="2">
        <f t="shared" si="339"/>
        <v>154673.96789482803</v>
      </c>
      <c r="BI149" s="8">
        <f t="shared" si="315"/>
        <v>2.9000000000000001E-2</v>
      </c>
      <c r="BJ149" s="5">
        <f t="shared" si="366"/>
        <v>1092</v>
      </c>
      <c r="BK149" s="2">
        <f t="shared" si="367"/>
        <v>109090.8</v>
      </c>
      <c r="BL149" s="2">
        <f t="shared" si="368"/>
        <v>109200</v>
      </c>
      <c r="BM149" s="2">
        <f t="shared" si="340"/>
        <v>109200</v>
      </c>
      <c r="BN149" s="8">
        <f t="shared" si="341"/>
        <v>4.3999999999999997E-2</v>
      </c>
      <c r="BO149" s="2">
        <f t="shared" si="342"/>
        <v>113604.4</v>
      </c>
      <c r="BP149" s="2" t="str">
        <f t="shared" si="343"/>
        <v>nie</v>
      </c>
      <c r="BQ149" s="2">
        <f t="shared" si="344"/>
        <v>2184</v>
      </c>
      <c r="BR149" s="1">
        <f t="shared" si="316"/>
        <v>173</v>
      </c>
      <c r="BS149" s="1">
        <f t="shared" si="327"/>
        <v>195</v>
      </c>
      <c r="BT149" s="1">
        <f t="shared" si="309"/>
        <v>23</v>
      </c>
      <c r="BU149" s="1">
        <f t="shared" si="320"/>
        <v>109</v>
      </c>
      <c r="BV149" s="2">
        <f t="shared" si="247"/>
        <v>17300</v>
      </c>
      <c r="BW149" s="8">
        <f t="shared" si="317"/>
        <v>5.5E-2</v>
      </c>
      <c r="BX149" s="2">
        <f t="shared" si="248"/>
        <v>18172.208333333332</v>
      </c>
      <c r="BY149" s="2">
        <f t="shared" si="318"/>
        <v>346</v>
      </c>
      <c r="BZ149" s="2">
        <f t="shared" si="273"/>
        <v>32700</v>
      </c>
      <c r="CA149" s="8">
        <f t="shared" si="328"/>
        <v>4.3999999999999997E-2</v>
      </c>
      <c r="CB149" s="2">
        <f t="shared" si="249"/>
        <v>34018.9</v>
      </c>
      <c r="CC149" s="2">
        <f t="shared" si="329"/>
        <v>654</v>
      </c>
      <c r="CD149" s="2">
        <f t="shared" si="345"/>
        <v>0</v>
      </c>
      <c r="CE149" s="2">
        <f t="shared" si="250"/>
        <v>0</v>
      </c>
      <c r="CF149" s="2">
        <f t="shared" si="251"/>
        <v>87.700000000002547</v>
      </c>
      <c r="CG149" s="1">
        <f t="shared" si="312"/>
        <v>0</v>
      </c>
      <c r="CH149" s="2">
        <f t="shared" si="346"/>
        <v>87.700000000002547</v>
      </c>
      <c r="CI149" s="1">
        <f t="shared" si="242"/>
        <v>0</v>
      </c>
      <c r="CJ149" s="2">
        <f t="shared" si="252"/>
        <v>87.700000000002547</v>
      </c>
      <c r="CK149" s="2">
        <f t="shared" si="253"/>
        <v>165883.20833333334</v>
      </c>
      <c r="CL149" s="2">
        <f t="shared" si="347"/>
        <v>0</v>
      </c>
      <c r="CM149" s="2">
        <f t="shared" si="369"/>
        <v>1449.6310700000001</v>
      </c>
      <c r="CN149" s="2">
        <f t="shared" si="348"/>
        <v>164433.57726333334</v>
      </c>
      <c r="CO149" s="2">
        <f t="shared" si="370"/>
        <v>3184</v>
      </c>
      <c r="CP149" s="2">
        <f t="shared" si="349"/>
        <v>11912.849583333335</v>
      </c>
      <c r="CQ149" s="2">
        <f t="shared" si="350"/>
        <v>149336.72768000001</v>
      </c>
      <c r="CS149" s="5">
        <f t="shared" si="371"/>
        <v>1631</v>
      </c>
      <c r="CT149" s="2">
        <f t="shared" si="372"/>
        <v>162936.90000000002</v>
      </c>
      <c r="CU149" s="2">
        <f t="shared" si="373"/>
        <v>163100</v>
      </c>
      <c r="CV149" s="2">
        <f t="shared" si="374"/>
        <v>163100</v>
      </c>
      <c r="CW149" s="8">
        <f t="shared" si="351"/>
        <v>0.06</v>
      </c>
      <c r="CX149" s="2">
        <f t="shared" si="352"/>
        <v>172070.5</v>
      </c>
      <c r="CY149" s="2" t="str">
        <f t="shared" si="353"/>
        <v>nie</v>
      </c>
      <c r="CZ149" s="2">
        <f t="shared" si="375"/>
        <v>0</v>
      </c>
      <c r="DA149" s="2">
        <f t="shared" si="376"/>
        <v>99.755980378889944</v>
      </c>
      <c r="DB149" s="2">
        <f t="shared" si="377"/>
        <v>172170.25598037889</v>
      </c>
      <c r="DC149" s="2">
        <f t="shared" si="354"/>
        <v>0</v>
      </c>
      <c r="DD149" s="2">
        <f t="shared" si="378"/>
        <v>1474.589556875007</v>
      </c>
      <c r="DE149" s="2">
        <f t="shared" si="379"/>
        <v>170695.66642350389</v>
      </c>
      <c r="DF149" s="2">
        <f t="shared" si="355"/>
        <v>4893</v>
      </c>
      <c r="DG149" s="2">
        <f t="shared" si="356"/>
        <v>12763.725</v>
      </c>
      <c r="DH149" s="2">
        <f t="shared" si="380"/>
        <v>153038.94142350389</v>
      </c>
    </row>
    <row r="150" spans="2:112">
      <c r="B150" s="228"/>
      <c r="C150" s="1">
        <f t="shared" si="321"/>
        <v>113</v>
      </c>
      <c r="D150" s="2">
        <f t="shared" si="259"/>
        <v>157102.7821163818</v>
      </c>
      <c r="E150" s="2">
        <f t="shared" si="260"/>
        <v>144749.65345773651</v>
      </c>
      <c r="F150" s="2">
        <f t="shared" si="261"/>
        <v>153952.78789666668</v>
      </c>
      <c r="G150" s="2">
        <f t="shared" si="262"/>
        <v>140989.33098</v>
      </c>
      <c r="H150" s="2">
        <f t="shared" si="263"/>
        <v>157282.65209431827</v>
      </c>
      <c r="I150" s="2">
        <f t="shared" si="264"/>
        <v>143719.75314522782</v>
      </c>
      <c r="J150" s="2">
        <f t="shared" si="322"/>
        <v>140877.0391652023</v>
      </c>
      <c r="K150" s="2">
        <f t="shared" si="323"/>
        <v>130904.52102446287</v>
      </c>
      <c r="W150" s="1">
        <f t="shared" si="357"/>
        <v>132</v>
      </c>
      <c r="X150" s="2">
        <f t="shared" si="330"/>
        <v>136952.23444650139</v>
      </c>
      <c r="Y150" s="8">
        <f t="shared" si="310"/>
        <v>4.5900000000000003E-2</v>
      </c>
      <c r="Z150" s="5">
        <f t="shared" si="358"/>
        <v>1549</v>
      </c>
      <c r="AA150" s="2">
        <f t="shared" si="359"/>
        <v>154745.1</v>
      </c>
      <c r="AB150" s="2">
        <f t="shared" si="360"/>
        <v>154900</v>
      </c>
      <c r="AC150" s="2">
        <f t="shared" si="361"/>
        <v>162877.35</v>
      </c>
      <c r="AD150" s="8">
        <f t="shared" si="331"/>
        <v>5.1499999999999997E-2</v>
      </c>
      <c r="AE150" s="2">
        <f t="shared" si="332"/>
        <v>171265.53352500004</v>
      </c>
      <c r="AF150" s="2" t="str">
        <f t="shared" si="333"/>
        <v>nie</v>
      </c>
      <c r="AG150" s="2">
        <f t="shared" si="334"/>
        <v>1549</v>
      </c>
      <c r="AH150" s="1">
        <f t="shared" si="233"/>
        <v>1</v>
      </c>
      <c r="AI150" s="1">
        <f t="shared" si="324"/>
        <v>1</v>
      </c>
      <c r="AJ150" s="1">
        <f t="shared" si="308"/>
        <v>0</v>
      </c>
      <c r="AK150" s="1">
        <f t="shared" si="319"/>
        <v>0</v>
      </c>
      <c r="AL150" s="2">
        <f t="shared" si="243"/>
        <v>100</v>
      </c>
      <c r="AM150" s="8">
        <f t="shared" si="313"/>
        <v>5.1499999999999997E-2</v>
      </c>
      <c r="AN150" s="2">
        <f t="shared" si="244"/>
        <v>105.15</v>
      </c>
      <c r="AO150" s="2">
        <f t="shared" si="314"/>
        <v>1</v>
      </c>
      <c r="AP150" s="2">
        <f t="shared" si="272"/>
        <v>100</v>
      </c>
      <c r="AQ150" s="8">
        <f t="shared" si="325"/>
        <v>4.5900000000000003E-2</v>
      </c>
      <c r="AR150" s="2">
        <f t="shared" si="267"/>
        <v>104.59</v>
      </c>
      <c r="AS150" s="2">
        <f t="shared" si="326"/>
        <v>1</v>
      </c>
      <c r="AT150" s="2">
        <f t="shared" si="362"/>
        <v>0</v>
      </c>
      <c r="AU150" s="2">
        <f t="shared" si="245"/>
        <v>9.7400000000000091</v>
      </c>
      <c r="AV150" s="2">
        <f t="shared" si="236"/>
        <v>97.420220940068845</v>
      </c>
      <c r="AW150" s="1">
        <f t="shared" si="311"/>
        <v>0</v>
      </c>
      <c r="AX150" s="2">
        <f t="shared" si="335"/>
        <v>97.420220940068845</v>
      </c>
      <c r="AY150" s="1">
        <f t="shared" si="237"/>
        <v>0</v>
      </c>
      <c r="AZ150" s="2">
        <f t="shared" si="363"/>
        <v>97.420220940068845</v>
      </c>
      <c r="BA150" s="2">
        <f t="shared" si="246"/>
        <v>171562.95374594009</v>
      </c>
      <c r="BB150" s="2">
        <f t="shared" si="336"/>
        <v>171.56295374594009</v>
      </c>
      <c r="BC150" s="2">
        <f t="shared" si="364"/>
        <v>1640.4177551918488</v>
      </c>
      <c r="BD150" s="2">
        <f t="shared" si="337"/>
        <v>169922.53599074823</v>
      </c>
      <c r="BE150" s="2">
        <f t="shared" si="365"/>
        <v>1551</v>
      </c>
      <c r="BF150" s="2">
        <f t="shared" si="338"/>
        <v>13302.271211728617</v>
      </c>
      <c r="BG150" s="2">
        <f t="shared" si="339"/>
        <v>155069.26477901961</v>
      </c>
      <c r="BI150" s="8">
        <f t="shared" si="315"/>
        <v>2.9000000000000001E-2</v>
      </c>
      <c r="BJ150" s="5">
        <f t="shared" si="366"/>
        <v>1092</v>
      </c>
      <c r="BK150" s="2">
        <f t="shared" si="367"/>
        <v>109090.8</v>
      </c>
      <c r="BL150" s="2">
        <f t="shared" si="368"/>
        <v>109200</v>
      </c>
      <c r="BM150" s="2">
        <f t="shared" si="340"/>
        <v>109200</v>
      </c>
      <c r="BN150" s="8">
        <f t="shared" si="341"/>
        <v>4.3999999999999997E-2</v>
      </c>
      <c r="BO150" s="2">
        <f t="shared" si="342"/>
        <v>114004.8</v>
      </c>
      <c r="BP150" s="2" t="str">
        <f t="shared" si="343"/>
        <v>nie</v>
      </c>
      <c r="BQ150" s="2">
        <f t="shared" si="344"/>
        <v>2184</v>
      </c>
      <c r="BR150" s="1">
        <f t="shared" si="316"/>
        <v>173</v>
      </c>
      <c r="BS150" s="1">
        <f t="shared" si="327"/>
        <v>195</v>
      </c>
      <c r="BT150" s="1">
        <f t="shared" si="309"/>
        <v>23</v>
      </c>
      <c r="BU150" s="1">
        <f t="shared" si="320"/>
        <v>109</v>
      </c>
      <c r="BV150" s="2">
        <f t="shared" si="247"/>
        <v>17300</v>
      </c>
      <c r="BW150" s="8">
        <f t="shared" si="317"/>
        <v>5.5E-2</v>
      </c>
      <c r="BX150" s="2">
        <f t="shared" si="248"/>
        <v>18251.5</v>
      </c>
      <c r="BY150" s="2">
        <f t="shared" si="318"/>
        <v>346</v>
      </c>
      <c r="BZ150" s="2">
        <f t="shared" si="273"/>
        <v>32700</v>
      </c>
      <c r="CA150" s="8">
        <f t="shared" si="328"/>
        <v>4.3999999999999997E-2</v>
      </c>
      <c r="CB150" s="2">
        <f t="shared" si="249"/>
        <v>34138.800000000003</v>
      </c>
      <c r="CC150" s="2">
        <f t="shared" si="329"/>
        <v>654</v>
      </c>
      <c r="CD150" s="2">
        <f t="shared" si="345"/>
        <v>4804.8000000000029</v>
      </c>
      <c r="CE150" s="2">
        <f t="shared" si="250"/>
        <v>13290.300000000003</v>
      </c>
      <c r="CF150" s="2">
        <f t="shared" si="251"/>
        <v>18182.80000000001</v>
      </c>
      <c r="CG150" s="1">
        <f t="shared" si="312"/>
        <v>109</v>
      </c>
      <c r="CH150" s="2">
        <f t="shared" si="346"/>
        <v>7293.7000000000098</v>
      </c>
      <c r="CI150" s="1">
        <f t="shared" si="242"/>
        <v>72</v>
      </c>
      <c r="CJ150" s="2">
        <f t="shared" si="252"/>
        <v>93.700000000009823</v>
      </c>
      <c r="CK150" s="2">
        <f t="shared" si="253"/>
        <v>166482.79999999999</v>
      </c>
      <c r="CL150" s="2">
        <f t="shared" si="347"/>
        <v>166.4828</v>
      </c>
      <c r="CM150" s="2">
        <f t="shared" si="369"/>
        <v>1616.1138700000001</v>
      </c>
      <c r="CN150" s="2">
        <f t="shared" si="348"/>
        <v>164866.68612999999</v>
      </c>
      <c r="CO150" s="2">
        <f t="shared" si="370"/>
        <v>3184</v>
      </c>
      <c r="CP150" s="2">
        <f t="shared" si="349"/>
        <v>12026.771999999997</v>
      </c>
      <c r="CQ150" s="2">
        <f t="shared" si="350"/>
        <v>149655.91412999999</v>
      </c>
      <c r="CS150" s="5">
        <f t="shared" si="371"/>
        <v>1631</v>
      </c>
      <c r="CT150" s="2">
        <f t="shared" si="372"/>
        <v>162936.90000000002</v>
      </c>
      <c r="CU150" s="2">
        <f t="shared" si="373"/>
        <v>163100</v>
      </c>
      <c r="CV150" s="2">
        <f t="shared" si="374"/>
        <v>163100</v>
      </c>
      <c r="CW150" s="8">
        <f t="shared" si="351"/>
        <v>0.06</v>
      </c>
      <c r="CX150" s="2">
        <f t="shared" si="352"/>
        <v>172886</v>
      </c>
      <c r="CY150" s="2" t="str">
        <f t="shared" si="353"/>
        <v>nie</v>
      </c>
      <c r="CZ150" s="2">
        <f t="shared" si="375"/>
        <v>0</v>
      </c>
      <c r="DA150" s="2">
        <f t="shared" si="376"/>
        <v>99.755980378889944</v>
      </c>
      <c r="DB150" s="2">
        <f t="shared" si="377"/>
        <v>172985.75598037889</v>
      </c>
      <c r="DC150" s="2">
        <f t="shared" si="354"/>
        <v>172.98575598037888</v>
      </c>
      <c r="DD150" s="2">
        <f t="shared" si="378"/>
        <v>1647.5753128553858</v>
      </c>
      <c r="DE150" s="2">
        <f t="shared" si="379"/>
        <v>171338.1806675235</v>
      </c>
      <c r="DF150" s="2">
        <f t="shared" si="355"/>
        <v>4893</v>
      </c>
      <c r="DG150" s="2">
        <f t="shared" si="356"/>
        <v>12918.67</v>
      </c>
      <c r="DH150" s="2">
        <f t="shared" si="380"/>
        <v>153526.51066752349</v>
      </c>
    </row>
    <row r="151" spans="2:112">
      <c r="B151" s="228"/>
      <c r="C151" s="1">
        <f t="shared" si="321"/>
        <v>114</v>
      </c>
      <c r="D151" s="2">
        <f t="shared" si="259"/>
        <v>157767.99044971511</v>
      </c>
      <c r="E151" s="2">
        <f t="shared" si="260"/>
        <v>145288.47220773651</v>
      </c>
      <c r="F151" s="2">
        <f t="shared" si="261"/>
        <v>154529.09623000005</v>
      </c>
      <c r="G151" s="2">
        <f t="shared" si="262"/>
        <v>141456.14073000004</v>
      </c>
      <c r="H151" s="2">
        <f t="shared" si="263"/>
        <v>157917.28794934196</v>
      </c>
      <c r="I151" s="2">
        <f t="shared" si="264"/>
        <v>144233.808187797</v>
      </c>
      <c r="J151" s="2">
        <f t="shared" si="322"/>
        <v>141304.9531716666</v>
      </c>
      <c r="K151" s="2">
        <f t="shared" si="323"/>
        <v>131217.09666132653</v>
      </c>
      <c r="W151" s="1">
        <f t="shared" si="357"/>
        <v>133</v>
      </c>
      <c r="X151" s="2">
        <f t="shared" si="330"/>
        <v>137283.20234641377</v>
      </c>
      <c r="Y151" s="8">
        <f t="shared" si="310"/>
        <v>4.5900000000000003E-2</v>
      </c>
      <c r="Z151" s="5">
        <f t="shared" si="358"/>
        <v>1549</v>
      </c>
      <c r="AA151" s="2">
        <f t="shared" si="359"/>
        <v>154745.1</v>
      </c>
      <c r="AB151" s="2">
        <f t="shared" si="360"/>
        <v>154900</v>
      </c>
      <c r="AC151" s="2">
        <f t="shared" si="361"/>
        <v>171265.53352500004</v>
      </c>
      <c r="AD151" s="8">
        <f t="shared" si="331"/>
        <v>5.1499999999999997E-2</v>
      </c>
      <c r="AE151" s="2">
        <f t="shared" si="332"/>
        <v>172000.54810637815</v>
      </c>
      <c r="AF151" s="2" t="str">
        <f t="shared" si="333"/>
        <v>nie</v>
      </c>
      <c r="AG151" s="2">
        <f t="shared" si="334"/>
        <v>1549</v>
      </c>
      <c r="AH151" s="1">
        <f t="shared" si="233"/>
        <v>1</v>
      </c>
      <c r="AI151" s="1">
        <f t="shared" si="324"/>
        <v>1</v>
      </c>
      <c r="AJ151" s="1">
        <f t="shared" ref="AJ151:AJ162" si="381">IF(zapadalnosc_TOS/12&gt;=AJ$18,AI139,0)</f>
        <v>1</v>
      </c>
      <c r="AK151" s="1">
        <f t="shared" si="319"/>
        <v>0</v>
      </c>
      <c r="AL151" s="2">
        <f t="shared" si="243"/>
        <v>100</v>
      </c>
      <c r="AM151" s="8">
        <f t="shared" si="313"/>
        <v>5.1499999999999997E-2</v>
      </c>
      <c r="AN151" s="2">
        <f t="shared" si="244"/>
        <v>100.42916666666666</v>
      </c>
      <c r="AO151" s="2">
        <f t="shared" si="314"/>
        <v>0.42916666666666003</v>
      </c>
      <c r="AP151" s="2">
        <f t="shared" si="272"/>
        <v>200</v>
      </c>
      <c r="AQ151" s="8">
        <f t="shared" si="325"/>
        <v>4.5900000000000003E-2</v>
      </c>
      <c r="AR151" s="2">
        <f t="shared" si="267"/>
        <v>200.76499999999999</v>
      </c>
      <c r="AS151" s="2">
        <f t="shared" si="326"/>
        <v>2</v>
      </c>
      <c r="AT151" s="2">
        <f t="shared" si="362"/>
        <v>0</v>
      </c>
      <c r="AU151" s="2">
        <f t="shared" si="245"/>
        <v>0</v>
      </c>
      <c r="AV151" s="2">
        <f t="shared" si="236"/>
        <v>97.420220940068845</v>
      </c>
      <c r="AW151" s="1">
        <f t="shared" si="311"/>
        <v>0</v>
      </c>
      <c r="AX151" s="2">
        <f t="shared" si="335"/>
        <v>97.420220940068845</v>
      </c>
      <c r="AY151" s="1">
        <f t="shared" si="237"/>
        <v>0</v>
      </c>
      <c r="AZ151" s="2">
        <f t="shared" si="363"/>
        <v>97.420220940068845</v>
      </c>
      <c r="BA151" s="2">
        <f t="shared" si="246"/>
        <v>172399.16249398491</v>
      </c>
      <c r="BB151" s="2">
        <f t="shared" si="336"/>
        <v>0</v>
      </c>
      <c r="BC151" s="2">
        <f t="shared" si="364"/>
        <v>1640.4177551918488</v>
      </c>
      <c r="BD151" s="2">
        <f t="shared" si="337"/>
        <v>170758.74473879306</v>
      </c>
      <c r="BE151" s="2">
        <f t="shared" si="365"/>
        <v>1551.4291666666666</v>
      </c>
      <c r="BF151" s="2">
        <f t="shared" si="338"/>
        <v>13461.069332190467</v>
      </c>
      <c r="BG151" s="2">
        <f t="shared" si="339"/>
        <v>155746.24623993592</v>
      </c>
      <c r="BI151" s="8">
        <f t="shared" si="315"/>
        <v>2.9000000000000001E-2</v>
      </c>
      <c r="BJ151" s="5">
        <f t="shared" si="366"/>
        <v>1092</v>
      </c>
      <c r="BK151" s="2">
        <f t="shared" si="367"/>
        <v>109090.8</v>
      </c>
      <c r="BL151" s="2">
        <f t="shared" si="368"/>
        <v>109200</v>
      </c>
      <c r="BM151" s="2">
        <f t="shared" si="340"/>
        <v>109200</v>
      </c>
      <c r="BN151" s="8">
        <f t="shared" si="341"/>
        <v>4.3999999999999997E-2</v>
      </c>
      <c r="BO151" s="2">
        <f t="shared" si="342"/>
        <v>109600.40000000001</v>
      </c>
      <c r="BP151" s="2" t="str">
        <f t="shared" si="343"/>
        <v>nie</v>
      </c>
      <c r="BQ151" s="2">
        <f t="shared" si="344"/>
        <v>2184</v>
      </c>
      <c r="BR151" s="1">
        <f t="shared" si="316"/>
        <v>181</v>
      </c>
      <c r="BS151" s="1">
        <f t="shared" si="327"/>
        <v>173</v>
      </c>
      <c r="BT151" s="1">
        <f t="shared" ref="BT151:BT162" si="382">IF(zapadalnosc_COI/12&gt;=BT$18,BS139,0)</f>
        <v>195</v>
      </c>
      <c r="BU151" s="1">
        <f t="shared" si="320"/>
        <v>23</v>
      </c>
      <c r="BV151" s="2">
        <f t="shared" si="247"/>
        <v>18100</v>
      </c>
      <c r="BW151" s="8">
        <f t="shared" si="317"/>
        <v>5.5E-2</v>
      </c>
      <c r="BX151" s="2">
        <f t="shared" si="248"/>
        <v>18182.958333333336</v>
      </c>
      <c r="BY151" s="2">
        <f t="shared" si="318"/>
        <v>82.958333333335759</v>
      </c>
      <c r="BZ151" s="2">
        <f t="shared" si="273"/>
        <v>39100</v>
      </c>
      <c r="CA151" s="8">
        <f t="shared" si="328"/>
        <v>4.3999999999999997E-2</v>
      </c>
      <c r="CB151" s="2">
        <f t="shared" si="249"/>
        <v>39243.366666666669</v>
      </c>
      <c r="CC151" s="2">
        <f t="shared" si="329"/>
        <v>782</v>
      </c>
      <c r="CD151" s="2">
        <f t="shared" si="345"/>
        <v>0</v>
      </c>
      <c r="CE151" s="2">
        <f t="shared" si="250"/>
        <v>0</v>
      </c>
      <c r="CF151" s="2">
        <f t="shared" si="251"/>
        <v>93.700000000009823</v>
      </c>
      <c r="CG151" s="1">
        <f t="shared" si="312"/>
        <v>0</v>
      </c>
      <c r="CH151" s="2">
        <f t="shared" si="346"/>
        <v>93.700000000009823</v>
      </c>
      <c r="CI151" s="1">
        <f t="shared" si="242"/>
        <v>0</v>
      </c>
      <c r="CJ151" s="2">
        <f t="shared" si="252"/>
        <v>93.700000000009823</v>
      </c>
      <c r="CK151" s="2">
        <f t="shared" si="253"/>
        <v>167120.42500000002</v>
      </c>
      <c r="CL151" s="2">
        <f t="shared" si="347"/>
        <v>0</v>
      </c>
      <c r="CM151" s="2">
        <f t="shared" si="369"/>
        <v>1616.1138700000001</v>
      </c>
      <c r="CN151" s="2">
        <f t="shared" si="348"/>
        <v>165504.31113000002</v>
      </c>
      <c r="CO151" s="2">
        <f t="shared" si="370"/>
        <v>3048.9583333333358</v>
      </c>
      <c r="CP151" s="2">
        <f t="shared" si="349"/>
        <v>12173.578666666668</v>
      </c>
      <c r="CQ151" s="2">
        <f t="shared" si="350"/>
        <v>150281.77413000001</v>
      </c>
      <c r="CS151" s="5">
        <f t="shared" si="371"/>
        <v>1631</v>
      </c>
      <c r="CT151" s="2">
        <f t="shared" si="372"/>
        <v>162936.90000000002</v>
      </c>
      <c r="CU151" s="2">
        <f t="shared" si="373"/>
        <v>163100</v>
      </c>
      <c r="CV151" s="2">
        <f t="shared" si="374"/>
        <v>172886</v>
      </c>
      <c r="CW151" s="8">
        <f t="shared" si="351"/>
        <v>4.9000000000000002E-2</v>
      </c>
      <c r="CX151" s="2">
        <f t="shared" si="352"/>
        <v>173591.95116666669</v>
      </c>
      <c r="CY151" s="2" t="str">
        <f t="shared" si="353"/>
        <v>nie</v>
      </c>
      <c r="CZ151" s="2">
        <f t="shared" si="375"/>
        <v>0</v>
      </c>
      <c r="DA151" s="2">
        <f t="shared" si="376"/>
        <v>99.755980378889944</v>
      </c>
      <c r="DB151" s="2">
        <f t="shared" si="377"/>
        <v>173691.70714704558</v>
      </c>
      <c r="DC151" s="2">
        <f t="shared" si="354"/>
        <v>0</v>
      </c>
      <c r="DD151" s="2">
        <f t="shared" si="378"/>
        <v>1647.5753128553858</v>
      </c>
      <c r="DE151" s="2">
        <f t="shared" si="379"/>
        <v>172044.13183419019</v>
      </c>
      <c r="DF151" s="2">
        <f t="shared" si="355"/>
        <v>4893</v>
      </c>
      <c r="DG151" s="2">
        <f t="shared" si="356"/>
        <v>13052.800721666672</v>
      </c>
      <c r="DH151" s="2">
        <f t="shared" si="380"/>
        <v>154098.33111252353</v>
      </c>
    </row>
    <row r="152" spans="2:112">
      <c r="B152" s="228"/>
      <c r="C152" s="1">
        <f t="shared" si="321"/>
        <v>115</v>
      </c>
      <c r="D152" s="2">
        <f t="shared" si="259"/>
        <v>158433.19878304849</v>
      </c>
      <c r="E152" s="2">
        <f t="shared" si="260"/>
        <v>145827.29095773652</v>
      </c>
      <c r="F152" s="2">
        <f t="shared" si="261"/>
        <v>155105.40456333334</v>
      </c>
      <c r="G152" s="2">
        <f t="shared" si="262"/>
        <v>141922.95048</v>
      </c>
      <c r="H152" s="2">
        <f t="shared" si="263"/>
        <v>158551.92380436571</v>
      </c>
      <c r="I152" s="2">
        <f t="shared" si="264"/>
        <v>144747.86323036626</v>
      </c>
      <c r="J152" s="2">
        <f t="shared" si="322"/>
        <v>141734.16696692555</v>
      </c>
      <c r="K152" s="2">
        <f t="shared" si="323"/>
        <v>131529.67229819021</v>
      </c>
      <c r="W152" s="1">
        <f t="shared" si="357"/>
        <v>134</v>
      </c>
      <c r="X152" s="2">
        <f t="shared" si="330"/>
        <v>137614.17024632613</v>
      </c>
      <c r="Y152" s="8">
        <f t="shared" si="310"/>
        <v>4.5900000000000003E-2</v>
      </c>
      <c r="Z152" s="5">
        <f t="shared" si="358"/>
        <v>1549</v>
      </c>
      <c r="AA152" s="2">
        <f t="shared" si="359"/>
        <v>154745.1</v>
      </c>
      <c r="AB152" s="2">
        <f t="shared" si="360"/>
        <v>154900</v>
      </c>
      <c r="AC152" s="2">
        <f t="shared" si="361"/>
        <v>171265.53352500004</v>
      </c>
      <c r="AD152" s="8">
        <f t="shared" si="331"/>
        <v>5.1499999999999997E-2</v>
      </c>
      <c r="AE152" s="2">
        <f t="shared" si="332"/>
        <v>172735.56268775629</v>
      </c>
      <c r="AF152" s="2" t="str">
        <f t="shared" si="333"/>
        <v>nie</v>
      </c>
      <c r="AG152" s="2">
        <f t="shared" si="334"/>
        <v>1549</v>
      </c>
      <c r="AH152" s="1">
        <f t="shared" si="233"/>
        <v>1</v>
      </c>
      <c r="AI152" s="1">
        <f t="shared" si="324"/>
        <v>1</v>
      </c>
      <c r="AJ152" s="1">
        <f t="shared" si="381"/>
        <v>1</v>
      </c>
      <c r="AK152" s="1">
        <f t="shared" si="319"/>
        <v>0</v>
      </c>
      <c r="AL152" s="2">
        <f t="shared" si="243"/>
        <v>100</v>
      </c>
      <c r="AM152" s="8">
        <f t="shared" si="313"/>
        <v>5.1499999999999997E-2</v>
      </c>
      <c r="AN152" s="2">
        <f t="shared" si="244"/>
        <v>100.85833333333333</v>
      </c>
      <c r="AO152" s="2">
        <f t="shared" si="314"/>
        <v>0.85833333333333428</v>
      </c>
      <c r="AP152" s="2">
        <f t="shared" si="272"/>
        <v>200</v>
      </c>
      <c r="AQ152" s="8">
        <f t="shared" si="325"/>
        <v>4.5900000000000003E-2</v>
      </c>
      <c r="AR152" s="2">
        <f t="shared" si="267"/>
        <v>201.52999999999997</v>
      </c>
      <c r="AS152" s="2">
        <f t="shared" si="326"/>
        <v>2</v>
      </c>
      <c r="AT152" s="2">
        <f t="shared" si="362"/>
        <v>0</v>
      </c>
      <c r="AU152" s="2">
        <f t="shared" si="245"/>
        <v>0</v>
      </c>
      <c r="AV152" s="2">
        <f t="shared" si="236"/>
        <v>97.420220940068845</v>
      </c>
      <c r="AW152" s="1">
        <f t="shared" si="311"/>
        <v>0</v>
      </c>
      <c r="AX152" s="2">
        <f t="shared" si="335"/>
        <v>97.420220940068845</v>
      </c>
      <c r="AY152" s="1">
        <f t="shared" si="237"/>
        <v>0</v>
      </c>
      <c r="AZ152" s="2">
        <f t="shared" si="363"/>
        <v>97.420220940068845</v>
      </c>
      <c r="BA152" s="2">
        <f t="shared" si="246"/>
        <v>173135.37124202971</v>
      </c>
      <c r="BB152" s="2">
        <f t="shared" si="336"/>
        <v>0</v>
      </c>
      <c r="BC152" s="2">
        <f t="shared" si="364"/>
        <v>1640.4177551918488</v>
      </c>
      <c r="BD152" s="2">
        <f t="shared" si="337"/>
        <v>171494.95348683785</v>
      </c>
      <c r="BE152" s="2">
        <f t="shared" si="365"/>
        <v>1551.8583333333333</v>
      </c>
      <c r="BF152" s="2">
        <f t="shared" si="338"/>
        <v>13600.86745265231</v>
      </c>
      <c r="BG152" s="2">
        <f t="shared" si="339"/>
        <v>156342.22770085221</v>
      </c>
      <c r="BI152" s="8">
        <f t="shared" si="315"/>
        <v>2.9000000000000001E-2</v>
      </c>
      <c r="BJ152" s="5">
        <f t="shared" si="366"/>
        <v>1092</v>
      </c>
      <c r="BK152" s="2">
        <f t="shared" si="367"/>
        <v>109090.8</v>
      </c>
      <c r="BL152" s="2">
        <f t="shared" si="368"/>
        <v>109200</v>
      </c>
      <c r="BM152" s="2">
        <f t="shared" si="340"/>
        <v>109200</v>
      </c>
      <c r="BN152" s="8">
        <f t="shared" si="341"/>
        <v>4.3999999999999997E-2</v>
      </c>
      <c r="BO152" s="2">
        <f t="shared" si="342"/>
        <v>110000.8</v>
      </c>
      <c r="BP152" s="2" t="str">
        <f t="shared" si="343"/>
        <v>nie</v>
      </c>
      <c r="BQ152" s="2">
        <f t="shared" si="344"/>
        <v>2184</v>
      </c>
      <c r="BR152" s="1">
        <f t="shared" si="316"/>
        <v>181</v>
      </c>
      <c r="BS152" s="1">
        <f t="shared" si="327"/>
        <v>173</v>
      </c>
      <c r="BT152" s="1">
        <f t="shared" si="382"/>
        <v>195</v>
      </c>
      <c r="BU152" s="1">
        <f t="shared" si="320"/>
        <v>23</v>
      </c>
      <c r="BV152" s="2">
        <f t="shared" si="247"/>
        <v>18100</v>
      </c>
      <c r="BW152" s="8">
        <f t="shared" si="317"/>
        <v>5.5E-2</v>
      </c>
      <c r="BX152" s="2">
        <f t="shared" si="248"/>
        <v>18265.916666666668</v>
      </c>
      <c r="BY152" s="2">
        <f t="shared" si="318"/>
        <v>165.91666666666788</v>
      </c>
      <c r="BZ152" s="2">
        <f t="shared" si="273"/>
        <v>39100</v>
      </c>
      <c r="CA152" s="8">
        <f t="shared" si="328"/>
        <v>4.3999999999999997E-2</v>
      </c>
      <c r="CB152" s="2">
        <f t="shared" si="249"/>
        <v>39386.733333333337</v>
      </c>
      <c r="CC152" s="2">
        <f t="shared" si="329"/>
        <v>782</v>
      </c>
      <c r="CD152" s="2">
        <f t="shared" si="345"/>
        <v>0</v>
      </c>
      <c r="CE152" s="2">
        <f t="shared" si="250"/>
        <v>0</v>
      </c>
      <c r="CF152" s="2">
        <f t="shared" si="251"/>
        <v>93.700000000009823</v>
      </c>
      <c r="CG152" s="1">
        <f t="shared" si="312"/>
        <v>0</v>
      </c>
      <c r="CH152" s="2">
        <f t="shared" si="346"/>
        <v>93.700000000009823</v>
      </c>
      <c r="CI152" s="1">
        <f t="shared" si="242"/>
        <v>0</v>
      </c>
      <c r="CJ152" s="2">
        <f t="shared" si="252"/>
        <v>93.700000000009823</v>
      </c>
      <c r="CK152" s="2">
        <f t="shared" si="253"/>
        <v>167747.15000000002</v>
      </c>
      <c r="CL152" s="2">
        <f t="shared" si="347"/>
        <v>0</v>
      </c>
      <c r="CM152" s="2">
        <f t="shared" si="369"/>
        <v>1616.1138700000001</v>
      </c>
      <c r="CN152" s="2">
        <f t="shared" si="348"/>
        <v>166131.03613000002</v>
      </c>
      <c r="CO152" s="2">
        <f t="shared" si="370"/>
        <v>3131.9166666666679</v>
      </c>
      <c r="CP152" s="2">
        <f t="shared" si="349"/>
        <v>12276.894333333339</v>
      </c>
      <c r="CQ152" s="2">
        <f t="shared" si="350"/>
        <v>150722.22513000004</v>
      </c>
      <c r="CS152" s="5">
        <f t="shared" si="371"/>
        <v>1631</v>
      </c>
      <c r="CT152" s="2">
        <f t="shared" si="372"/>
        <v>162936.90000000002</v>
      </c>
      <c r="CU152" s="2">
        <f t="shared" si="373"/>
        <v>163100</v>
      </c>
      <c r="CV152" s="2">
        <f t="shared" si="374"/>
        <v>172886</v>
      </c>
      <c r="CW152" s="8">
        <f t="shared" si="351"/>
        <v>4.9000000000000002E-2</v>
      </c>
      <c r="CX152" s="2">
        <f t="shared" si="352"/>
        <v>174297.90233333333</v>
      </c>
      <c r="CY152" s="2" t="str">
        <f t="shared" si="353"/>
        <v>nie</v>
      </c>
      <c r="CZ152" s="2">
        <f t="shared" si="375"/>
        <v>0</v>
      </c>
      <c r="DA152" s="2">
        <f t="shared" si="376"/>
        <v>99.755980378889944</v>
      </c>
      <c r="DB152" s="2">
        <f t="shared" si="377"/>
        <v>174397.65831371222</v>
      </c>
      <c r="DC152" s="2">
        <f t="shared" si="354"/>
        <v>0</v>
      </c>
      <c r="DD152" s="2">
        <f t="shared" si="378"/>
        <v>1647.5753128553858</v>
      </c>
      <c r="DE152" s="2">
        <f t="shared" si="379"/>
        <v>172750.08300085683</v>
      </c>
      <c r="DF152" s="2">
        <f t="shared" si="355"/>
        <v>4893</v>
      </c>
      <c r="DG152" s="2">
        <f t="shared" si="356"/>
        <v>13186.931443333333</v>
      </c>
      <c r="DH152" s="2">
        <f t="shared" si="380"/>
        <v>154670.1515575235</v>
      </c>
    </row>
    <row r="153" spans="2:112">
      <c r="B153" s="228"/>
      <c r="C153" s="1">
        <f t="shared" si="321"/>
        <v>116</v>
      </c>
      <c r="D153" s="2">
        <f t="shared" si="259"/>
        <v>159098.40711638177</v>
      </c>
      <c r="E153" s="2">
        <f t="shared" si="260"/>
        <v>146366.1097077365</v>
      </c>
      <c r="F153" s="2">
        <f t="shared" si="261"/>
        <v>155681.71289666669</v>
      </c>
      <c r="G153" s="2">
        <f t="shared" si="262"/>
        <v>142389.76023000001</v>
      </c>
      <c r="H153" s="2">
        <f t="shared" si="263"/>
        <v>159186.5596593894</v>
      </c>
      <c r="I153" s="2">
        <f t="shared" si="264"/>
        <v>145261.91827293544</v>
      </c>
      <c r="J153" s="2">
        <f t="shared" si="322"/>
        <v>142164.6844990876</v>
      </c>
      <c r="K153" s="2">
        <f t="shared" si="323"/>
        <v>131842.24793505392</v>
      </c>
      <c r="W153" s="1">
        <f t="shared" si="357"/>
        <v>135</v>
      </c>
      <c r="X153" s="2">
        <f t="shared" si="330"/>
        <v>137945.13814623852</v>
      </c>
      <c r="Y153" s="8">
        <f t="shared" ref="Y153:Y162" si="383">MAX(INDEX(scenariusz_I_WIBOR6M,MATCH(ROUNDUP(W153/12,0),scenariusz_I_rok,0)),0)</f>
        <v>4.5900000000000003E-2</v>
      </c>
      <c r="Z153" s="5">
        <f t="shared" si="358"/>
        <v>1549</v>
      </c>
      <c r="AA153" s="2">
        <f t="shared" si="359"/>
        <v>154745.1</v>
      </c>
      <c r="AB153" s="2">
        <f t="shared" si="360"/>
        <v>154900</v>
      </c>
      <c r="AC153" s="2">
        <f t="shared" si="361"/>
        <v>171265.53352500004</v>
      </c>
      <c r="AD153" s="8">
        <f t="shared" si="331"/>
        <v>5.1499999999999997E-2</v>
      </c>
      <c r="AE153" s="2">
        <f t="shared" si="332"/>
        <v>173470.5772691344</v>
      </c>
      <c r="AF153" s="2" t="str">
        <f t="shared" si="333"/>
        <v>nie</v>
      </c>
      <c r="AG153" s="2">
        <f t="shared" si="334"/>
        <v>1549</v>
      </c>
      <c r="AH153" s="1">
        <f t="shared" si="233"/>
        <v>1</v>
      </c>
      <c r="AI153" s="1">
        <f t="shared" si="324"/>
        <v>1</v>
      </c>
      <c r="AJ153" s="1">
        <f t="shared" si="381"/>
        <v>1</v>
      </c>
      <c r="AK153" s="1">
        <f t="shared" si="319"/>
        <v>0</v>
      </c>
      <c r="AL153" s="2">
        <f t="shared" si="243"/>
        <v>100</v>
      </c>
      <c r="AM153" s="8">
        <f t="shared" si="313"/>
        <v>5.1499999999999997E-2</v>
      </c>
      <c r="AN153" s="2">
        <f t="shared" si="244"/>
        <v>101.28749999999999</v>
      </c>
      <c r="AO153" s="2">
        <f t="shared" si="314"/>
        <v>1</v>
      </c>
      <c r="AP153" s="2">
        <f t="shared" si="272"/>
        <v>200</v>
      </c>
      <c r="AQ153" s="8">
        <f t="shared" si="325"/>
        <v>4.5900000000000003E-2</v>
      </c>
      <c r="AR153" s="2">
        <f t="shared" si="267"/>
        <v>202.29499999999999</v>
      </c>
      <c r="AS153" s="2">
        <f t="shared" si="326"/>
        <v>2</v>
      </c>
      <c r="AT153" s="2">
        <f t="shared" si="362"/>
        <v>0</v>
      </c>
      <c r="AU153" s="2">
        <f t="shared" si="245"/>
        <v>0</v>
      </c>
      <c r="AV153" s="2">
        <f t="shared" si="236"/>
        <v>97.420220940068845</v>
      </c>
      <c r="AW153" s="1">
        <f t="shared" si="311"/>
        <v>0</v>
      </c>
      <c r="AX153" s="2">
        <f t="shared" si="335"/>
        <v>97.420220940068845</v>
      </c>
      <c r="AY153" s="1">
        <f t="shared" si="237"/>
        <v>0</v>
      </c>
      <c r="AZ153" s="2">
        <f t="shared" si="363"/>
        <v>97.420220940068845</v>
      </c>
      <c r="BA153" s="2">
        <f t="shared" si="246"/>
        <v>173871.5799900745</v>
      </c>
      <c r="BB153" s="2">
        <f t="shared" si="336"/>
        <v>0</v>
      </c>
      <c r="BC153" s="2">
        <f t="shared" si="364"/>
        <v>1640.4177551918488</v>
      </c>
      <c r="BD153" s="2">
        <f t="shared" si="337"/>
        <v>172231.16223488265</v>
      </c>
      <c r="BE153" s="2">
        <f t="shared" si="365"/>
        <v>1552</v>
      </c>
      <c r="BF153" s="2">
        <f t="shared" si="338"/>
        <v>13740.720198114155</v>
      </c>
      <c r="BG153" s="2">
        <f t="shared" si="339"/>
        <v>156938.44203676848</v>
      </c>
      <c r="BI153" s="8">
        <f t="shared" si="315"/>
        <v>2.9000000000000001E-2</v>
      </c>
      <c r="BJ153" s="5">
        <f t="shared" si="366"/>
        <v>1092</v>
      </c>
      <c r="BK153" s="2">
        <f t="shared" si="367"/>
        <v>109090.8</v>
      </c>
      <c r="BL153" s="2">
        <f t="shared" si="368"/>
        <v>109200</v>
      </c>
      <c r="BM153" s="2">
        <f t="shared" si="340"/>
        <v>109200</v>
      </c>
      <c r="BN153" s="8">
        <f t="shared" si="341"/>
        <v>4.3999999999999997E-2</v>
      </c>
      <c r="BO153" s="2">
        <f t="shared" si="342"/>
        <v>110401.19999999998</v>
      </c>
      <c r="BP153" s="2" t="str">
        <f t="shared" si="343"/>
        <v>nie</v>
      </c>
      <c r="BQ153" s="2">
        <f t="shared" si="344"/>
        <v>2184</v>
      </c>
      <c r="BR153" s="1">
        <f t="shared" si="316"/>
        <v>181</v>
      </c>
      <c r="BS153" s="1">
        <f t="shared" si="327"/>
        <v>173</v>
      </c>
      <c r="BT153" s="1">
        <f t="shared" si="382"/>
        <v>195</v>
      </c>
      <c r="BU153" s="1">
        <f t="shared" si="320"/>
        <v>23</v>
      </c>
      <c r="BV153" s="2">
        <f t="shared" si="247"/>
        <v>18100</v>
      </c>
      <c r="BW153" s="8">
        <f t="shared" si="317"/>
        <v>5.5E-2</v>
      </c>
      <c r="BX153" s="2">
        <f t="shared" si="248"/>
        <v>18348.875</v>
      </c>
      <c r="BY153" s="2">
        <f t="shared" si="318"/>
        <v>248.875</v>
      </c>
      <c r="BZ153" s="2">
        <f t="shared" si="273"/>
        <v>39100</v>
      </c>
      <c r="CA153" s="8">
        <f t="shared" si="328"/>
        <v>4.3999999999999997E-2</v>
      </c>
      <c r="CB153" s="2">
        <f t="shared" si="249"/>
        <v>39530.1</v>
      </c>
      <c r="CC153" s="2">
        <f t="shared" si="329"/>
        <v>782</v>
      </c>
      <c r="CD153" s="2">
        <f t="shared" si="345"/>
        <v>0</v>
      </c>
      <c r="CE153" s="2">
        <f t="shared" si="250"/>
        <v>0</v>
      </c>
      <c r="CF153" s="2">
        <f t="shared" si="251"/>
        <v>93.700000000009823</v>
      </c>
      <c r="CG153" s="1">
        <f t="shared" si="312"/>
        <v>0</v>
      </c>
      <c r="CH153" s="2">
        <f t="shared" si="346"/>
        <v>93.700000000009823</v>
      </c>
      <c r="CI153" s="1">
        <f t="shared" si="242"/>
        <v>0</v>
      </c>
      <c r="CJ153" s="2">
        <f t="shared" si="252"/>
        <v>93.700000000009823</v>
      </c>
      <c r="CK153" s="2">
        <f t="shared" si="253"/>
        <v>168373.875</v>
      </c>
      <c r="CL153" s="2">
        <f t="shared" si="347"/>
        <v>0</v>
      </c>
      <c r="CM153" s="2">
        <f t="shared" si="369"/>
        <v>1616.1138700000001</v>
      </c>
      <c r="CN153" s="2">
        <f t="shared" si="348"/>
        <v>166757.76113</v>
      </c>
      <c r="CO153" s="2">
        <f t="shared" si="370"/>
        <v>3214.875</v>
      </c>
      <c r="CP153" s="2">
        <f t="shared" si="349"/>
        <v>12380.210000000001</v>
      </c>
      <c r="CQ153" s="2">
        <f t="shared" si="350"/>
        <v>151162.67613000001</v>
      </c>
      <c r="CS153" s="5">
        <f t="shared" si="371"/>
        <v>1631</v>
      </c>
      <c r="CT153" s="2">
        <f t="shared" si="372"/>
        <v>162936.90000000002</v>
      </c>
      <c r="CU153" s="2">
        <f t="shared" si="373"/>
        <v>163100</v>
      </c>
      <c r="CV153" s="2">
        <f t="shared" si="374"/>
        <v>172886</v>
      </c>
      <c r="CW153" s="8">
        <f t="shared" si="351"/>
        <v>4.9000000000000002E-2</v>
      </c>
      <c r="CX153" s="2">
        <f t="shared" si="352"/>
        <v>175003.85350000003</v>
      </c>
      <c r="CY153" s="2" t="str">
        <f t="shared" si="353"/>
        <v>nie</v>
      </c>
      <c r="CZ153" s="2">
        <f t="shared" si="375"/>
        <v>0</v>
      </c>
      <c r="DA153" s="2">
        <f t="shared" si="376"/>
        <v>99.755980378889944</v>
      </c>
      <c r="DB153" s="2">
        <f t="shared" si="377"/>
        <v>175103.60948037892</v>
      </c>
      <c r="DC153" s="2">
        <f t="shared" si="354"/>
        <v>0</v>
      </c>
      <c r="DD153" s="2">
        <f t="shared" si="378"/>
        <v>1647.5753128553858</v>
      </c>
      <c r="DE153" s="2">
        <f t="shared" si="379"/>
        <v>173456.03416752352</v>
      </c>
      <c r="DF153" s="2">
        <f t="shared" si="355"/>
        <v>4893</v>
      </c>
      <c r="DG153" s="2">
        <f t="shared" si="356"/>
        <v>13321.062165000005</v>
      </c>
      <c r="DH153" s="2">
        <f t="shared" si="380"/>
        <v>155241.97200252351</v>
      </c>
    </row>
    <row r="154" spans="2:112">
      <c r="B154" s="228"/>
      <c r="C154" s="1">
        <f t="shared" si="321"/>
        <v>117</v>
      </c>
      <c r="D154" s="2">
        <f t="shared" si="259"/>
        <v>159763.61544971509</v>
      </c>
      <c r="E154" s="2">
        <f t="shared" si="260"/>
        <v>146904.92845773647</v>
      </c>
      <c r="F154" s="2">
        <f t="shared" si="261"/>
        <v>156258.02122999998</v>
      </c>
      <c r="G154" s="2">
        <f t="shared" si="262"/>
        <v>142856.56998</v>
      </c>
      <c r="H154" s="2">
        <f t="shared" si="263"/>
        <v>159821.19551441315</v>
      </c>
      <c r="I154" s="2">
        <f t="shared" si="264"/>
        <v>145775.97331550467</v>
      </c>
      <c r="J154" s="2">
        <f t="shared" si="322"/>
        <v>142596.50972825359</v>
      </c>
      <c r="K154" s="2">
        <f t="shared" si="323"/>
        <v>132154.82357191757</v>
      </c>
      <c r="W154" s="1">
        <f t="shared" si="357"/>
        <v>136</v>
      </c>
      <c r="X154" s="2">
        <f t="shared" si="330"/>
        <v>138276.1060461509</v>
      </c>
      <c r="Y154" s="8">
        <f t="shared" si="383"/>
        <v>4.5900000000000003E-2</v>
      </c>
      <c r="Z154" s="5">
        <f t="shared" si="358"/>
        <v>1549</v>
      </c>
      <c r="AA154" s="2">
        <f t="shared" si="359"/>
        <v>154745.1</v>
      </c>
      <c r="AB154" s="2">
        <f t="shared" si="360"/>
        <v>154900</v>
      </c>
      <c r="AC154" s="2">
        <f t="shared" si="361"/>
        <v>171265.53352500004</v>
      </c>
      <c r="AD154" s="8">
        <f t="shared" si="331"/>
        <v>5.1499999999999997E-2</v>
      </c>
      <c r="AE154" s="2">
        <f t="shared" si="332"/>
        <v>174205.59185051254</v>
      </c>
      <c r="AF154" s="2" t="str">
        <f t="shared" si="333"/>
        <v>nie</v>
      </c>
      <c r="AG154" s="2">
        <f t="shared" si="334"/>
        <v>1549</v>
      </c>
      <c r="AH154" s="1">
        <f t="shared" si="233"/>
        <v>1</v>
      </c>
      <c r="AI154" s="1">
        <f t="shared" si="324"/>
        <v>1</v>
      </c>
      <c r="AJ154" s="1">
        <f t="shared" si="381"/>
        <v>1</v>
      </c>
      <c r="AK154" s="1">
        <f t="shared" si="319"/>
        <v>0</v>
      </c>
      <c r="AL154" s="2">
        <f t="shared" si="243"/>
        <v>100</v>
      </c>
      <c r="AM154" s="8">
        <f t="shared" si="313"/>
        <v>5.1499999999999997E-2</v>
      </c>
      <c r="AN154" s="2">
        <f t="shared" si="244"/>
        <v>101.71666666666668</v>
      </c>
      <c r="AO154" s="2">
        <f t="shared" si="314"/>
        <v>1</v>
      </c>
      <c r="AP154" s="2">
        <f t="shared" si="272"/>
        <v>200</v>
      </c>
      <c r="AQ154" s="8">
        <f t="shared" si="325"/>
        <v>4.5900000000000003E-2</v>
      </c>
      <c r="AR154" s="2">
        <f t="shared" si="267"/>
        <v>203.06000000000003</v>
      </c>
      <c r="AS154" s="2">
        <f t="shared" si="326"/>
        <v>2</v>
      </c>
      <c r="AT154" s="2">
        <f t="shared" si="362"/>
        <v>0</v>
      </c>
      <c r="AU154" s="2">
        <f t="shared" si="245"/>
        <v>0</v>
      </c>
      <c r="AV154" s="2">
        <f t="shared" si="236"/>
        <v>97.420220940068845</v>
      </c>
      <c r="AW154" s="1">
        <f t="shared" si="311"/>
        <v>0</v>
      </c>
      <c r="AX154" s="2">
        <f t="shared" si="335"/>
        <v>97.420220940068845</v>
      </c>
      <c r="AY154" s="1">
        <f t="shared" si="237"/>
        <v>0</v>
      </c>
      <c r="AZ154" s="2">
        <f t="shared" si="363"/>
        <v>97.420220940068845</v>
      </c>
      <c r="BA154" s="2">
        <f t="shared" si="246"/>
        <v>174607.7887381193</v>
      </c>
      <c r="BB154" s="2">
        <f t="shared" si="336"/>
        <v>0</v>
      </c>
      <c r="BC154" s="2">
        <f t="shared" si="364"/>
        <v>1640.4177551918488</v>
      </c>
      <c r="BD154" s="2">
        <f t="shared" si="337"/>
        <v>172967.37098292744</v>
      </c>
      <c r="BE154" s="2">
        <f t="shared" si="365"/>
        <v>1552</v>
      </c>
      <c r="BF154" s="2">
        <f t="shared" si="338"/>
        <v>13880.599860242666</v>
      </c>
      <c r="BG154" s="2">
        <f t="shared" si="339"/>
        <v>157534.77112268479</v>
      </c>
      <c r="BI154" s="8">
        <f t="shared" si="315"/>
        <v>2.9000000000000001E-2</v>
      </c>
      <c r="BJ154" s="5">
        <f t="shared" si="366"/>
        <v>1092</v>
      </c>
      <c r="BK154" s="2">
        <f t="shared" si="367"/>
        <v>109090.8</v>
      </c>
      <c r="BL154" s="2">
        <f t="shared" si="368"/>
        <v>109200</v>
      </c>
      <c r="BM154" s="2">
        <f t="shared" si="340"/>
        <v>109200</v>
      </c>
      <c r="BN154" s="8">
        <f t="shared" si="341"/>
        <v>4.3999999999999997E-2</v>
      </c>
      <c r="BO154" s="2">
        <f t="shared" si="342"/>
        <v>110801.59999999999</v>
      </c>
      <c r="BP154" s="2" t="str">
        <f t="shared" si="343"/>
        <v>nie</v>
      </c>
      <c r="BQ154" s="2">
        <f t="shared" si="344"/>
        <v>2184</v>
      </c>
      <c r="BR154" s="1">
        <f t="shared" si="316"/>
        <v>181</v>
      </c>
      <c r="BS154" s="1">
        <f t="shared" si="327"/>
        <v>173</v>
      </c>
      <c r="BT154" s="1">
        <f t="shared" si="382"/>
        <v>195</v>
      </c>
      <c r="BU154" s="1">
        <f t="shared" si="320"/>
        <v>23</v>
      </c>
      <c r="BV154" s="2">
        <f t="shared" si="247"/>
        <v>18100</v>
      </c>
      <c r="BW154" s="8">
        <f t="shared" si="317"/>
        <v>5.5E-2</v>
      </c>
      <c r="BX154" s="2">
        <f t="shared" si="248"/>
        <v>18431.833333333332</v>
      </c>
      <c r="BY154" s="2">
        <f t="shared" si="318"/>
        <v>331.83333333333212</v>
      </c>
      <c r="BZ154" s="2">
        <f t="shared" si="273"/>
        <v>39100</v>
      </c>
      <c r="CA154" s="8">
        <f t="shared" si="328"/>
        <v>4.3999999999999997E-2</v>
      </c>
      <c r="CB154" s="2">
        <f t="shared" si="249"/>
        <v>39673.466666666667</v>
      </c>
      <c r="CC154" s="2">
        <f t="shared" si="329"/>
        <v>782</v>
      </c>
      <c r="CD154" s="2">
        <f t="shared" si="345"/>
        <v>0</v>
      </c>
      <c r="CE154" s="2">
        <f t="shared" si="250"/>
        <v>0</v>
      </c>
      <c r="CF154" s="2">
        <f t="shared" si="251"/>
        <v>93.700000000009823</v>
      </c>
      <c r="CG154" s="1">
        <f t="shared" si="312"/>
        <v>0</v>
      </c>
      <c r="CH154" s="2">
        <f t="shared" si="346"/>
        <v>93.700000000009823</v>
      </c>
      <c r="CI154" s="1">
        <f t="shared" si="242"/>
        <v>0</v>
      </c>
      <c r="CJ154" s="2">
        <f t="shared" si="252"/>
        <v>93.700000000009823</v>
      </c>
      <c r="CK154" s="2">
        <f t="shared" si="253"/>
        <v>169000.6</v>
      </c>
      <c r="CL154" s="2">
        <f t="shared" si="347"/>
        <v>0</v>
      </c>
      <c r="CM154" s="2">
        <f t="shared" si="369"/>
        <v>1616.1138700000001</v>
      </c>
      <c r="CN154" s="2">
        <f t="shared" si="348"/>
        <v>167384.48613</v>
      </c>
      <c r="CO154" s="2">
        <f t="shared" si="370"/>
        <v>3297.8333333333321</v>
      </c>
      <c r="CP154" s="2">
        <f t="shared" si="349"/>
        <v>12483.525666666666</v>
      </c>
      <c r="CQ154" s="2">
        <f t="shared" si="350"/>
        <v>151603.12713000001</v>
      </c>
      <c r="CS154" s="5">
        <f t="shared" si="371"/>
        <v>1631</v>
      </c>
      <c r="CT154" s="2">
        <f t="shared" si="372"/>
        <v>162936.90000000002</v>
      </c>
      <c r="CU154" s="2">
        <f t="shared" si="373"/>
        <v>163100</v>
      </c>
      <c r="CV154" s="2">
        <f t="shared" si="374"/>
        <v>172886</v>
      </c>
      <c r="CW154" s="8">
        <f t="shared" si="351"/>
        <v>4.9000000000000002E-2</v>
      </c>
      <c r="CX154" s="2">
        <f t="shared" si="352"/>
        <v>175709.80466666666</v>
      </c>
      <c r="CY154" s="2" t="str">
        <f t="shared" si="353"/>
        <v>nie</v>
      </c>
      <c r="CZ154" s="2">
        <f t="shared" si="375"/>
        <v>0</v>
      </c>
      <c r="DA154" s="2">
        <f t="shared" si="376"/>
        <v>99.755980378889944</v>
      </c>
      <c r="DB154" s="2">
        <f t="shared" si="377"/>
        <v>175809.56064704555</v>
      </c>
      <c r="DC154" s="2">
        <f t="shared" si="354"/>
        <v>0</v>
      </c>
      <c r="DD154" s="2">
        <f t="shared" si="378"/>
        <v>1647.5753128553858</v>
      </c>
      <c r="DE154" s="2">
        <f t="shared" si="379"/>
        <v>174161.98533419016</v>
      </c>
      <c r="DF154" s="2">
        <f t="shared" si="355"/>
        <v>4893</v>
      </c>
      <c r="DG154" s="2">
        <f t="shared" si="356"/>
        <v>13455.192886666666</v>
      </c>
      <c r="DH154" s="2">
        <f t="shared" si="380"/>
        <v>155813.7924475235</v>
      </c>
    </row>
    <row r="155" spans="2:112">
      <c r="B155" s="228"/>
      <c r="C155" s="1">
        <f t="shared" si="321"/>
        <v>118</v>
      </c>
      <c r="D155" s="2">
        <f t="shared" si="259"/>
        <v>160428.82378304846</v>
      </c>
      <c r="E155" s="2">
        <f t="shared" si="260"/>
        <v>147443.74720773651</v>
      </c>
      <c r="F155" s="2">
        <f t="shared" si="261"/>
        <v>156834.32956333336</v>
      </c>
      <c r="G155" s="2">
        <f t="shared" si="262"/>
        <v>143323.37973000002</v>
      </c>
      <c r="H155" s="2">
        <f t="shared" si="263"/>
        <v>160455.83136943684</v>
      </c>
      <c r="I155" s="2">
        <f t="shared" si="264"/>
        <v>146290.02835807385</v>
      </c>
      <c r="J155" s="2">
        <f t="shared" si="322"/>
        <v>143029.64662655315</v>
      </c>
      <c r="K155" s="2">
        <f t="shared" si="323"/>
        <v>132467.39920878128</v>
      </c>
      <c r="W155" s="1">
        <f t="shared" si="357"/>
        <v>137</v>
      </c>
      <c r="X155" s="2">
        <f t="shared" si="330"/>
        <v>138607.07394606329</v>
      </c>
      <c r="Y155" s="8">
        <f t="shared" si="383"/>
        <v>4.5900000000000003E-2</v>
      </c>
      <c r="Z155" s="5">
        <f t="shared" si="358"/>
        <v>1549</v>
      </c>
      <c r="AA155" s="2">
        <f t="shared" si="359"/>
        <v>154745.1</v>
      </c>
      <c r="AB155" s="2">
        <f t="shared" si="360"/>
        <v>154900</v>
      </c>
      <c r="AC155" s="2">
        <f t="shared" si="361"/>
        <v>171265.53352500004</v>
      </c>
      <c r="AD155" s="8">
        <f t="shared" si="331"/>
        <v>5.1499999999999997E-2</v>
      </c>
      <c r="AE155" s="2">
        <f t="shared" si="332"/>
        <v>174940.60643189066</v>
      </c>
      <c r="AF155" s="2" t="str">
        <f t="shared" si="333"/>
        <v>nie</v>
      </c>
      <c r="AG155" s="2">
        <f t="shared" si="334"/>
        <v>1549</v>
      </c>
      <c r="AH155" s="1">
        <f t="shared" si="233"/>
        <v>1</v>
      </c>
      <c r="AI155" s="1">
        <f t="shared" si="324"/>
        <v>1</v>
      </c>
      <c r="AJ155" s="1">
        <f t="shared" si="381"/>
        <v>1</v>
      </c>
      <c r="AK155" s="1">
        <f t="shared" si="319"/>
        <v>0</v>
      </c>
      <c r="AL155" s="2">
        <f t="shared" si="243"/>
        <v>100</v>
      </c>
      <c r="AM155" s="8">
        <f t="shared" si="313"/>
        <v>5.1499999999999997E-2</v>
      </c>
      <c r="AN155" s="2">
        <f t="shared" si="244"/>
        <v>102.14583333333334</v>
      </c>
      <c r="AO155" s="2">
        <f t="shared" si="314"/>
        <v>1</v>
      </c>
      <c r="AP155" s="2">
        <f t="shared" si="272"/>
        <v>200</v>
      </c>
      <c r="AQ155" s="8">
        <f t="shared" si="325"/>
        <v>4.5900000000000003E-2</v>
      </c>
      <c r="AR155" s="2">
        <f t="shared" si="267"/>
        <v>203.82500000000002</v>
      </c>
      <c r="AS155" s="2">
        <f t="shared" si="326"/>
        <v>2</v>
      </c>
      <c r="AT155" s="2">
        <f t="shared" si="362"/>
        <v>0</v>
      </c>
      <c r="AU155" s="2">
        <f t="shared" si="245"/>
        <v>0</v>
      </c>
      <c r="AV155" s="2">
        <f t="shared" si="236"/>
        <v>97.420220940068845</v>
      </c>
      <c r="AW155" s="1">
        <f t="shared" si="311"/>
        <v>0</v>
      </c>
      <c r="AX155" s="2">
        <f t="shared" si="335"/>
        <v>97.420220940068845</v>
      </c>
      <c r="AY155" s="1">
        <f t="shared" si="237"/>
        <v>0</v>
      </c>
      <c r="AZ155" s="2">
        <f t="shared" si="363"/>
        <v>97.420220940068845</v>
      </c>
      <c r="BA155" s="2">
        <f t="shared" si="246"/>
        <v>175343.99748616409</v>
      </c>
      <c r="BB155" s="2">
        <f t="shared" si="336"/>
        <v>0</v>
      </c>
      <c r="BC155" s="2">
        <f t="shared" si="364"/>
        <v>1640.4177551918488</v>
      </c>
      <c r="BD155" s="2">
        <f t="shared" si="337"/>
        <v>173703.57973097224</v>
      </c>
      <c r="BE155" s="2">
        <f t="shared" si="365"/>
        <v>1552</v>
      </c>
      <c r="BF155" s="2">
        <f t="shared" si="338"/>
        <v>14020.479522371179</v>
      </c>
      <c r="BG155" s="2">
        <f t="shared" si="339"/>
        <v>158131.10020860107</v>
      </c>
      <c r="BI155" s="8">
        <f t="shared" si="315"/>
        <v>2.9000000000000001E-2</v>
      </c>
      <c r="BJ155" s="5">
        <f t="shared" si="366"/>
        <v>1092</v>
      </c>
      <c r="BK155" s="2">
        <f t="shared" si="367"/>
        <v>109090.8</v>
      </c>
      <c r="BL155" s="2">
        <f t="shared" si="368"/>
        <v>109200</v>
      </c>
      <c r="BM155" s="2">
        <f t="shared" si="340"/>
        <v>109200</v>
      </c>
      <c r="BN155" s="8">
        <f t="shared" si="341"/>
        <v>4.3999999999999997E-2</v>
      </c>
      <c r="BO155" s="2">
        <f t="shared" si="342"/>
        <v>111202</v>
      </c>
      <c r="BP155" s="2" t="str">
        <f t="shared" si="343"/>
        <v>nie</v>
      </c>
      <c r="BQ155" s="2">
        <f t="shared" si="344"/>
        <v>2184</v>
      </c>
      <c r="BR155" s="1">
        <f t="shared" si="316"/>
        <v>181</v>
      </c>
      <c r="BS155" s="1">
        <f t="shared" si="327"/>
        <v>173</v>
      </c>
      <c r="BT155" s="1">
        <f t="shared" si="382"/>
        <v>195</v>
      </c>
      <c r="BU155" s="1">
        <f t="shared" si="320"/>
        <v>23</v>
      </c>
      <c r="BV155" s="2">
        <f t="shared" si="247"/>
        <v>18100</v>
      </c>
      <c r="BW155" s="8">
        <f t="shared" si="317"/>
        <v>5.5E-2</v>
      </c>
      <c r="BX155" s="2">
        <f t="shared" si="248"/>
        <v>18514.791666666668</v>
      </c>
      <c r="BY155" s="2">
        <f t="shared" si="318"/>
        <v>362</v>
      </c>
      <c r="BZ155" s="2">
        <f t="shared" si="273"/>
        <v>39100</v>
      </c>
      <c r="CA155" s="8">
        <f t="shared" si="328"/>
        <v>4.3999999999999997E-2</v>
      </c>
      <c r="CB155" s="2">
        <f t="shared" si="249"/>
        <v>39816.833333333336</v>
      </c>
      <c r="CC155" s="2">
        <f t="shared" si="329"/>
        <v>782</v>
      </c>
      <c r="CD155" s="2">
        <f t="shared" si="345"/>
        <v>0</v>
      </c>
      <c r="CE155" s="2">
        <f t="shared" si="250"/>
        <v>0</v>
      </c>
      <c r="CF155" s="2">
        <f t="shared" si="251"/>
        <v>93.700000000009823</v>
      </c>
      <c r="CG155" s="1">
        <f t="shared" si="312"/>
        <v>0</v>
      </c>
      <c r="CH155" s="2">
        <f t="shared" si="346"/>
        <v>93.700000000009823</v>
      </c>
      <c r="CI155" s="1">
        <f t="shared" si="242"/>
        <v>0</v>
      </c>
      <c r="CJ155" s="2">
        <f t="shared" si="252"/>
        <v>93.700000000009823</v>
      </c>
      <c r="CK155" s="2">
        <f t="shared" si="253"/>
        <v>169627.32500000001</v>
      </c>
      <c r="CL155" s="2">
        <f t="shared" si="347"/>
        <v>0</v>
      </c>
      <c r="CM155" s="2">
        <f t="shared" si="369"/>
        <v>1616.1138700000001</v>
      </c>
      <c r="CN155" s="2">
        <f t="shared" si="348"/>
        <v>168011.21113000001</v>
      </c>
      <c r="CO155" s="2">
        <f t="shared" si="370"/>
        <v>3328</v>
      </c>
      <c r="CP155" s="2">
        <f t="shared" si="349"/>
        <v>12596.871750000002</v>
      </c>
      <c r="CQ155" s="2">
        <f t="shared" si="350"/>
        <v>152086.33938000002</v>
      </c>
      <c r="CS155" s="5">
        <f t="shared" si="371"/>
        <v>1631</v>
      </c>
      <c r="CT155" s="2">
        <f t="shared" si="372"/>
        <v>162936.90000000002</v>
      </c>
      <c r="CU155" s="2">
        <f t="shared" si="373"/>
        <v>163100</v>
      </c>
      <c r="CV155" s="2">
        <f t="shared" si="374"/>
        <v>172886</v>
      </c>
      <c r="CW155" s="8">
        <f t="shared" si="351"/>
        <v>4.9000000000000002E-2</v>
      </c>
      <c r="CX155" s="2">
        <f t="shared" si="352"/>
        <v>176415.75583333336</v>
      </c>
      <c r="CY155" s="2" t="str">
        <f t="shared" si="353"/>
        <v>nie</v>
      </c>
      <c r="CZ155" s="2">
        <f t="shared" si="375"/>
        <v>0</v>
      </c>
      <c r="DA155" s="2">
        <f t="shared" si="376"/>
        <v>99.755980378889944</v>
      </c>
      <c r="DB155" s="2">
        <f t="shared" si="377"/>
        <v>176515.51181371225</v>
      </c>
      <c r="DC155" s="2">
        <f t="shared" si="354"/>
        <v>0</v>
      </c>
      <c r="DD155" s="2">
        <f t="shared" si="378"/>
        <v>1647.5753128553858</v>
      </c>
      <c r="DE155" s="2">
        <f t="shared" si="379"/>
        <v>174867.93650085686</v>
      </c>
      <c r="DF155" s="2">
        <f t="shared" si="355"/>
        <v>4893</v>
      </c>
      <c r="DG155" s="2">
        <f t="shared" si="356"/>
        <v>13589.323608333338</v>
      </c>
      <c r="DH155" s="2">
        <f t="shared" si="380"/>
        <v>156385.61289252352</v>
      </c>
    </row>
    <row r="156" spans="2:112">
      <c r="B156" s="229"/>
      <c r="C156" s="1">
        <f t="shared" si="321"/>
        <v>119</v>
      </c>
      <c r="D156" s="2">
        <f t="shared" si="259"/>
        <v>161094.03211638177</v>
      </c>
      <c r="E156" s="2">
        <f t="shared" si="260"/>
        <v>147982.56595773649</v>
      </c>
      <c r="F156" s="2">
        <f t="shared" si="261"/>
        <v>157410.63789666668</v>
      </c>
      <c r="G156" s="2">
        <f t="shared" si="262"/>
        <v>143790.18948</v>
      </c>
      <c r="H156" s="2">
        <f t="shared" si="263"/>
        <v>161090.46722446059</v>
      </c>
      <c r="I156" s="2">
        <f t="shared" si="264"/>
        <v>146804.08340064311</v>
      </c>
      <c r="J156" s="2">
        <f t="shared" si="322"/>
        <v>143464.09917818132</v>
      </c>
      <c r="K156" s="2">
        <f t="shared" si="323"/>
        <v>132779.97484564496</v>
      </c>
      <c r="W156" s="1">
        <f t="shared" si="357"/>
        <v>138</v>
      </c>
      <c r="X156" s="2">
        <f t="shared" si="330"/>
        <v>138938.04184597565</v>
      </c>
      <c r="Y156" s="8">
        <f t="shared" si="383"/>
        <v>4.5900000000000003E-2</v>
      </c>
      <c r="Z156" s="5">
        <f t="shared" si="358"/>
        <v>1549</v>
      </c>
      <c r="AA156" s="2">
        <f t="shared" si="359"/>
        <v>154745.1</v>
      </c>
      <c r="AB156" s="2">
        <f t="shared" si="360"/>
        <v>154900</v>
      </c>
      <c r="AC156" s="2">
        <f t="shared" si="361"/>
        <v>171265.53352500004</v>
      </c>
      <c r="AD156" s="8">
        <f t="shared" si="331"/>
        <v>5.1499999999999997E-2</v>
      </c>
      <c r="AE156" s="2">
        <f t="shared" si="332"/>
        <v>175675.62101326877</v>
      </c>
      <c r="AF156" s="2" t="str">
        <f t="shared" si="333"/>
        <v>nie</v>
      </c>
      <c r="AG156" s="2">
        <f t="shared" si="334"/>
        <v>1549</v>
      </c>
      <c r="AH156" s="1">
        <f t="shared" si="233"/>
        <v>1</v>
      </c>
      <c r="AI156" s="1">
        <f t="shared" si="324"/>
        <v>1</v>
      </c>
      <c r="AJ156" s="1">
        <f t="shared" si="381"/>
        <v>1</v>
      </c>
      <c r="AK156" s="1">
        <f t="shared" si="319"/>
        <v>0</v>
      </c>
      <c r="AL156" s="2">
        <f t="shared" si="243"/>
        <v>100</v>
      </c>
      <c r="AM156" s="8">
        <f t="shared" si="313"/>
        <v>5.1499999999999997E-2</v>
      </c>
      <c r="AN156" s="2">
        <f t="shared" si="244"/>
        <v>102.57499999999999</v>
      </c>
      <c r="AO156" s="2">
        <f t="shared" si="314"/>
        <v>1</v>
      </c>
      <c r="AP156" s="2">
        <f t="shared" si="272"/>
        <v>200</v>
      </c>
      <c r="AQ156" s="8">
        <f t="shared" si="325"/>
        <v>4.5900000000000003E-2</v>
      </c>
      <c r="AR156" s="2">
        <f t="shared" si="267"/>
        <v>204.59</v>
      </c>
      <c r="AS156" s="2">
        <f t="shared" si="326"/>
        <v>2</v>
      </c>
      <c r="AT156" s="2">
        <f t="shared" si="362"/>
        <v>0</v>
      </c>
      <c r="AU156" s="2">
        <f t="shared" si="245"/>
        <v>0</v>
      </c>
      <c r="AV156" s="2">
        <f t="shared" si="236"/>
        <v>97.420220940068845</v>
      </c>
      <c r="AW156" s="1">
        <f t="shared" si="311"/>
        <v>0</v>
      </c>
      <c r="AX156" s="2">
        <f t="shared" si="335"/>
        <v>97.420220940068845</v>
      </c>
      <c r="AY156" s="1">
        <f t="shared" si="237"/>
        <v>0</v>
      </c>
      <c r="AZ156" s="2">
        <f t="shared" si="363"/>
        <v>97.420220940068845</v>
      </c>
      <c r="BA156" s="2">
        <f t="shared" si="246"/>
        <v>176080.20623420886</v>
      </c>
      <c r="BB156" s="2">
        <f t="shared" si="336"/>
        <v>0</v>
      </c>
      <c r="BC156" s="2">
        <f t="shared" si="364"/>
        <v>1640.4177551918488</v>
      </c>
      <c r="BD156" s="2">
        <f t="shared" si="337"/>
        <v>174439.78847901701</v>
      </c>
      <c r="BE156" s="2">
        <f t="shared" si="365"/>
        <v>1552</v>
      </c>
      <c r="BF156" s="2">
        <f t="shared" si="338"/>
        <v>14160.359184499684</v>
      </c>
      <c r="BG156" s="2">
        <f t="shared" si="339"/>
        <v>158727.42929451732</v>
      </c>
      <c r="BI156" s="8">
        <f t="shared" si="315"/>
        <v>2.9000000000000001E-2</v>
      </c>
      <c r="BJ156" s="5">
        <f t="shared" si="366"/>
        <v>1092</v>
      </c>
      <c r="BK156" s="2">
        <f t="shared" si="367"/>
        <v>109090.8</v>
      </c>
      <c r="BL156" s="2">
        <f t="shared" si="368"/>
        <v>109200</v>
      </c>
      <c r="BM156" s="2">
        <f t="shared" si="340"/>
        <v>109200</v>
      </c>
      <c r="BN156" s="8">
        <f t="shared" si="341"/>
        <v>4.3999999999999997E-2</v>
      </c>
      <c r="BO156" s="2">
        <f t="shared" si="342"/>
        <v>111602.40000000001</v>
      </c>
      <c r="BP156" s="2" t="str">
        <f t="shared" si="343"/>
        <v>nie</v>
      </c>
      <c r="BQ156" s="2">
        <f t="shared" si="344"/>
        <v>2184</v>
      </c>
      <c r="BR156" s="1">
        <f t="shared" si="316"/>
        <v>181</v>
      </c>
      <c r="BS156" s="1">
        <f t="shared" si="327"/>
        <v>173</v>
      </c>
      <c r="BT156" s="1">
        <f t="shared" si="382"/>
        <v>195</v>
      </c>
      <c r="BU156" s="1">
        <f t="shared" si="320"/>
        <v>23</v>
      </c>
      <c r="BV156" s="2">
        <f t="shared" si="247"/>
        <v>18100</v>
      </c>
      <c r="BW156" s="8">
        <f t="shared" si="317"/>
        <v>5.5E-2</v>
      </c>
      <c r="BX156" s="2">
        <f t="shared" si="248"/>
        <v>18597.75</v>
      </c>
      <c r="BY156" s="2">
        <f t="shared" si="318"/>
        <v>362</v>
      </c>
      <c r="BZ156" s="2">
        <f t="shared" si="273"/>
        <v>39100</v>
      </c>
      <c r="CA156" s="8">
        <f t="shared" si="328"/>
        <v>4.3999999999999997E-2</v>
      </c>
      <c r="CB156" s="2">
        <f t="shared" si="249"/>
        <v>39960.200000000004</v>
      </c>
      <c r="CC156" s="2">
        <f t="shared" si="329"/>
        <v>782</v>
      </c>
      <c r="CD156" s="2">
        <f t="shared" si="345"/>
        <v>0</v>
      </c>
      <c r="CE156" s="2">
        <f t="shared" si="250"/>
        <v>0</v>
      </c>
      <c r="CF156" s="2">
        <f t="shared" si="251"/>
        <v>93.700000000009823</v>
      </c>
      <c r="CG156" s="1">
        <f t="shared" si="312"/>
        <v>0</v>
      </c>
      <c r="CH156" s="2">
        <f t="shared" si="346"/>
        <v>93.700000000009823</v>
      </c>
      <c r="CI156" s="1">
        <f t="shared" si="242"/>
        <v>0</v>
      </c>
      <c r="CJ156" s="2">
        <f t="shared" si="252"/>
        <v>93.700000000009823</v>
      </c>
      <c r="CK156" s="2">
        <f t="shared" si="253"/>
        <v>170254.05000000002</v>
      </c>
      <c r="CL156" s="2">
        <f t="shared" si="347"/>
        <v>0</v>
      </c>
      <c r="CM156" s="2">
        <f t="shared" si="369"/>
        <v>1616.1138700000001</v>
      </c>
      <c r="CN156" s="2">
        <f t="shared" si="348"/>
        <v>168637.93613000002</v>
      </c>
      <c r="CO156" s="2">
        <f t="shared" si="370"/>
        <v>3328</v>
      </c>
      <c r="CP156" s="2">
        <f t="shared" si="349"/>
        <v>12715.949500000004</v>
      </c>
      <c r="CQ156" s="2">
        <f t="shared" si="350"/>
        <v>152593.98663</v>
      </c>
      <c r="CS156" s="5">
        <f t="shared" si="371"/>
        <v>1631</v>
      </c>
      <c r="CT156" s="2">
        <f t="shared" si="372"/>
        <v>162936.90000000002</v>
      </c>
      <c r="CU156" s="2">
        <f t="shared" si="373"/>
        <v>163100</v>
      </c>
      <c r="CV156" s="2">
        <f t="shared" si="374"/>
        <v>172886</v>
      </c>
      <c r="CW156" s="8">
        <f t="shared" si="351"/>
        <v>4.9000000000000002E-2</v>
      </c>
      <c r="CX156" s="2">
        <f t="shared" si="352"/>
        <v>177121.70699999999</v>
      </c>
      <c r="CY156" s="2" t="str">
        <f t="shared" si="353"/>
        <v>nie</v>
      </c>
      <c r="CZ156" s="2">
        <f t="shared" si="375"/>
        <v>0</v>
      </c>
      <c r="DA156" s="2">
        <f t="shared" si="376"/>
        <v>99.755980378889944</v>
      </c>
      <c r="DB156" s="2">
        <f t="shared" si="377"/>
        <v>177221.46298037888</v>
      </c>
      <c r="DC156" s="2">
        <f t="shared" si="354"/>
        <v>0</v>
      </c>
      <c r="DD156" s="2">
        <f t="shared" si="378"/>
        <v>1647.5753128553858</v>
      </c>
      <c r="DE156" s="2">
        <f t="shared" si="379"/>
        <v>175573.88766752349</v>
      </c>
      <c r="DF156" s="2">
        <f t="shared" si="355"/>
        <v>4893</v>
      </c>
      <c r="DG156" s="2">
        <f t="shared" si="356"/>
        <v>13723.454329999999</v>
      </c>
      <c r="DH156" s="2">
        <f t="shared" si="380"/>
        <v>156957.43333752349</v>
      </c>
    </row>
    <row r="157" spans="2:112">
      <c r="B157" s="227">
        <f>ROUNDUP(C158/12,0)</f>
        <v>11</v>
      </c>
      <c r="C157" s="3">
        <f t="shared" si="321"/>
        <v>120</v>
      </c>
      <c r="D157" s="10">
        <f t="shared" si="259"/>
        <v>161596.17541949416</v>
      </c>
      <c r="E157" s="10">
        <f t="shared" si="260"/>
        <v>148358.31967751554</v>
      </c>
      <c r="F157" s="10">
        <f t="shared" si="261"/>
        <v>157827.66892999999</v>
      </c>
      <c r="G157" s="10">
        <f t="shared" si="262"/>
        <v>144097.72193</v>
      </c>
      <c r="H157" s="10">
        <f t="shared" si="263"/>
        <v>161562.06642350391</v>
      </c>
      <c r="I157" s="10">
        <f t="shared" si="264"/>
        <v>149585.10178723192</v>
      </c>
      <c r="J157" s="10">
        <f t="shared" si="322"/>
        <v>143899.87137943506</v>
      </c>
      <c r="K157" s="10">
        <f t="shared" si="323"/>
        <v>133092.55048250864</v>
      </c>
      <c r="W157" s="1">
        <f t="shared" si="357"/>
        <v>139</v>
      </c>
      <c r="X157" s="2">
        <f t="shared" si="330"/>
        <v>139269.00974588803</v>
      </c>
      <c r="Y157" s="8">
        <f t="shared" si="383"/>
        <v>4.5900000000000003E-2</v>
      </c>
      <c r="Z157" s="5">
        <f t="shared" si="358"/>
        <v>1549</v>
      </c>
      <c r="AA157" s="2">
        <f t="shared" si="359"/>
        <v>154745.1</v>
      </c>
      <c r="AB157" s="2">
        <f t="shared" si="360"/>
        <v>154900</v>
      </c>
      <c r="AC157" s="2">
        <f t="shared" si="361"/>
        <v>171265.53352500004</v>
      </c>
      <c r="AD157" s="8">
        <f t="shared" si="331"/>
        <v>5.1499999999999997E-2</v>
      </c>
      <c r="AE157" s="2">
        <f t="shared" si="332"/>
        <v>176410.63559464691</v>
      </c>
      <c r="AF157" s="2" t="str">
        <f t="shared" si="333"/>
        <v>nie</v>
      </c>
      <c r="AG157" s="2">
        <f t="shared" si="334"/>
        <v>1549</v>
      </c>
      <c r="AH157" s="1">
        <f t="shared" si="233"/>
        <v>1</v>
      </c>
      <c r="AI157" s="1">
        <f t="shared" si="324"/>
        <v>1</v>
      </c>
      <c r="AJ157" s="1">
        <f t="shared" si="381"/>
        <v>1</v>
      </c>
      <c r="AK157" s="1">
        <f t="shared" si="319"/>
        <v>0</v>
      </c>
      <c r="AL157" s="2">
        <f t="shared" si="243"/>
        <v>100</v>
      </c>
      <c r="AM157" s="8">
        <f t="shared" si="313"/>
        <v>5.1499999999999997E-2</v>
      </c>
      <c r="AN157" s="2">
        <f t="shared" si="244"/>
        <v>103.00416666666668</v>
      </c>
      <c r="AO157" s="2">
        <f t="shared" si="314"/>
        <v>1</v>
      </c>
      <c r="AP157" s="2">
        <f t="shared" si="272"/>
        <v>200</v>
      </c>
      <c r="AQ157" s="8">
        <f t="shared" si="325"/>
        <v>4.5900000000000003E-2</v>
      </c>
      <c r="AR157" s="2">
        <f t="shared" si="267"/>
        <v>205.35499999999999</v>
      </c>
      <c r="AS157" s="2">
        <f t="shared" si="326"/>
        <v>2</v>
      </c>
      <c r="AT157" s="2">
        <f t="shared" si="362"/>
        <v>0</v>
      </c>
      <c r="AU157" s="2">
        <f t="shared" si="245"/>
        <v>0</v>
      </c>
      <c r="AV157" s="2">
        <f t="shared" si="236"/>
        <v>97.420220940068845</v>
      </c>
      <c r="AW157" s="1">
        <f t="shared" si="311"/>
        <v>0</v>
      </c>
      <c r="AX157" s="2">
        <f t="shared" si="335"/>
        <v>97.420220940068845</v>
      </c>
      <c r="AY157" s="1">
        <f t="shared" si="237"/>
        <v>0</v>
      </c>
      <c r="AZ157" s="2">
        <f t="shared" si="363"/>
        <v>97.420220940068845</v>
      </c>
      <c r="BA157" s="2">
        <f t="shared" si="246"/>
        <v>176816.41498225369</v>
      </c>
      <c r="BB157" s="2">
        <f t="shared" si="336"/>
        <v>0</v>
      </c>
      <c r="BC157" s="2">
        <f t="shared" si="364"/>
        <v>1640.4177551918488</v>
      </c>
      <c r="BD157" s="2">
        <f t="shared" si="337"/>
        <v>175175.99722706183</v>
      </c>
      <c r="BE157" s="2">
        <f t="shared" si="365"/>
        <v>1552</v>
      </c>
      <c r="BF157" s="2">
        <f t="shared" si="338"/>
        <v>14300.238846628201</v>
      </c>
      <c r="BG157" s="2">
        <f t="shared" si="339"/>
        <v>159323.75838043363</v>
      </c>
      <c r="BI157" s="8">
        <f t="shared" si="315"/>
        <v>2.9000000000000001E-2</v>
      </c>
      <c r="BJ157" s="5">
        <f t="shared" si="366"/>
        <v>1092</v>
      </c>
      <c r="BK157" s="2">
        <f t="shared" si="367"/>
        <v>109090.8</v>
      </c>
      <c r="BL157" s="2">
        <f t="shared" si="368"/>
        <v>109200</v>
      </c>
      <c r="BM157" s="2">
        <f t="shared" si="340"/>
        <v>109200</v>
      </c>
      <c r="BN157" s="8">
        <f t="shared" si="341"/>
        <v>4.3999999999999997E-2</v>
      </c>
      <c r="BO157" s="2">
        <f t="shared" si="342"/>
        <v>112002.8</v>
      </c>
      <c r="BP157" s="2" t="str">
        <f t="shared" si="343"/>
        <v>nie</v>
      </c>
      <c r="BQ157" s="2">
        <f t="shared" si="344"/>
        <v>2184</v>
      </c>
      <c r="BR157" s="1">
        <f t="shared" si="316"/>
        <v>181</v>
      </c>
      <c r="BS157" s="1">
        <f t="shared" si="327"/>
        <v>173</v>
      </c>
      <c r="BT157" s="1">
        <f t="shared" si="382"/>
        <v>195</v>
      </c>
      <c r="BU157" s="1">
        <f t="shared" si="320"/>
        <v>23</v>
      </c>
      <c r="BV157" s="2">
        <f t="shared" si="247"/>
        <v>18100</v>
      </c>
      <c r="BW157" s="8">
        <f t="shared" si="317"/>
        <v>5.5E-2</v>
      </c>
      <c r="BX157" s="2">
        <f t="shared" si="248"/>
        <v>18680.708333333332</v>
      </c>
      <c r="BY157" s="2">
        <f t="shared" si="318"/>
        <v>362</v>
      </c>
      <c r="BZ157" s="2">
        <f t="shared" si="273"/>
        <v>39100</v>
      </c>
      <c r="CA157" s="8">
        <f t="shared" si="328"/>
        <v>4.3999999999999997E-2</v>
      </c>
      <c r="CB157" s="2">
        <f t="shared" si="249"/>
        <v>40103.566666666666</v>
      </c>
      <c r="CC157" s="2">
        <f t="shared" si="329"/>
        <v>782</v>
      </c>
      <c r="CD157" s="2">
        <f t="shared" si="345"/>
        <v>0</v>
      </c>
      <c r="CE157" s="2">
        <f t="shared" si="250"/>
        <v>0</v>
      </c>
      <c r="CF157" s="2">
        <f t="shared" si="251"/>
        <v>93.700000000009823</v>
      </c>
      <c r="CG157" s="1">
        <f t="shared" si="312"/>
        <v>0</v>
      </c>
      <c r="CH157" s="2">
        <f t="shared" si="346"/>
        <v>93.700000000009823</v>
      </c>
      <c r="CI157" s="1">
        <f t="shared" si="242"/>
        <v>0</v>
      </c>
      <c r="CJ157" s="2">
        <f t="shared" si="252"/>
        <v>93.700000000009823</v>
      </c>
      <c r="CK157" s="2">
        <f t="shared" si="253"/>
        <v>170880.77500000002</v>
      </c>
      <c r="CL157" s="2">
        <f t="shared" si="347"/>
        <v>0</v>
      </c>
      <c r="CM157" s="2">
        <f t="shared" si="369"/>
        <v>1616.1138700000001</v>
      </c>
      <c r="CN157" s="2">
        <f t="shared" si="348"/>
        <v>169264.66113000002</v>
      </c>
      <c r="CO157" s="2">
        <f t="shared" si="370"/>
        <v>3328</v>
      </c>
      <c r="CP157" s="2">
        <f t="shared" si="349"/>
        <v>12835.027250000005</v>
      </c>
      <c r="CQ157" s="2">
        <f t="shared" si="350"/>
        <v>153101.63388000001</v>
      </c>
      <c r="CS157" s="5">
        <f t="shared" si="371"/>
        <v>1631</v>
      </c>
      <c r="CT157" s="2">
        <f t="shared" si="372"/>
        <v>162936.90000000002</v>
      </c>
      <c r="CU157" s="2">
        <f t="shared" si="373"/>
        <v>163100</v>
      </c>
      <c r="CV157" s="2">
        <f t="shared" si="374"/>
        <v>172886</v>
      </c>
      <c r="CW157" s="8">
        <f t="shared" si="351"/>
        <v>4.9000000000000002E-2</v>
      </c>
      <c r="CX157" s="2">
        <f t="shared" si="352"/>
        <v>177827.65816666669</v>
      </c>
      <c r="CY157" s="2" t="str">
        <f t="shared" si="353"/>
        <v>nie</v>
      </c>
      <c r="CZ157" s="2">
        <f t="shared" si="375"/>
        <v>0</v>
      </c>
      <c r="DA157" s="2">
        <f t="shared" si="376"/>
        <v>99.755980378889944</v>
      </c>
      <c r="DB157" s="2">
        <f t="shared" si="377"/>
        <v>177927.41414704558</v>
      </c>
      <c r="DC157" s="2">
        <f t="shared" si="354"/>
        <v>0</v>
      </c>
      <c r="DD157" s="2">
        <f t="shared" si="378"/>
        <v>1647.5753128553858</v>
      </c>
      <c r="DE157" s="2">
        <f t="shared" si="379"/>
        <v>176279.83883419019</v>
      </c>
      <c r="DF157" s="2">
        <f t="shared" si="355"/>
        <v>4893</v>
      </c>
      <c r="DG157" s="2">
        <f t="shared" si="356"/>
        <v>13857.585051666671</v>
      </c>
      <c r="DH157" s="2">
        <f t="shared" si="380"/>
        <v>157529.2537825235</v>
      </c>
    </row>
    <row r="158" spans="2:112">
      <c r="B158" s="228"/>
      <c r="C158" s="1">
        <f t="shared" si="321"/>
        <v>121</v>
      </c>
      <c r="D158" s="2">
        <f t="shared" si="259"/>
        <v>162396.00237991082</v>
      </c>
      <c r="E158" s="2">
        <f t="shared" si="260"/>
        <v>149005.83189045303</v>
      </c>
      <c r="F158" s="2">
        <f t="shared" si="261"/>
        <v>158437.66059666668</v>
      </c>
      <c r="G158" s="2">
        <f t="shared" si="262"/>
        <v>144696.06893000001</v>
      </c>
      <c r="H158" s="2">
        <f t="shared" si="263"/>
        <v>162540.66642350386</v>
      </c>
      <c r="I158" s="2">
        <f t="shared" si="264"/>
        <v>149736.16642350389</v>
      </c>
      <c r="J158" s="2">
        <f t="shared" si="322"/>
        <v>144336.96723875011</v>
      </c>
      <c r="K158" s="2">
        <f t="shared" si="323"/>
        <v>133414.19081284138</v>
      </c>
      <c r="W158" s="1">
        <f t="shared" si="357"/>
        <v>140</v>
      </c>
      <c r="X158" s="2">
        <f t="shared" si="330"/>
        <v>139599.97764580042</v>
      </c>
      <c r="Y158" s="8">
        <f t="shared" si="383"/>
        <v>4.5900000000000003E-2</v>
      </c>
      <c r="Z158" s="5">
        <f t="shared" si="358"/>
        <v>1549</v>
      </c>
      <c r="AA158" s="2">
        <f t="shared" si="359"/>
        <v>154745.1</v>
      </c>
      <c r="AB158" s="2">
        <f t="shared" si="360"/>
        <v>154900</v>
      </c>
      <c r="AC158" s="2">
        <f t="shared" si="361"/>
        <v>171265.53352500004</v>
      </c>
      <c r="AD158" s="8">
        <f t="shared" si="331"/>
        <v>5.1499999999999997E-2</v>
      </c>
      <c r="AE158" s="2">
        <f t="shared" si="332"/>
        <v>177145.65017602502</v>
      </c>
      <c r="AF158" s="2" t="str">
        <f t="shared" si="333"/>
        <v>nie</v>
      </c>
      <c r="AG158" s="2">
        <f t="shared" si="334"/>
        <v>1549</v>
      </c>
      <c r="AH158" s="1">
        <f t="shared" si="233"/>
        <v>1</v>
      </c>
      <c r="AI158" s="1">
        <f t="shared" si="324"/>
        <v>1</v>
      </c>
      <c r="AJ158" s="1">
        <f t="shared" si="381"/>
        <v>1</v>
      </c>
      <c r="AK158" s="1">
        <f t="shared" si="319"/>
        <v>0</v>
      </c>
      <c r="AL158" s="2">
        <f t="shared" si="243"/>
        <v>100</v>
      </c>
      <c r="AM158" s="8">
        <f t="shared" si="313"/>
        <v>5.1499999999999997E-2</v>
      </c>
      <c r="AN158" s="2">
        <f t="shared" si="244"/>
        <v>103.43333333333334</v>
      </c>
      <c r="AO158" s="2">
        <f t="shared" si="314"/>
        <v>1</v>
      </c>
      <c r="AP158" s="2">
        <f t="shared" si="272"/>
        <v>200</v>
      </c>
      <c r="AQ158" s="8">
        <f t="shared" si="325"/>
        <v>4.5900000000000003E-2</v>
      </c>
      <c r="AR158" s="2">
        <f t="shared" si="267"/>
        <v>206.12</v>
      </c>
      <c r="AS158" s="2">
        <f t="shared" si="326"/>
        <v>2</v>
      </c>
      <c r="AT158" s="2">
        <f t="shared" si="362"/>
        <v>0</v>
      </c>
      <c r="AU158" s="2">
        <f t="shared" si="245"/>
        <v>0</v>
      </c>
      <c r="AV158" s="2">
        <f t="shared" si="236"/>
        <v>97.420220940068845</v>
      </c>
      <c r="AW158" s="1">
        <f t="shared" ref="AW158:AW162" si="384">IF(AT158&lt;&gt;0,MIN(IF(AK158&lt;&gt;"",AK158,0),ROUNDDOWN(AV158/zamiana_TOS,0)),0)</f>
        <v>0</v>
      </c>
      <c r="AX158" s="2">
        <f t="shared" si="335"/>
        <v>97.420220940068845</v>
      </c>
      <c r="AY158" s="1">
        <f t="shared" si="237"/>
        <v>0</v>
      </c>
      <c r="AZ158" s="2">
        <f t="shared" si="363"/>
        <v>97.420220940068845</v>
      </c>
      <c r="BA158" s="2">
        <f t="shared" si="246"/>
        <v>177552.62373029842</v>
      </c>
      <c r="BB158" s="2">
        <f t="shared" si="336"/>
        <v>0</v>
      </c>
      <c r="BC158" s="2">
        <f t="shared" si="364"/>
        <v>1640.4177551918488</v>
      </c>
      <c r="BD158" s="2">
        <f t="shared" si="337"/>
        <v>175912.20597510657</v>
      </c>
      <c r="BE158" s="2">
        <f t="shared" si="365"/>
        <v>1552</v>
      </c>
      <c r="BF158" s="2">
        <f t="shared" si="338"/>
        <v>14440.118508756701</v>
      </c>
      <c r="BG158" s="2">
        <f t="shared" si="339"/>
        <v>159920.08746634985</v>
      </c>
      <c r="BI158" s="8">
        <f t="shared" si="315"/>
        <v>2.9000000000000001E-2</v>
      </c>
      <c r="BJ158" s="5">
        <f t="shared" si="366"/>
        <v>1092</v>
      </c>
      <c r="BK158" s="2">
        <f t="shared" si="367"/>
        <v>109090.8</v>
      </c>
      <c r="BL158" s="2">
        <f t="shared" si="368"/>
        <v>109200</v>
      </c>
      <c r="BM158" s="2">
        <f t="shared" si="340"/>
        <v>109200</v>
      </c>
      <c r="BN158" s="8">
        <f t="shared" si="341"/>
        <v>4.3999999999999997E-2</v>
      </c>
      <c r="BO158" s="2">
        <f t="shared" si="342"/>
        <v>112403.20000000001</v>
      </c>
      <c r="BP158" s="2" t="str">
        <f t="shared" si="343"/>
        <v>nie</v>
      </c>
      <c r="BQ158" s="2">
        <f t="shared" si="344"/>
        <v>2184</v>
      </c>
      <c r="BR158" s="1">
        <f t="shared" si="316"/>
        <v>181</v>
      </c>
      <c r="BS158" s="1">
        <f t="shared" si="327"/>
        <v>173</v>
      </c>
      <c r="BT158" s="1">
        <f t="shared" si="382"/>
        <v>195</v>
      </c>
      <c r="BU158" s="1">
        <f t="shared" si="320"/>
        <v>23</v>
      </c>
      <c r="BV158" s="2">
        <f t="shared" si="247"/>
        <v>18100</v>
      </c>
      <c r="BW158" s="8">
        <f t="shared" si="317"/>
        <v>5.5E-2</v>
      </c>
      <c r="BX158" s="2">
        <f t="shared" si="248"/>
        <v>18763.666666666664</v>
      </c>
      <c r="BY158" s="2">
        <f t="shared" si="318"/>
        <v>362</v>
      </c>
      <c r="BZ158" s="2">
        <f t="shared" si="273"/>
        <v>39100</v>
      </c>
      <c r="CA158" s="8">
        <f t="shared" si="328"/>
        <v>4.3999999999999997E-2</v>
      </c>
      <c r="CB158" s="2">
        <f t="shared" si="249"/>
        <v>40246.933333333334</v>
      </c>
      <c r="CC158" s="2">
        <f t="shared" si="329"/>
        <v>782</v>
      </c>
      <c r="CD158" s="2">
        <f t="shared" si="345"/>
        <v>0</v>
      </c>
      <c r="CE158" s="2">
        <f t="shared" si="250"/>
        <v>0</v>
      </c>
      <c r="CF158" s="2">
        <f t="shared" si="251"/>
        <v>93.700000000009823</v>
      </c>
      <c r="CG158" s="1">
        <f t="shared" ref="CG158:CG162" si="385">IF(CD158&lt;&gt;0,MIN(IF(BU158&lt;&gt;"",BU158,0),ROUNDDOWN(CF158/zamiana_COI,0)),0)</f>
        <v>0</v>
      </c>
      <c r="CH158" s="2">
        <f t="shared" si="346"/>
        <v>93.700000000009823</v>
      </c>
      <c r="CI158" s="1">
        <f t="shared" si="242"/>
        <v>0</v>
      </c>
      <c r="CJ158" s="2">
        <f t="shared" si="252"/>
        <v>93.700000000009823</v>
      </c>
      <c r="CK158" s="2">
        <f t="shared" si="253"/>
        <v>171507.5</v>
      </c>
      <c r="CL158" s="2">
        <f t="shared" si="347"/>
        <v>0</v>
      </c>
      <c r="CM158" s="2">
        <f t="shared" si="369"/>
        <v>1616.1138700000001</v>
      </c>
      <c r="CN158" s="2">
        <f t="shared" si="348"/>
        <v>169891.38613</v>
      </c>
      <c r="CO158" s="2">
        <f t="shared" si="370"/>
        <v>3328</v>
      </c>
      <c r="CP158" s="2">
        <f t="shared" si="349"/>
        <v>12954.105</v>
      </c>
      <c r="CQ158" s="2">
        <f t="shared" si="350"/>
        <v>153609.28112999999</v>
      </c>
      <c r="CS158" s="5">
        <f t="shared" si="371"/>
        <v>1631</v>
      </c>
      <c r="CT158" s="2">
        <f t="shared" si="372"/>
        <v>162936.90000000002</v>
      </c>
      <c r="CU158" s="2">
        <f t="shared" si="373"/>
        <v>163100</v>
      </c>
      <c r="CV158" s="2">
        <f t="shared" si="374"/>
        <v>172886</v>
      </c>
      <c r="CW158" s="8">
        <f t="shared" si="351"/>
        <v>4.9000000000000002E-2</v>
      </c>
      <c r="CX158" s="2">
        <f t="shared" si="352"/>
        <v>178533.60933333333</v>
      </c>
      <c r="CY158" s="2" t="str">
        <f t="shared" si="353"/>
        <v>nie</v>
      </c>
      <c r="CZ158" s="2">
        <f t="shared" si="375"/>
        <v>0</v>
      </c>
      <c r="DA158" s="2">
        <f t="shared" si="376"/>
        <v>99.755980378889944</v>
      </c>
      <c r="DB158" s="2">
        <f t="shared" si="377"/>
        <v>178633.36531371222</v>
      </c>
      <c r="DC158" s="2">
        <f t="shared" si="354"/>
        <v>0</v>
      </c>
      <c r="DD158" s="2">
        <f t="shared" si="378"/>
        <v>1647.5753128553858</v>
      </c>
      <c r="DE158" s="2">
        <f t="shared" si="379"/>
        <v>176985.79000085682</v>
      </c>
      <c r="DF158" s="2">
        <f t="shared" si="355"/>
        <v>4893</v>
      </c>
      <c r="DG158" s="2">
        <f t="shared" si="356"/>
        <v>13991.715773333332</v>
      </c>
      <c r="DH158" s="2">
        <f t="shared" si="380"/>
        <v>158101.0742275235</v>
      </c>
    </row>
    <row r="159" spans="2:112">
      <c r="B159" s="228"/>
      <c r="C159" s="1">
        <f t="shared" si="321"/>
        <v>122</v>
      </c>
      <c r="D159" s="2">
        <f t="shared" si="259"/>
        <v>163095.82934032753</v>
      </c>
      <c r="E159" s="2">
        <f t="shared" si="260"/>
        <v>149572.34410339058</v>
      </c>
      <c r="F159" s="2">
        <f t="shared" si="261"/>
        <v>159037.25226333336</v>
      </c>
      <c r="G159" s="2">
        <f t="shared" si="262"/>
        <v>145117.51193000001</v>
      </c>
      <c r="H159" s="2">
        <f t="shared" si="263"/>
        <v>163356.16642350389</v>
      </c>
      <c r="I159" s="2">
        <f t="shared" si="264"/>
        <v>149736.16642350389</v>
      </c>
      <c r="J159" s="2">
        <f t="shared" si="322"/>
        <v>144775.39077673783</v>
      </c>
      <c r="K159" s="2">
        <f t="shared" si="323"/>
        <v>133735.83114317409</v>
      </c>
      <c r="W159" s="1">
        <f t="shared" si="357"/>
        <v>141</v>
      </c>
      <c r="X159" s="2">
        <f t="shared" si="330"/>
        <v>139930.94554571278</v>
      </c>
      <c r="Y159" s="8">
        <f t="shared" si="383"/>
        <v>4.5900000000000003E-2</v>
      </c>
      <c r="Z159" s="5">
        <f t="shared" si="358"/>
        <v>1549</v>
      </c>
      <c r="AA159" s="2">
        <f t="shared" si="359"/>
        <v>154745.1</v>
      </c>
      <c r="AB159" s="2">
        <f t="shared" si="360"/>
        <v>154900</v>
      </c>
      <c r="AC159" s="2">
        <f t="shared" si="361"/>
        <v>171265.53352500004</v>
      </c>
      <c r="AD159" s="8">
        <f t="shared" si="331"/>
        <v>5.1499999999999997E-2</v>
      </c>
      <c r="AE159" s="2">
        <f t="shared" si="332"/>
        <v>177880.66475740314</v>
      </c>
      <c r="AF159" s="2" t="str">
        <f t="shared" si="333"/>
        <v>nie</v>
      </c>
      <c r="AG159" s="2">
        <f t="shared" si="334"/>
        <v>1549</v>
      </c>
      <c r="AH159" s="1">
        <f t="shared" ref="AH159:AH162" si="386">IF(AT158&lt;&gt;0,AW158+AY158,AH158)</f>
        <v>1</v>
      </c>
      <c r="AI159" s="1">
        <f t="shared" si="324"/>
        <v>1</v>
      </c>
      <c r="AJ159" s="1">
        <f t="shared" si="381"/>
        <v>1</v>
      </c>
      <c r="AK159" s="1">
        <f t="shared" si="319"/>
        <v>0</v>
      </c>
      <c r="AL159" s="2">
        <f t="shared" si="243"/>
        <v>100</v>
      </c>
      <c r="AM159" s="8">
        <f t="shared" si="313"/>
        <v>5.1499999999999997E-2</v>
      </c>
      <c r="AN159" s="2">
        <f t="shared" si="244"/>
        <v>103.8625</v>
      </c>
      <c r="AO159" s="2">
        <f t="shared" ref="AO159:AO162" si="387">MIN(AH159*koszt_wczesniejszy_wykup_TOS,AN159-AL159)</f>
        <v>1</v>
      </c>
      <c r="AP159" s="2">
        <f t="shared" si="272"/>
        <v>200</v>
      </c>
      <c r="AQ159" s="8">
        <f t="shared" si="325"/>
        <v>4.5900000000000003E-2</v>
      </c>
      <c r="AR159" s="2">
        <f t="shared" si="267"/>
        <v>206.88499999999999</v>
      </c>
      <c r="AS159" s="2">
        <f t="shared" si="326"/>
        <v>2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97.420220940068845</v>
      </c>
      <c r="AW159" s="1">
        <f t="shared" si="384"/>
        <v>0</v>
      </c>
      <c r="AX159" s="2">
        <f t="shared" si="335"/>
        <v>97.420220940068845</v>
      </c>
      <c r="AY159" s="1">
        <f t="shared" ref="AY159:AY162" si="389">ROUNDDOWN(AX159/100,0)</f>
        <v>0</v>
      </c>
      <c r="AZ159" s="2">
        <f t="shared" si="363"/>
        <v>97.420220940068845</v>
      </c>
      <c r="BA159" s="2">
        <f t="shared" si="246"/>
        <v>178288.83247834322</v>
      </c>
      <c r="BB159" s="2">
        <f t="shared" si="336"/>
        <v>0</v>
      </c>
      <c r="BC159" s="2">
        <f t="shared" si="364"/>
        <v>1640.4177551918488</v>
      </c>
      <c r="BD159" s="2">
        <f t="shared" si="337"/>
        <v>176648.41472315136</v>
      </c>
      <c r="BE159" s="2">
        <f t="shared" si="365"/>
        <v>1552</v>
      </c>
      <c r="BF159" s="2">
        <f t="shared" si="338"/>
        <v>14579.998170885212</v>
      </c>
      <c r="BG159" s="2">
        <f t="shared" si="339"/>
        <v>160516.41655226616</v>
      </c>
      <c r="BI159" s="8">
        <f t="shared" si="315"/>
        <v>2.9000000000000001E-2</v>
      </c>
      <c r="BJ159" s="5">
        <f t="shared" si="366"/>
        <v>1092</v>
      </c>
      <c r="BK159" s="2">
        <f t="shared" si="367"/>
        <v>109090.8</v>
      </c>
      <c r="BL159" s="2">
        <f t="shared" si="368"/>
        <v>109200</v>
      </c>
      <c r="BM159" s="2">
        <f t="shared" si="340"/>
        <v>109200</v>
      </c>
      <c r="BN159" s="8">
        <f t="shared" si="341"/>
        <v>4.3999999999999997E-2</v>
      </c>
      <c r="BO159" s="2">
        <f t="shared" si="342"/>
        <v>112803.59999999999</v>
      </c>
      <c r="BP159" s="2" t="str">
        <f t="shared" si="343"/>
        <v>nie</v>
      </c>
      <c r="BQ159" s="2">
        <f t="shared" si="344"/>
        <v>2184</v>
      </c>
      <c r="BR159" s="1">
        <f t="shared" si="316"/>
        <v>181</v>
      </c>
      <c r="BS159" s="1">
        <f t="shared" si="327"/>
        <v>173</v>
      </c>
      <c r="BT159" s="1">
        <f t="shared" si="382"/>
        <v>195</v>
      </c>
      <c r="BU159" s="1">
        <f t="shared" si="320"/>
        <v>23</v>
      </c>
      <c r="BV159" s="2">
        <f t="shared" si="247"/>
        <v>18100</v>
      </c>
      <c r="BW159" s="8">
        <f t="shared" si="317"/>
        <v>5.5E-2</v>
      </c>
      <c r="BX159" s="2">
        <f t="shared" si="248"/>
        <v>18846.625</v>
      </c>
      <c r="BY159" s="2">
        <f t="shared" ref="BY159:BY162" si="390">MIN(BR159*koszt_wczesniejszy_wykup_COI,BX159-BV159)</f>
        <v>362</v>
      </c>
      <c r="BZ159" s="2">
        <f t="shared" si="273"/>
        <v>39100</v>
      </c>
      <c r="CA159" s="8">
        <f t="shared" si="328"/>
        <v>4.3999999999999997E-2</v>
      </c>
      <c r="CB159" s="2">
        <f t="shared" si="249"/>
        <v>40390.299999999996</v>
      </c>
      <c r="CC159" s="2">
        <f t="shared" si="329"/>
        <v>782</v>
      </c>
      <c r="CD159" s="2">
        <f t="shared" si="345"/>
        <v>0</v>
      </c>
      <c r="CE159" s="2">
        <f t="shared" si="250"/>
        <v>0</v>
      </c>
      <c r="CF159" s="2">
        <f t="shared" si="251"/>
        <v>93.700000000009823</v>
      </c>
      <c r="CG159" s="1">
        <f t="shared" si="385"/>
        <v>0</v>
      </c>
      <c r="CH159" s="2">
        <f t="shared" si="346"/>
        <v>93.700000000009823</v>
      </c>
      <c r="CI159" s="1">
        <f t="shared" ref="CI159:CI162" si="391">ROUNDDOWN(CH159/100,0)</f>
        <v>0</v>
      </c>
      <c r="CJ159" s="2">
        <f t="shared" si="252"/>
        <v>93.700000000009823</v>
      </c>
      <c r="CK159" s="2">
        <f t="shared" si="253"/>
        <v>172134.22499999998</v>
      </c>
      <c r="CL159" s="2">
        <f t="shared" si="347"/>
        <v>0</v>
      </c>
      <c r="CM159" s="2">
        <f t="shared" si="369"/>
        <v>1616.1138700000001</v>
      </c>
      <c r="CN159" s="2">
        <f t="shared" si="348"/>
        <v>170518.11112999998</v>
      </c>
      <c r="CO159" s="2">
        <f t="shared" si="370"/>
        <v>3328</v>
      </c>
      <c r="CP159" s="2">
        <f t="shared" si="349"/>
        <v>13073.182749999996</v>
      </c>
      <c r="CQ159" s="2">
        <f t="shared" si="350"/>
        <v>154116.92837999997</v>
      </c>
      <c r="CS159" s="5">
        <f t="shared" si="371"/>
        <v>1631</v>
      </c>
      <c r="CT159" s="2">
        <f t="shared" si="372"/>
        <v>162936.90000000002</v>
      </c>
      <c r="CU159" s="2">
        <f t="shared" si="373"/>
        <v>163100</v>
      </c>
      <c r="CV159" s="2">
        <f t="shared" si="374"/>
        <v>172886</v>
      </c>
      <c r="CW159" s="8">
        <f t="shared" si="351"/>
        <v>4.9000000000000002E-2</v>
      </c>
      <c r="CX159" s="2">
        <f t="shared" si="352"/>
        <v>179239.56050000002</v>
      </c>
      <c r="CY159" s="2" t="str">
        <f t="shared" si="353"/>
        <v>nie</v>
      </c>
      <c r="CZ159" s="2">
        <f t="shared" si="375"/>
        <v>0</v>
      </c>
      <c r="DA159" s="2">
        <f t="shared" si="376"/>
        <v>99.755980378889944</v>
      </c>
      <c r="DB159" s="2">
        <f t="shared" si="377"/>
        <v>179339.31648037891</v>
      </c>
      <c r="DC159" s="2">
        <f t="shared" si="354"/>
        <v>0</v>
      </c>
      <c r="DD159" s="2">
        <f t="shared" si="378"/>
        <v>1647.5753128553858</v>
      </c>
      <c r="DE159" s="2">
        <f t="shared" si="379"/>
        <v>177691.74116752352</v>
      </c>
      <c r="DF159" s="2">
        <f t="shared" si="355"/>
        <v>4893</v>
      </c>
      <c r="DG159" s="2">
        <f t="shared" si="356"/>
        <v>14125.846495000003</v>
      </c>
      <c r="DH159" s="2">
        <f t="shared" si="380"/>
        <v>158672.89467252351</v>
      </c>
    </row>
    <row r="160" spans="2:112">
      <c r="B160" s="228"/>
      <c r="C160" s="1">
        <f t="shared" si="321"/>
        <v>123</v>
      </c>
      <c r="D160" s="2">
        <f t="shared" si="259"/>
        <v>163795.65630074416</v>
      </c>
      <c r="E160" s="2">
        <f t="shared" si="260"/>
        <v>150139.08919132804</v>
      </c>
      <c r="F160" s="2">
        <f t="shared" si="261"/>
        <v>159636.84392999997</v>
      </c>
      <c r="G160" s="2">
        <f t="shared" si="262"/>
        <v>145538.95492999998</v>
      </c>
      <c r="H160" s="2">
        <f t="shared" si="263"/>
        <v>164171.66642350386</v>
      </c>
      <c r="I160" s="2">
        <f t="shared" si="264"/>
        <v>149736.16642350389</v>
      </c>
      <c r="J160" s="2">
        <f t="shared" si="322"/>
        <v>145215.14602622218</v>
      </c>
      <c r="K160" s="2">
        <f t="shared" si="323"/>
        <v>134057.47147350683</v>
      </c>
      <c r="W160" s="1">
        <f t="shared" si="357"/>
        <v>142</v>
      </c>
      <c r="X160" s="2">
        <f t="shared" si="330"/>
        <v>140261.91344562516</v>
      </c>
      <c r="Y160" s="8">
        <f t="shared" si="383"/>
        <v>4.5900000000000003E-2</v>
      </c>
      <c r="Z160" s="5">
        <f t="shared" si="358"/>
        <v>1549</v>
      </c>
      <c r="AA160" s="2">
        <f t="shared" si="359"/>
        <v>154745.1</v>
      </c>
      <c r="AB160" s="2">
        <f t="shared" si="360"/>
        <v>154900</v>
      </c>
      <c r="AC160" s="2">
        <f t="shared" si="361"/>
        <v>171265.53352500004</v>
      </c>
      <c r="AD160" s="8">
        <f t="shared" si="331"/>
        <v>5.1499999999999997E-2</v>
      </c>
      <c r="AE160" s="2">
        <f t="shared" si="332"/>
        <v>178615.67933878131</v>
      </c>
      <c r="AF160" s="2" t="str">
        <f t="shared" si="333"/>
        <v>nie</v>
      </c>
      <c r="AG160" s="2">
        <f t="shared" si="334"/>
        <v>1549</v>
      </c>
      <c r="AH160" s="1">
        <f t="shared" si="386"/>
        <v>1</v>
      </c>
      <c r="AI160" s="1">
        <f t="shared" si="324"/>
        <v>1</v>
      </c>
      <c r="AJ160" s="1">
        <f t="shared" si="381"/>
        <v>1</v>
      </c>
      <c r="AK160" s="1">
        <f t="shared" si="319"/>
        <v>0</v>
      </c>
      <c r="AL160" s="2">
        <f t="shared" ref="AL160:AL162" si="392">AH160*100</f>
        <v>100</v>
      </c>
      <c r="AM160" s="8">
        <f t="shared" si="313"/>
        <v>5.1499999999999997E-2</v>
      </c>
      <c r="AN160" s="2">
        <f t="shared" ref="AN160:AN162" si="393">AL160*(1+AM160*IF(MOD($W160,12)&lt;&gt;0,MOD($W160,12),12)/12)</f>
        <v>104.29166666666667</v>
      </c>
      <c r="AO160" s="2">
        <f t="shared" si="387"/>
        <v>1</v>
      </c>
      <c r="AP160" s="2">
        <f t="shared" si="272"/>
        <v>200</v>
      </c>
      <c r="AQ160" s="8">
        <f t="shared" si="325"/>
        <v>4.5900000000000003E-2</v>
      </c>
      <c r="AR160" s="2">
        <f t="shared" si="267"/>
        <v>207.64999999999998</v>
      </c>
      <c r="AS160" s="2">
        <f t="shared" si="326"/>
        <v>2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97.420220940068845</v>
      </c>
      <c r="AW160" s="1">
        <f t="shared" si="384"/>
        <v>0</v>
      </c>
      <c r="AX160" s="2">
        <f t="shared" si="335"/>
        <v>97.420220940068845</v>
      </c>
      <c r="AY160" s="1">
        <f t="shared" si="389"/>
        <v>0</v>
      </c>
      <c r="AZ160" s="2">
        <f t="shared" si="363"/>
        <v>97.420220940068845</v>
      </c>
      <c r="BA160" s="2">
        <f t="shared" ref="BA160:BA162" si="395">AE160+AN160+AR160+AZ159</f>
        <v>179025.04122638804</v>
      </c>
      <c r="BB160" s="2">
        <f t="shared" si="336"/>
        <v>0</v>
      </c>
      <c r="BC160" s="2">
        <f t="shared" si="364"/>
        <v>1640.4177551918488</v>
      </c>
      <c r="BD160" s="2">
        <f t="shared" si="337"/>
        <v>177384.62347119619</v>
      </c>
      <c r="BE160" s="2">
        <f t="shared" si="365"/>
        <v>1552</v>
      </c>
      <c r="BF160" s="2">
        <f t="shared" si="338"/>
        <v>14719.877833013728</v>
      </c>
      <c r="BG160" s="2">
        <f t="shared" si="339"/>
        <v>161112.74563818244</v>
      </c>
      <c r="BI160" s="8">
        <f t="shared" si="315"/>
        <v>2.9000000000000001E-2</v>
      </c>
      <c r="BJ160" s="5">
        <f t="shared" si="366"/>
        <v>1092</v>
      </c>
      <c r="BK160" s="2">
        <f t="shared" si="367"/>
        <v>109090.8</v>
      </c>
      <c r="BL160" s="2">
        <f t="shared" si="368"/>
        <v>109200</v>
      </c>
      <c r="BM160" s="2">
        <f t="shared" si="340"/>
        <v>109200</v>
      </c>
      <c r="BN160" s="8">
        <f t="shared" si="341"/>
        <v>4.3999999999999997E-2</v>
      </c>
      <c r="BO160" s="2">
        <f t="shared" si="342"/>
        <v>113204</v>
      </c>
      <c r="BP160" s="2" t="str">
        <f t="shared" si="343"/>
        <v>nie</v>
      </c>
      <c r="BQ160" s="2">
        <f t="shared" si="344"/>
        <v>2184</v>
      </c>
      <c r="BR160" s="1">
        <f t="shared" si="316"/>
        <v>181</v>
      </c>
      <c r="BS160" s="1">
        <f t="shared" si="327"/>
        <v>173</v>
      </c>
      <c r="BT160" s="1">
        <f t="shared" si="382"/>
        <v>195</v>
      </c>
      <c r="BU160" s="1">
        <f t="shared" si="320"/>
        <v>23</v>
      </c>
      <c r="BV160" s="2">
        <f t="shared" ref="BV160:BV162" si="396">BR160*100</f>
        <v>18100</v>
      </c>
      <c r="BW160" s="8">
        <f t="shared" si="317"/>
        <v>5.5E-2</v>
      </c>
      <c r="BX160" s="2">
        <f t="shared" ref="BX160:BX162" si="397">BV160*(1+BW160*IF(MOD($W160,12)&lt;&gt;0,MOD($W160,12),12)/12)</f>
        <v>18929.583333333336</v>
      </c>
      <c r="BY160" s="2">
        <f t="shared" si="390"/>
        <v>362</v>
      </c>
      <c r="BZ160" s="2">
        <f t="shared" si="273"/>
        <v>39100</v>
      </c>
      <c r="CA160" s="8">
        <f t="shared" si="328"/>
        <v>4.3999999999999997E-2</v>
      </c>
      <c r="CB160" s="2">
        <f t="shared" ref="CB160:CB162" si="398">BZ160*(1+CA160*IF(MOD($W160,12)&lt;&gt;0,MOD($W160,12),12)/12)</f>
        <v>40533.666666666664</v>
      </c>
      <c r="CC160" s="2">
        <f t="shared" si="329"/>
        <v>782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93.700000000009823</v>
      </c>
      <c r="CG160" s="1">
        <f t="shared" si="385"/>
        <v>0</v>
      </c>
      <c r="CH160" s="2">
        <f t="shared" si="346"/>
        <v>93.700000000009823</v>
      </c>
      <c r="CI160" s="1">
        <f t="shared" si="391"/>
        <v>0</v>
      </c>
      <c r="CJ160" s="2">
        <f t="shared" ref="CJ160:CJ162" si="401">CH160-CI160*100</f>
        <v>93.700000000009823</v>
      </c>
      <c r="CK160" s="2">
        <f t="shared" ref="CK160:CK162" si="402">BO160+BX160+CB160+CJ159</f>
        <v>172760.95</v>
      </c>
      <c r="CL160" s="2">
        <f t="shared" si="347"/>
        <v>0</v>
      </c>
      <c r="CM160" s="2">
        <f t="shared" si="369"/>
        <v>1616.1138700000001</v>
      </c>
      <c r="CN160" s="2">
        <f t="shared" si="348"/>
        <v>171144.83613000001</v>
      </c>
      <c r="CO160" s="2">
        <f t="shared" si="370"/>
        <v>3328</v>
      </c>
      <c r="CP160" s="2">
        <f t="shared" si="349"/>
        <v>13192.260500000002</v>
      </c>
      <c r="CQ160" s="2">
        <f t="shared" si="350"/>
        <v>154624.57563000001</v>
      </c>
      <c r="CS160" s="5">
        <f t="shared" si="371"/>
        <v>1631</v>
      </c>
      <c r="CT160" s="2">
        <f t="shared" si="372"/>
        <v>162936.90000000002</v>
      </c>
      <c r="CU160" s="2">
        <f t="shared" si="373"/>
        <v>163100</v>
      </c>
      <c r="CV160" s="2">
        <f t="shared" si="374"/>
        <v>172886</v>
      </c>
      <c r="CW160" s="8">
        <f t="shared" si="351"/>
        <v>4.9000000000000002E-2</v>
      </c>
      <c r="CX160" s="2">
        <f t="shared" si="352"/>
        <v>179945.51166666666</v>
      </c>
      <c r="CY160" s="2" t="str">
        <f t="shared" si="353"/>
        <v>nie</v>
      </c>
      <c r="CZ160" s="2">
        <f t="shared" si="375"/>
        <v>0</v>
      </c>
      <c r="DA160" s="2">
        <f t="shared" si="376"/>
        <v>99.755980378889944</v>
      </c>
      <c r="DB160" s="2">
        <f t="shared" si="377"/>
        <v>180045.26764704555</v>
      </c>
      <c r="DC160" s="2">
        <f t="shared" si="354"/>
        <v>0</v>
      </c>
      <c r="DD160" s="2">
        <f t="shared" si="378"/>
        <v>1647.5753128553858</v>
      </c>
      <c r="DE160" s="2">
        <f t="shared" si="379"/>
        <v>178397.69233419016</v>
      </c>
      <c r="DF160" s="2">
        <f t="shared" si="355"/>
        <v>4893</v>
      </c>
      <c r="DG160" s="2">
        <f t="shared" si="356"/>
        <v>14259.977216666664</v>
      </c>
      <c r="DH160" s="2">
        <f t="shared" si="380"/>
        <v>159244.7151175235</v>
      </c>
    </row>
    <row r="161" spans="2:112">
      <c r="B161" s="228"/>
      <c r="C161" s="1">
        <f t="shared" si="321"/>
        <v>124</v>
      </c>
      <c r="D161" s="2">
        <f t="shared" si="259"/>
        <v>164495.48326116084</v>
      </c>
      <c r="E161" s="2">
        <f t="shared" si="260"/>
        <v>150705.94902926555</v>
      </c>
      <c r="F161" s="2">
        <f t="shared" si="261"/>
        <v>160236.43559666668</v>
      </c>
      <c r="G161" s="2">
        <f t="shared" si="262"/>
        <v>145960.39793000001</v>
      </c>
      <c r="H161" s="2">
        <f t="shared" si="263"/>
        <v>164987.16642350389</v>
      </c>
      <c r="I161" s="2">
        <f t="shared" si="264"/>
        <v>149736.16642350389</v>
      </c>
      <c r="J161" s="2">
        <f t="shared" si="322"/>
        <v>145656.23703227684</v>
      </c>
      <c r="K161" s="2">
        <f t="shared" si="323"/>
        <v>134379.11180383957</v>
      </c>
      <c r="W161" s="1">
        <f t="shared" si="357"/>
        <v>143</v>
      </c>
      <c r="X161" s="2">
        <f t="shared" si="330"/>
        <v>140592.88134553755</v>
      </c>
      <c r="Y161" s="8">
        <f t="shared" si="383"/>
        <v>4.5900000000000003E-2</v>
      </c>
      <c r="Z161" s="5">
        <f t="shared" si="358"/>
        <v>1549</v>
      </c>
      <c r="AA161" s="2">
        <f t="shared" si="359"/>
        <v>154745.1</v>
      </c>
      <c r="AB161" s="2">
        <f t="shared" si="360"/>
        <v>154900</v>
      </c>
      <c r="AC161" s="2">
        <f t="shared" si="361"/>
        <v>171265.53352500004</v>
      </c>
      <c r="AD161" s="8">
        <f t="shared" si="331"/>
        <v>5.1499999999999997E-2</v>
      </c>
      <c r="AE161" s="2">
        <f t="shared" si="332"/>
        <v>179350.69392015939</v>
      </c>
      <c r="AF161" s="2" t="str">
        <f t="shared" si="333"/>
        <v>nie</v>
      </c>
      <c r="AG161" s="2">
        <f t="shared" si="334"/>
        <v>1549</v>
      </c>
      <c r="AH161" s="1">
        <f t="shared" si="386"/>
        <v>1</v>
      </c>
      <c r="AI161" s="1">
        <f t="shared" si="324"/>
        <v>1</v>
      </c>
      <c r="AJ161" s="1">
        <f t="shared" si="381"/>
        <v>1</v>
      </c>
      <c r="AK161" s="1">
        <f t="shared" si="319"/>
        <v>0</v>
      </c>
      <c r="AL161" s="2">
        <f t="shared" si="392"/>
        <v>100</v>
      </c>
      <c r="AM161" s="8">
        <f t="shared" si="313"/>
        <v>5.1499999999999997E-2</v>
      </c>
      <c r="AN161" s="2">
        <f t="shared" si="393"/>
        <v>104.72083333333333</v>
      </c>
      <c r="AO161" s="2">
        <f t="shared" si="387"/>
        <v>1</v>
      </c>
      <c r="AP161" s="2">
        <f t="shared" si="272"/>
        <v>200</v>
      </c>
      <c r="AQ161" s="8">
        <f t="shared" si="325"/>
        <v>4.5900000000000003E-2</v>
      </c>
      <c r="AR161" s="2">
        <f t="shared" si="267"/>
        <v>208.41500000000002</v>
      </c>
      <c r="AS161" s="2">
        <f t="shared" si="326"/>
        <v>2</v>
      </c>
      <c r="AT161" s="2">
        <f t="shared" si="362"/>
        <v>0</v>
      </c>
      <c r="AU161" s="2">
        <f t="shared" si="394"/>
        <v>0</v>
      </c>
      <c r="AV161" s="2">
        <f t="shared" si="388"/>
        <v>97.420220940068845</v>
      </c>
      <c r="AW161" s="1">
        <f t="shared" si="384"/>
        <v>0</v>
      </c>
      <c r="AX161" s="2">
        <f t="shared" si="335"/>
        <v>97.420220940068845</v>
      </c>
      <c r="AY161" s="1">
        <f t="shared" si="389"/>
        <v>0</v>
      </c>
      <c r="AZ161" s="2">
        <f t="shared" si="363"/>
        <v>97.420220940068845</v>
      </c>
      <c r="BA161" s="2">
        <f t="shared" si="395"/>
        <v>179761.24997443281</v>
      </c>
      <c r="BB161" s="2">
        <f t="shared" si="336"/>
        <v>0</v>
      </c>
      <c r="BC161" s="2">
        <f t="shared" si="364"/>
        <v>1640.4177551918488</v>
      </c>
      <c r="BD161" s="2">
        <f t="shared" si="337"/>
        <v>178120.83221924095</v>
      </c>
      <c r="BE161" s="2">
        <f t="shared" si="365"/>
        <v>1552</v>
      </c>
      <c r="BF161" s="2">
        <f t="shared" si="338"/>
        <v>14859.757495142234</v>
      </c>
      <c r="BG161" s="2">
        <f t="shared" si="339"/>
        <v>161709.07472409873</v>
      </c>
      <c r="BI161" s="8">
        <f t="shared" si="315"/>
        <v>2.9000000000000001E-2</v>
      </c>
      <c r="BJ161" s="5">
        <f t="shared" si="366"/>
        <v>1092</v>
      </c>
      <c r="BK161" s="2">
        <f t="shared" si="367"/>
        <v>109090.8</v>
      </c>
      <c r="BL161" s="2">
        <f t="shared" si="368"/>
        <v>109200</v>
      </c>
      <c r="BM161" s="2">
        <f t="shared" si="340"/>
        <v>109200</v>
      </c>
      <c r="BN161" s="8">
        <f t="shared" si="341"/>
        <v>4.3999999999999997E-2</v>
      </c>
      <c r="BO161" s="2">
        <f t="shared" si="342"/>
        <v>113604.4</v>
      </c>
      <c r="BP161" s="2" t="str">
        <f t="shared" si="343"/>
        <v>nie</v>
      </c>
      <c r="BQ161" s="2">
        <f t="shared" si="344"/>
        <v>2184</v>
      </c>
      <c r="BR161" s="1">
        <f t="shared" si="316"/>
        <v>181</v>
      </c>
      <c r="BS161" s="1">
        <f t="shared" si="327"/>
        <v>173</v>
      </c>
      <c r="BT161" s="1">
        <f t="shared" si="382"/>
        <v>195</v>
      </c>
      <c r="BU161" s="1">
        <f t="shared" si="320"/>
        <v>23</v>
      </c>
      <c r="BV161" s="2">
        <f t="shared" si="396"/>
        <v>18100</v>
      </c>
      <c r="BW161" s="8">
        <f t="shared" si="317"/>
        <v>5.5E-2</v>
      </c>
      <c r="BX161" s="2">
        <f t="shared" si="397"/>
        <v>19012.541666666664</v>
      </c>
      <c r="BY161" s="2">
        <f t="shared" si="390"/>
        <v>362</v>
      </c>
      <c r="BZ161" s="2">
        <f t="shared" si="273"/>
        <v>39100</v>
      </c>
      <c r="CA161" s="8">
        <f t="shared" si="328"/>
        <v>4.3999999999999997E-2</v>
      </c>
      <c r="CB161" s="2">
        <f t="shared" si="398"/>
        <v>40677.033333333333</v>
      </c>
      <c r="CC161" s="2">
        <f t="shared" si="329"/>
        <v>782</v>
      </c>
      <c r="CD161" s="2">
        <f t="shared" si="345"/>
        <v>0</v>
      </c>
      <c r="CE161" s="2">
        <f t="shared" si="399"/>
        <v>0</v>
      </c>
      <c r="CF161" s="2">
        <f t="shared" si="400"/>
        <v>93.700000000009823</v>
      </c>
      <c r="CG161" s="1">
        <f t="shared" si="385"/>
        <v>0</v>
      </c>
      <c r="CH161" s="2">
        <f t="shared" si="346"/>
        <v>93.700000000009823</v>
      </c>
      <c r="CI161" s="1">
        <f t="shared" si="391"/>
        <v>0</v>
      </c>
      <c r="CJ161" s="2">
        <f t="shared" si="401"/>
        <v>93.700000000009823</v>
      </c>
      <c r="CK161" s="2">
        <f t="shared" si="402"/>
        <v>173387.67499999999</v>
      </c>
      <c r="CL161" s="2">
        <f t="shared" si="347"/>
        <v>0</v>
      </c>
      <c r="CM161" s="2">
        <f t="shared" si="369"/>
        <v>1616.1138700000001</v>
      </c>
      <c r="CN161" s="2">
        <f t="shared" si="348"/>
        <v>171771.56112999999</v>
      </c>
      <c r="CO161" s="2">
        <f t="shared" si="370"/>
        <v>3328</v>
      </c>
      <c r="CP161" s="2">
        <f t="shared" si="349"/>
        <v>13311.338249999997</v>
      </c>
      <c r="CQ161" s="2">
        <f t="shared" si="350"/>
        <v>155132.22287999999</v>
      </c>
      <c r="CS161" s="5">
        <f t="shared" si="371"/>
        <v>1631</v>
      </c>
      <c r="CT161" s="2">
        <f t="shared" si="372"/>
        <v>162936.90000000002</v>
      </c>
      <c r="CU161" s="2">
        <f t="shared" si="373"/>
        <v>163100</v>
      </c>
      <c r="CV161" s="2">
        <f t="shared" si="374"/>
        <v>172886</v>
      </c>
      <c r="CW161" s="8">
        <f t="shared" si="351"/>
        <v>4.9000000000000002E-2</v>
      </c>
      <c r="CX161" s="2">
        <f t="shared" si="352"/>
        <v>180651.46283333335</v>
      </c>
      <c r="CY161" s="2" t="str">
        <f t="shared" si="353"/>
        <v>nie</v>
      </c>
      <c r="CZ161" s="2">
        <f t="shared" si="375"/>
        <v>0</v>
      </c>
      <c r="DA161" s="2">
        <f t="shared" si="376"/>
        <v>99.755980378889944</v>
      </c>
      <c r="DB161" s="2">
        <f t="shared" si="377"/>
        <v>180751.21881371224</v>
      </c>
      <c r="DC161" s="2">
        <f t="shared" si="354"/>
        <v>0</v>
      </c>
      <c r="DD161" s="2">
        <f t="shared" si="378"/>
        <v>1647.5753128553858</v>
      </c>
      <c r="DE161" s="2">
        <f t="shared" si="379"/>
        <v>179103.64350085685</v>
      </c>
      <c r="DF161" s="2">
        <f t="shared" si="355"/>
        <v>4893</v>
      </c>
      <c r="DG161" s="2">
        <f t="shared" si="356"/>
        <v>14394.107938333338</v>
      </c>
      <c r="DH161" s="2">
        <f t="shared" si="380"/>
        <v>159816.53556252352</v>
      </c>
    </row>
    <row r="162" spans="2:112">
      <c r="B162" s="228"/>
      <c r="C162" s="1">
        <f t="shared" si="321"/>
        <v>125</v>
      </c>
      <c r="D162" s="2">
        <f t="shared" si="259"/>
        <v>165195.3102215775</v>
      </c>
      <c r="E162" s="2">
        <f t="shared" si="260"/>
        <v>151272.80886720304</v>
      </c>
      <c r="F162" s="2">
        <f t="shared" si="261"/>
        <v>160836.02726333332</v>
      </c>
      <c r="G162" s="2">
        <f t="shared" si="262"/>
        <v>146422.71218</v>
      </c>
      <c r="H162" s="2">
        <f t="shared" si="263"/>
        <v>165802.66642350389</v>
      </c>
      <c r="I162" s="2">
        <f t="shared" si="264"/>
        <v>149736.16642350389</v>
      </c>
      <c r="J162" s="2">
        <f t="shared" si="322"/>
        <v>146098.66785226238</v>
      </c>
      <c r="K162" s="2">
        <f t="shared" si="323"/>
        <v>134700.7521341723</v>
      </c>
      <c r="W162" s="1">
        <f t="shared" si="357"/>
        <v>144</v>
      </c>
      <c r="X162" s="2">
        <f t="shared" si="330"/>
        <v>140923.84924544991</v>
      </c>
      <c r="Y162" s="8">
        <f t="shared" si="383"/>
        <v>4.5900000000000003E-2</v>
      </c>
      <c r="Z162" s="5">
        <f t="shared" si="358"/>
        <v>1549</v>
      </c>
      <c r="AA162" s="2">
        <f t="shared" si="359"/>
        <v>154745.1</v>
      </c>
      <c r="AB162" s="2">
        <f t="shared" si="360"/>
        <v>154900</v>
      </c>
      <c r="AC162" s="2">
        <f t="shared" si="361"/>
        <v>171265.53352500004</v>
      </c>
      <c r="AD162" s="8">
        <f t="shared" si="331"/>
        <v>4.5900000000000003E-2</v>
      </c>
      <c r="AE162" s="2">
        <f t="shared" si="332"/>
        <v>179126.62151379755</v>
      </c>
      <c r="AF162" s="2" t="str">
        <f t="shared" si="333"/>
        <v>tak</v>
      </c>
      <c r="AG162" s="2">
        <f t="shared" si="334"/>
        <v>0</v>
      </c>
      <c r="AH162" s="1">
        <f t="shared" si="386"/>
        <v>1</v>
      </c>
      <c r="AI162" s="1">
        <f t="shared" si="324"/>
        <v>1</v>
      </c>
      <c r="AJ162" s="1">
        <f t="shared" si="381"/>
        <v>1</v>
      </c>
      <c r="AK162" s="1">
        <f t="shared" si="319"/>
        <v>0</v>
      </c>
      <c r="AL162" s="2">
        <f t="shared" si="392"/>
        <v>100</v>
      </c>
      <c r="AM162" s="8">
        <f t="shared" si="313"/>
        <v>5.1499999999999997E-2</v>
      </c>
      <c r="AN162" s="2">
        <f t="shared" si="393"/>
        <v>105.15</v>
      </c>
      <c r="AO162" s="2">
        <f t="shared" si="387"/>
        <v>1</v>
      </c>
      <c r="AP162" s="2">
        <f t="shared" si="272"/>
        <v>200</v>
      </c>
      <c r="AQ162" s="8">
        <f t="shared" si="325"/>
        <v>4.5900000000000003E-2</v>
      </c>
      <c r="AR162" s="2">
        <f t="shared" si="267"/>
        <v>209.18</v>
      </c>
      <c r="AS162" s="2">
        <f t="shared" si="326"/>
        <v>2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179538.37173473762</v>
      </c>
      <c r="BB162" s="2">
        <f t="shared" si="336"/>
        <v>179.53837173473764</v>
      </c>
      <c r="BC162" s="2">
        <f t="shared" si="364"/>
        <v>1819.9561269265864</v>
      </c>
      <c r="BD162" s="2">
        <f t="shared" si="337"/>
        <v>177718.41560781104</v>
      </c>
      <c r="BE162" s="2">
        <f t="shared" si="365"/>
        <v>3</v>
      </c>
      <c r="BF162" s="2">
        <f t="shared" si="338"/>
        <v>15111.720629600148</v>
      </c>
      <c r="BG162" s="2">
        <f t="shared" si="339"/>
        <v>162603.6949782109</v>
      </c>
      <c r="BI162" s="8">
        <f t="shared" si="315"/>
        <v>2.9000000000000001E-2</v>
      </c>
      <c r="BJ162" s="5">
        <f t="shared" si="366"/>
        <v>1092</v>
      </c>
      <c r="BK162" s="2">
        <f t="shared" si="367"/>
        <v>109090.8</v>
      </c>
      <c r="BL162" s="2">
        <f t="shared" si="368"/>
        <v>109200</v>
      </c>
      <c r="BM162" s="2">
        <f t="shared" si="340"/>
        <v>109200</v>
      </c>
      <c r="BN162" s="8">
        <f t="shared" si="341"/>
        <v>4.3999999999999997E-2</v>
      </c>
      <c r="BO162" s="2">
        <f t="shared" si="342"/>
        <v>114004.8</v>
      </c>
      <c r="BP162" s="2" t="str">
        <f t="shared" si="343"/>
        <v>tak</v>
      </c>
      <c r="BQ162" s="2">
        <f t="shared" si="344"/>
        <v>0</v>
      </c>
      <c r="BR162" s="1">
        <f t="shared" si="316"/>
        <v>181</v>
      </c>
      <c r="BS162" s="1">
        <f t="shared" si="327"/>
        <v>173</v>
      </c>
      <c r="BT162" s="1">
        <f t="shared" si="382"/>
        <v>195</v>
      </c>
      <c r="BU162" s="1">
        <f t="shared" si="320"/>
        <v>23</v>
      </c>
      <c r="BV162" s="2">
        <f t="shared" si="396"/>
        <v>18100</v>
      </c>
      <c r="BW162" s="8">
        <f t="shared" si="317"/>
        <v>5.5E-2</v>
      </c>
      <c r="BX162" s="2">
        <f t="shared" si="397"/>
        <v>19095.5</v>
      </c>
      <c r="BY162" s="2">
        <f t="shared" si="390"/>
        <v>362</v>
      </c>
      <c r="BZ162" s="2">
        <f t="shared" si="273"/>
        <v>39100</v>
      </c>
      <c r="CA162" s="8">
        <f t="shared" si="328"/>
        <v>4.3999999999999997E-2</v>
      </c>
      <c r="CB162" s="2">
        <f t="shared" si="398"/>
        <v>40820.400000000001</v>
      </c>
      <c r="CC162" s="2">
        <f t="shared" si="329"/>
        <v>782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174014.4</v>
      </c>
      <c r="CL162" s="2">
        <f t="shared" si="347"/>
        <v>174.01439999999999</v>
      </c>
      <c r="CM162" s="2">
        <f t="shared" si="369"/>
        <v>1790.1282700000002</v>
      </c>
      <c r="CN162" s="2">
        <f t="shared" si="348"/>
        <v>172224.27173000001</v>
      </c>
      <c r="CO162" s="2">
        <f t="shared" si="370"/>
        <v>1144</v>
      </c>
      <c r="CP162" s="2">
        <f t="shared" si="349"/>
        <v>13845.375999999998</v>
      </c>
      <c r="CQ162" s="2">
        <f t="shared" si="350"/>
        <v>157234.89573000002</v>
      </c>
      <c r="CS162" s="5">
        <f t="shared" si="371"/>
        <v>1631</v>
      </c>
      <c r="CT162" s="2">
        <f t="shared" si="372"/>
        <v>162936.90000000002</v>
      </c>
      <c r="CU162" s="2">
        <f t="shared" si="373"/>
        <v>163100</v>
      </c>
      <c r="CV162" s="2">
        <f t="shared" si="374"/>
        <v>172886</v>
      </c>
      <c r="CW162" s="8">
        <f t="shared" si="351"/>
        <v>4.9000000000000002E-2</v>
      </c>
      <c r="CX162" s="2">
        <f t="shared" si="352"/>
        <v>181357.41399999999</v>
      </c>
      <c r="CY162" s="2" t="str">
        <f t="shared" si="353"/>
        <v>nie</v>
      </c>
      <c r="CZ162" s="2">
        <f t="shared" si="375"/>
        <v>0</v>
      </c>
      <c r="DA162" s="2">
        <f t="shared" si="376"/>
        <v>99.755980378889944</v>
      </c>
      <c r="DB162" s="2">
        <f t="shared" si="377"/>
        <v>181457.16998037888</v>
      </c>
      <c r="DC162" s="2">
        <f t="shared" si="354"/>
        <v>181.45716998037889</v>
      </c>
      <c r="DD162" s="2">
        <f t="shared" si="378"/>
        <v>1829.0324828357648</v>
      </c>
      <c r="DE162" s="2">
        <f t="shared" si="379"/>
        <v>179628.13749754312</v>
      </c>
      <c r="DF162" s="2">
        <f t="shared" si="355"/>
        <v>4893</v>
      </c>
      <c r="DG162" s="2">
        <f t="shared" si="356"/>
        <v>14528.238659999999</v>
      </c>
      <c r="DH162" s="2">
        <f t="shared" si="380"/>
        <v>160206.89883754312</v>
      </c>
    </row>
    <row r="163" spans="2:112">
      <c r="B163" s="228"/>
      <c r="C163" s="1">
        <f t="shared" si="321"/>
        <v>126</v>
      </c>
      <c r="D163" s="2">
        <f t="shared" si="259"/>
        <v>165895.13718199419</v>
      </c>
      <c r="E163" s="2">
        <f t="shared" si="260"/>
        <v>151839.66870514056</v>
      </c>
      <c r="F163" s="2">
        <f t="shared" si="261"/>
        <v>161435.61893000003</v>
      </c>
      <c r="G163" s="2">
        <f t="shared" si="262"/>
        <v>146908.38143000001</v>
      </c>
      <c r="H163" s="2">
        <f t="shared" si="263"/>
        <v>166618.16642350389</v>
      </c>
      <c r="I163" s="2">
        <f t="shared" si="264"/>
        <v>149736.16642350389</v>
      </c>
      <c r="J163" s="2">
        <f t="shared" si="322"/>
        <v>146542.44255586364</v>
      </c>
      <c r="K163" s="2">
        <f t="shared" si="323"/>
        <v>135022.39246450501</v>
      </c>
    </row>
    <row r="164" spans="2:112">
      <c r="B164" s="228"/>
      <c r="C164" s="1">
        <f t="shared" si="321"/>
        <v>127</v>
      </c>
      <c r="D164" s="2">
        <f t="shared" si="259"/>
        <v>166594.96414241084</v>
      </c>
      <c r="E164" s="2">
        <f t="shared" si="260"/>
        <v>152406.52854307805</v>
      </c>
      <c r="F164" s="2">
        <f t="shared" si="261"/>
        <v>162035.21059666667</v>
      </c>
      <c r="G164" s="2">
        <f t="shared" si="262"/>
        <v>147394.05068000001</v>
      </c>
      <c r="H164" s="2">
        <f t="shared" si="263"/>
        <v>167433.66642350389</v>
      </c>
      <c r="I164" s="2">
        <f t="shared" si="264"/>
        <v>150396.72142350388</v>
      </c>
      <c r="J164" s="2">
        <f t="shared" si="322"/>
        <v>146987.56522512709</v>
      </c>
      <c r="K164" s="2">
        <f t="shared" si="323"/>
        <v>135344.03279483775</v>
      </c>
    </row>
    <row r="165" spans="2:112">
      <c r="B165" s="228"/>
      <c r="C165" s="1">
        <f t="shared" si="321"/>
        <v>128</v>
      </c>
      <c r="D165" s="2">
        <f t="shared" si="259"/>
        <v>167294.79110282747</v>
      </c>
      <c r="E165" s="2">
        <f t="shared" si="260"/>
        <v>152973.38838101554</v>
      </c>
      <c r="F165" s="2">
        <f t="shared" si="261"/>
        <v>162634.80226333335</v>
      </c>
      <c r="G165" s="2">
        <f t="shared" si="262"/>
        <v>147879.71993000002</v>
      </c>
      <c r="H165" s="2">
        <f t="shared" si="263"/>
        <v>168249.16642350389</v>
      </c>
      <c r="I165" s="2">
        <f t="shared" si="264"/>
        <v>151057.27642350388</v>
      </c>
      <c r="J165" s="2">
        <f t="shared" si="322"/>
        <v>147434.03995449841</v>
      </c>
      <c r="K165" s="2">
        <f t="shared" si="323"/>
        <v>135665.67312517049</v>
      </c>
    </row>
    <row r="166" spans="2:112">
      <c r="B166" s="228"/>
      <c r="C166" s="1">
        <f t="shared" ref="C166:C181" si="403">W147</f>
        <v>129</v>
      </c>
      <c r="D166" s="2">
        <f t="shared" si="259"/>
        <v>167994.61806324412</v>
      </c>
      <c r="E166" s="2">
        <f t="shared" si="260"/>
        <v>153540.24821895303</v>
      </c>
      <c r="F166" s="2">
        <f t="shared" si="261"/>
        <v>163234.39392999999</v>
      </c>
      <c r="G166" s="2">
        <f t="shared" si="262"/>
        <v>148365.38918</v>
      </c>
      <c r="H166" s="2">
        <f t="shared" si="263"/>
        <v>169064.66642350389</v>
      </c>
      <c r="I166" s="2">
        <f t="shared" si="264"/>
        <v>151717.8314235039</v>
      </c>
      <c r="J166" s="2">
        <f t="shared" ref="J166:J181" si="404">FV(INDEX(scenariusz_I_konto,MATCH(ROUNDUP(C166/12,0),scenariusz_I_rok,0))/12*(1-podatek_Belki),1,0,-J165,1)</f>
        <v>147881.8708508602</v>
      </c>
      <c r="K166" s="2">
        <f t="shared" ref="K166:K181" si="405">X147</f>
        <v>135987.3134555032</v>
      </c>
    </row>
    <row r="167" spans="2:112">
      <c r="B167" s="228"/>
      <c r="C167" s="1">
        <f t="shared" si="403"/>
        <v>130</v>
      </c>
      <c r="D167" s="2">
        <f t="shared" ref="D167:D181" si="406">BD148</f>
        <v>168694.44502366084</v>
      </c>
      <c r="E167" s="2">
        <f t="shared" ref="E167:E181" si="407">BG148</f>
        <v>154107.10805689055</v>
      </c>
      <c r="F167" s="2">
        <f t="shared" ref="F167:F181" si="408">CN148</f>
        <v>163833.98559666667</v>
      </c>
      <c r="G167" s="2">
        <f t="shared" ref="G167:G181" si="409">CQ148</f>
        <v>148851.05843</v>
      </c>
      <c r="H167" s="2">
        <f t="shared" ref="H167:H181" si="410">DE148</f>
        <v>169880.16642350389</v>
      </c>
      <c r="I167" s="2">
        <f t="shared" ref="I167:I181" si="411">DH148</f>
        <v>152378.38642350389</v>
      </c>
      <c r="J167" s="2">
        <f t="shared" si="404"/>
        <v>148331.0620335697</v>
      </c>
      <c r="K167" s="2">
        <f t="shared" si="405"/>
        <v>136308.95378583594</v>
      </c>
    </row>
    <row r="168" spans="2:112">
      <c r="B168" s="229"/>
      <c r="C168" s="1">
        <f t="shared" si="403"/>
        <v>131</v>
      </c>
      <c r="D168" s="2">
        <f t="shared" si="406"/>
        <v>169394.27198407747</v>
      </c>
      <c r="E168" s="2">
        <f t="shared" si="407"/>
        <v>154673.96789482803</v>
      </c>
      <c r="F168" s="2">
        <f t="shared" si="408"/>
        <v>164433.57726333334</v>
      </c>
      <c r="G168" s="2">
        <f t="shared" si="409"/>
        <v>149336.72768000001</v>
      </c>
      <c r="H168" s="2">
        <f t="shared" si="410"/>
        <v>170695.66642350389</v>
      </c>
      <c r="I168" s="2">
        <f t="shared" si="411"/>
        <v>153038.94142350389</v>
      </c>
      <c r="J168" s="2">
        <f t="shared" si="404"/>
        <v>148781.61763449668</v>
      </c>
      <c r="K168" s="2">
        <f t="shared" si="405"/>
        <v>136630.59411616868</v>
      </c>
    </row>
    <row r="169" spans="2:112">
      <c r="B169" s="227">
        <f>ROUNDUP(C170/12,0)</f>
        <v>12</v>
      </c>
      <c r="C169" s="3">
        <f t="shared" si="403"/>
        <v>132</v>
      </c>
      <c r="D169" s="10">
        <f t="shared" si="406"/>
        <v>169922.53599074823</v>
      </c>
      <c r="E169" s="10">
        <f t="shared" si="407"/>
        <v>155069.26477901961</v>
      </c>
      <c r="F169" s="10">
        <f t="shared" si="408"/>
        <v>164866.68612999999</v>
      </c>
      <c r="G169" s="10">
        <f t="shared" si="409"/>
        <v>149655.91412999999</v>
      </c>
      <c r="H169" s="10">
        <f t="shared" si="410"/>
        <v>171338.1806675235</v>
      </c>
      <c r="I169" s="10">
        <f t="shared" si="411"/>
        <v>153526.51066752349</v>
      </c>
      <c r="J169" s="10">
        <f t="shared" si="404"/>
        <v>149233.54179806146</v>
      </c>
      <c r="K169" s="10">
        <f t="shared" si="405"/>
        <v>136952.23444650139</v>
      </c>
    </row>
    <row r="170" spans="2:112">
      <c r="B170" s="228"/>
      <c r="C170" s="1">
        <f t="shared" si="403"/>
        <v>133</v>
      </c>
      <c r="D170" s="2">
        <f t="shared" si="406"/>
        <v>170758.74473879306</v>
      </c>
      <c r="E170" s="2">
        <f t="shared" si="407"/>
        <v>155746.24623993592</v>
      </c>
      <c r="F170" s="2">
        <f t="shared" si="408"/>
        <v>165504.31113000002</v>
      </c>
      <c r="G170" s="2">
        <f t="shared" si="409"/>
        <v>150281.77413000001</v>
      </c>
      <c r="H170" s="2">
        <f t="shared" si="410"/>
        <v>172044.13183419019</v>
      </c>
      <c r="I170" s="2">
        <f t="shared" si="411"/>
        <v>154098.33111252353</v>
      </c>
      <c r="J170" s="2">
        <f t="shared" si="404"/>
        <v>149686.83868127308</v>
      </c>
      <c r="K170" s="2">
        <f t="shared" si="405"/>
        <v>137283.20234641377</v>
      </c>
    </row>
    <row r="171" spans="2:112">
      <c r="B171" s="228"/>
      <c r="C171" s="1">
        <f t="shared" si="403"/>
        <v>134</v>
      </c>
      <c r="D171" s="2">
        <f t="shared" si="406"/>
        <v>171494.95348683785</v>
      </c>
      <c r="E171" s="2">
        <f t="shared" si="407"/>
        <v>156342.22770085221</v>
      </c>
      <c r="F171" s="2">
        <f t="shared" si="408"/>
        <v>166131.03613000002</v>
      </c>
      <c r="G171" s="2">
        <f t="shared" si="409"/>
        <v>150722.22513000004</v>
      </c>
      <c r="H171" s="2">
        <f t="shared" si="410"/>
        <v>172750.08300085683</v>
      </c>
      <c r="I171" s="2">
        <f t="shared" si="411"/>
        <v>154670.1515575235</v>
      </c>
      <c r="J171" s="2">
        <f t="shared" si="404"/>
        <v>150141.51245376744</v>
      </c>
      <c r="K171" s="2">
        <f t="shared" si="405"/>
        <v>137614.17024632613</v>
      </c>
    </row>
    <row r="172" spans="2:112">
      <c r="B172" s="228"/>
      <c r="C172" s="1">
        <f t="shared" si="403"/>
        <v>135</v>
      </c>
      <c r="D172" s="2">
        <f t="shared" si="406"/>
        <v>172231.16223488265</v>
      </c>
      <c r="E172" s="2">
        <f t="shared" si="407"/>
        <v>156938.44203676848</v>
      </c>
      <c r="F172" s="2">
        <f t="shared" si="408"/>
        <v>166757.76113</v>
      </c>
      <c r="G172" s="2">
        <f t="shared" si="409"/>
        <v>151162.67613000001</v>
      </c>
      <c r="H172" s="2">
        <f t="shared" si="410"/>
        <v>173456.03416752352</v>
      </c>
      <c r="I172" s="2">
        <f t="shared" si="411"/>
        <v>155241.97200252351</v>
      </c>
      <c r="J172" s="2">
        <f t="shared" si="404"/>
        <v>150597.56729784576</v>
      </c>
      <c r="K172" s="2">
        <f t="shared" si="405"/>
        <v>137945.13814623852</v>
      </c>
    </row>
    <row r="173" spans="2:112">
      <c r="B173" s="228"/>
      <c r="C173" s="1">
        <f t="shared" si="403"/>
        <v>136</v>
      </c>
      <c r="D173" s="2">
        <f t="shared" si="406"/>
        <v>172967.37098292744</v>
      </c>
      <c r="E173" s="2">
        <f t="shared" si="407"/>
        <v>157534.77112268479</v>
      </c>
      <c r="F173" s="2">
        <f t="shared" si="408"/>
        <v>167384.48613</v>
      </c>
      <c r="G173" s="2">
        <f t="shared" si="409"/>
        <v>151603.12713000001</v>
      </c>
      <c r="H173" s="2">
        <f t="shared" si="410"/>
        <v>174161.98533419016</v>
      </c>
      <c r="I173" s="2">
        <f t="shared" si="411"/>
        <v>155813.7924475235</v>
      </c>
      <c r="J173" s="2">
        <f t="shared" si="404"/>
        <v>151055.00740851296</v>
      </c>
      <c r="K173" s="2">
        <f t="shared" si="405"/>
        <v>138276.1060461509</v>
      </c>
    </row>
    <row r="174" spans="2:112">
      <c r="B174" s="228"/>
      <c r="C174" s="1">
        <f t="shared" si="403"/>
        <v>137</v>
      </c>
      <c r="D174" s="2">
        <f t="shared" si="406"/>
        <v>173703.57973097224</v>
      </c>
      <c r="E174" s="2">
        <f t="shared" si="407"/>
        <v>158131.10020860107</v>
      </c>
      <c r="F174" s="2">
        <f t="shared" si="408"/>
        <v>168011.21113000001</v>
      </c>
      <c r="G174" s="2">
        <f t="shared" si="409"/>
        <v>152086.33938000002</v>
      </c>
      <c r="H174" s="2">
        <f t="shared" si="410"/>
        <v>174867.93650085686</v>
      </c>
      <c r="I174" s="2">
        <f t="shared" si="411"/>
        <v>156385.61289252352</v>
      </c>
      <c r="J174" s="2">
        <f t="shared" si="404"/>
        <v>151513.83699351634</v>
      </c>
      <c r="K174" s="2">
        <f t="shared" si="405"/>
        <v>138607.07394606329</v>
      </c>
    </row>
    <row r="175" spans="2:112">
      <c r="B175" s="228"/>
      <c r="C175" s="1">
        <f t="shared" si="403"/>
        <v>138</v>
      </c>
      <c r="D175" s="2">
        <f t="shared" si="406"/>
        <v>174439.78847901701</v>
      </c>
      <c r="E175" s="2">
        <f t="shared" si="407"/>
        <v>158727.42929451732</v>
      </c>
      <c r="F175" s="2">
        <f t="shared" si="408"/>
        <v>168637.93613000002</v>
      </c>
      <c r="G175" s="2">
        <f t="shared" si="409"/>
        <v>152593.98663</v>
      </c>
      <c r="H175" s="2">
        <f t="shared" si="410"/>
        <v>175573.88766752349</v>
      </c>
      <c r="I175" s="2">
        <f t="shared" si="411"/>
        <v>156957.43333752349</v>
      </c>
      <c r="J175" s="2">
        <f t="shared" si="404"/>
        <v>151974.06027338415</v>
      </c>
      <c r="K175" s="2">
        <f t="shared" si="405"/>
        <v>138938.04184597565</v>
      </c>
    </row>
    <row r="176" spans="2:112">
      <c r="B176" s="228"/>
      <c r="C176" s="1">
        <f t="shared" si="403"/>
        <v>139</v>
      </c>
      <c r="D176" s="2">
        <f t="shared" si="406"/>
        <v>175175.99722706183</v>
      </c>
      <c r="E176" s="2">
        <f t="shared" si="407"/>
        <v>159323.75838043363</v>
      </c>
      <c r="F176" s="2">
        <f t="shared" si="408"/>
        <v>169264.66113000002</v>
      </c>
      <c r="G176" s="2">
        <f t="shared" si="409"/>
        <v>153101.63388000001</v>
      </c>
      <c r="H176" s="2">
        <f t="shared" si="410"/>
        <v>176279.83883419019</v>
      </c>
      <c r="I176" s="2">
        <f t="shared" si="411"/>
        <v>157529.2537825235</v>
      </c>
      <c r="J176" s="2">
        <f t="shared" si="404"/>
        <v>152435.68148146456</v>
      </c>
      <c r="K176" s="2">
        <f t="shared" si="405"/>
        <v>139269.00974588803</v>
      </c>
    </row>
    <row r="177" spans="2:11">
      <c r="B177" s="228"/>
      <c r="C177" s="1">
        <f t="shared" si="403"/>
        <v>140</v>
      </c>
      <c r="D177" s="2">
        <f t="shared" si="406"/>
        <v>175912.20597510657</v>
      </c>
      <c r="E177" s="2">
        <f t="shared" si="407"/>
        <v>159920.08746634985</v>
      </c>
      <c r="F177" s="2">
        <f t="shared" si="408"/>
        <v>169891.38613</v>
      </c>
      <c r="G177" s="2">
        <f t="shared" si="409"/>
        <v>153609.28112999999</v>
      </c>
      <c r="H177" s="2">
        <f t="shared" si="410"/>
        <v>176985.79000085682</v>
      </c>
      <c r="I177" s="2">
        <f t="shared" si="411"/>
        <v>158101.0742275235</v>
      </c>
      <c r="J177" s="2">
        <f t="shared" si="404"/>
        <v>152898.70486396452</v>
      </c>
      <c r="K177" s="2">
        <f t="shared" si="405"/>
        <v>139599.97764580042</v>
      </c>
    </row>
    <row r="178" spans="2:11">
      <c r="B178" s="228"/>
      <c r="C178" s="1">
        <f t="shared" si="403"/>
        <v>141</v>
      </c>
      <c r="D178" s="2">
        <f t="shared" si="406"/>
        <v>176648.41472315136</v>
      </c>
      <c r="E178" s="2">
        <f t="shared" si="407"/>
        <v>160516.41655226616</v>
      </c>
      <c r="F178" s="2">
        <f t="shared" si="408"/>
        <v>170518.11112999998</v>
      </c>
      <c r="G178" s="2">
        <f t="shared" si="409"/>
        <v>154116.92837999997</v>
      </c>
      <c r="H178" s="2">
        <f t="shared" si="410"/>
        <v>177691.74116752352</v>
      </c>
      <c r="I178" s="2">
        <f t="shared" si="411"/>
        <v>158672.89467252351</v>
      </c>
      <c r="J178" s="2">
        <f t="shared" si="404"/>
        <v>153363.13467998881</v>
      </c>
      <c r="K178" s="2">
        <f t="shared" si="405"/>
        <v>139930.94554571278</v>
      </c>
    </row>
    <row r="179" spans="2:11">
      <c r="B179" s="228"/>
      <c r="C179" s="1">
        <f t="shared" si="403"/>
        <v>142</v>
      </c>
      <c r="D179" s="2">
        <f t="shared" si="406"/>
        <v>177384.62347119619</v>
      </c>
      <c r="E179" s="2">
        <f t="shared" si="407"/>
        <v>161112.74563818244</v>
      </c>
      <c r="F179" s="2">
        <f t="shared" si="408"/>
        <v>171144.83613000001</v>
      </c>
      <c r="G179" s="2">
        <f t="shared" si="409"/>
        <v>154624.57563000001</v>
      </c>
      <c r="H179" s="2">
        <f t="shared" si="410"/>
        <v>178397.69233419016</v>
      </c>
      <c r="I179" s="2">
        <f t="shared" si="411"/>
        <v>159244.7151175235</v>
      </c>
      <c r="J179" s="2">
        <f t="shared" si="404"/>
        <v>153828.97520157928</v>
      </c>
      <c r="K179" s="2">
        <f t="shared" si="405"/>
        <v>140261.91344562516</v>
      </c>
    </row>
    <row r="180" spans="2:11" s="45" customFormat="1">
      <c r="B180" s="229"/>
      <c r="C180" s="1">
        <f t="shared" si="403"/>
        <v>143</v>
      </c>
      <c r="D180" s="2">
        <f t="shared" si="406"/>
        <v>178120.83221924095</v>
      </c>
      <c r="E180" s="2">
        <f t="shared" si="407"/>
        <v>161709.07472409873</v>
      </c>
      <c r="F180" s="2">
        <f t="shared" si="408"/>
        <v>171771.56112999999</v>
      </c>
      <c r="G180" s="2">
        <f t="shared" si="409"/>
        <v>155132.22287999999</v>
      </c>
      <c r="H180" s="2">
        <f t="shared" si="410"/>
        <v>179103.64350085685</v>
      </c>
      <c r="I180" s="2">
        <f t="shared" si="411"/>
        <v>159816.53556252352</v>
      </c>
      <c r="J180" s="2">
        <f t="shared" si="404"/>
        <v>154296.23071375408</v>
      </c>
      <c r="K180" s="2">
        <f t="shared" si="405"/>
        <v>140592.88134553755</v>
      </c>
    </row>
    <row r="181" spans="2:11" s="45" customFormat="1">
      <c r="C181" s="3">
        <f t="shared" si="403"/>
        <v>144</v>
      </c>
      <c r="D181" s="10">
        <f t="shared" si="406"/>
        <v>177718.41560781104</v>
      </c>
      <c r="E181" s="10">
        <f t="shared" si="407"/>
        <v>162603.6949782109</v>
      </c>
      <c r="F181" s="10">
        <f t="shared" si="408"/>
        <v>172224.27173000001</v>
      </c>
      <c r="G181" s="10">
        <f t="shared" si="409"/>
        <v>157234.89573000002</v>
      </c>
      <c r="H181" s="10">
        <f t="shared" si="410"/>
        <v>179628.13749754312</v>
      </c>
      <c r="I181" s="10">
        <f t="shared" si="411"/>
        <v>160206.89883754312</v>
      </c>
      <c r="J181" s="10">
        <f t="shared" si="404"/>
        <v>154764.90551454711</v>
      </c>
      <c r="K181" s="10">
        <f t="shared" si="405"/>
        <v>140923.84924544991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M19:U19"/>
    <mergeCell ref="B37:B48"/>
    <mergeCell ref="B49:B60"/>
    <mergeCell ref="B61:B72"/>
    <mergeCell ref="C19:K19"/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2025-09-29T09:39:43Z</dcterms:modified>
</cp:coreProperties>
</file>