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eliza/Desktop/"/>
    </mc:Choice>
  </mc:AlternateContent>
  <xr:revisionPtr revIDLastSave="0" documentId="8_{7D87EDD1-E2C6-8748-82DB-3FE96998C6CF}" xr6:coauthVersionLast="47" xr6:coauthVersionMax="47" xr10:uidLastSave="{00000000-0000-0000-0000-000000000000}"/>
  <bookViews>
    <workbookView xWindow="0" yWindow="500" windowWidth="38400" windowHeight="19660" activeTab="3" xr2:uid="{00000000-000D-0000-FFFF-FFFF00000000}"/>
  </bookViews>
  <sheets>
    <sheet name="Ranking 2023" sheetId="1" r:id="rId1"/>
    <sheet name="KALKULATOR mBank czy BOSSA" sheetId="2" r:id="rId2"/>
    <sheet name="PROWIZJE" sheetId="5" r:id="rId3"/>
    <sheet name="Dane robocze 2023" sheetId="4" r:id="rId4"/>
    <sheet name="Arkusz1" sheetId="7" state="hidden" r:id="rId5"/>
  </sheets>
  <externalReferences>
    <externalReference r:id="rId6"/>
  </externalReferences>
  <definedNames>
    <definedName name="dane_IKE">'[1]Ranking2021 IKE IKZE_ODPOWIEDZI'!$D$5:$D$18</definedName>
    <definedName name="dane_IKZE">'[1]Ranking2021 IKE IKZE_ODPOWIEDZI'!$E$5:$E$18</definedName>
    <definedName name="dane_instytucja">'[1]Ranking2021 IKE IKZE_ODPOWIEDZI'!$B$5:$B$18</definedName>
    <definedName name="dane_prow_akcje_min">'[1]Ranking2021 IKE IKZE_ODPOWIEDZI'!$T$5:$T$18</definedName>
    <definedName name="dane_prow_akcje_proc">'[1]Ranking2021 IKE IKZE_ODPOWIEDZI'!$S$5:$S$18</definedName>
    <definedName name="dane_prow_ETF_min">'[1]Ranking2021 IKE IKZE_ODPOWIEDZI'!$W$5:$W$18</definedName>
    <definedName name="dane_prow_ETF_proc">'[1]Ranking2021 IKE IKZE_ODPOWIEDZI'!$V$5:$V$18</definedName>
    <definedName name="dane_prow_obligacje_min">'[1]Ranking2021 IKE IKZE_ODPOWIEDZI'!$Z$5:$Z$18</definedName>
    <definedName name="dane_prow_obligacje_proc">'[1]Ranking2021 IKE IKZE_ODPOWIEDZI'!$Y$5:$Y$18</definedName>
    <definedName name="dane_prow_spread_kwotowo">'[1]Ranking2021 IKE IKZE_ODPOWIEDZI'!$AO$5:$AO$18</definedName>
    <definedName name="dane_prow_spread_proc">'[1]Ranking2021 IKE IKZE_ODPOWIEDZI'!$AN$5:$AN$18</definedName>
    <definedName name="dane_prow_zag_akcje_min">'[1]Ranking2021 IKE IKZE_ODPOWIEDZI'!$P$5:$P$18</definedName>
    <definedName name="dane_prow_zag_akcje_min_EUR">'[1]Ranking2021 IKE IKZE_ODPOWIEDZI'!$Q$5:$Q$18</definedName>
    <definedName name="dane_prow_zag_akcje_proc">'[1]Ranking2021 IKE IKZE_ODPOWIEDZI'!$O$5:$O$17</definedName>
    <definedName name="dane_prow_zag_ETF_min">'[1]Ranking2021 IKE IKZE_ODPOWIEDZI'!$L$5:$L$18</definedName>
    <definedName name="dane_prow_zag_ETF_min_EUR">'[1]Ranking2021 IKE IKZE_ODPOWIEDZI'!$M$5:$M$18</definedName>
    <definedName name="dane_prow_zag_ETF_proc">'[1]Ranking2021 IKE IKZE_ODPOWIEDZI'!$K$5:$K$18</definedName>
    <definedName name="dane_zagraniczne">'[1]Ranking2021 IKE IKZE_ODPOWIEDZI'!$F$5:$F$18</definedName>
    <definedName name="podatek_IKZE_wpłata">PROWIZJE!#REF!</definedName>
    <definedName name="podatek_IKZE_wyplata">PROWIZJE!#REF!</definedName>
    <definedName name="podatek_IKZE_wyplata_preferencja">PROWIZJE!#REF!</definedName>
    <definedName name="podatek_od_zyskow_kap">PROWIZJE!#REF!</definedName>
    <definedName name="stopa_zwrotu_akcje">PROWIZJE!#REF!</definedName>
    <definedName name="stopa_zwrotu_ETF">PROWIZJE!#REF!</definedName>
    <definedName name="stopa_zwrotu_obligacje">PROWIZJE!#REF!</definedName>
    <definedName name="stopa_zwrotu_zagr_akcje">PROWIZJE!#REF!</definedName>
    <definedName name="stopa_zwrotu_zagr_ETF">PROWIZJE!#REF!</definedName>
    <definedName name="wplaty_IKZE_reinwestycja_proc">PROWIZJE!#REF!</definedName>
    <definedName name="wplaty_ile_rocznie">PROWIZJE!#REF!</definedName>
    <definedName name="wplaty_koszty_waluta_preferowana">PROWIZJE!#REF!</definedName>
    <definedName name="wplaty_kurs_EURPLN">PROWIZJE!#REF!</definedName>
    <definedName name="wplaty_pocz_koniec">PROWIZJE!#REF!</definedName>
    <definedName name="wplaty_preferencja_IKE_ile_lat">PROWIZJE!#REF!</definedName>
    <definedName name="wplaty_preferencja_IKZE_ile_lat">PROWIZJE!#REF!</definedName>
    <definedName name="wplaty_rynki_zagraniczne">[1]liczenie!$K$5</definedName>
    <definedName name="wplaty_skladka_akcje_IKE">PROWIZJE!#REF!</definedName>
    <definedName name="wplaty_skladka_akcje_IKZE">PROWIZJE!#REF!</definedName>
    <definedName name="wplaty_skladka_ETF_IKZE">PROWIZJE!#REF!</definedName>
    <definedName name="wplaty_skladka_obligacje_IKE">PROWIZJE!#REF!</definedName>
    <definedName name="wplaty_skladka_obligacje_IKZE">PROWIZJE!#REF!</definedName>
    <definedName name="wplaty_skladka_zagr_akcje_IKE">PROWIZJE!#REF!</definedName>
    <definedName name="wplaty_skladka_zagr_akcje_IKZE">PROWIZJE!#REF!</definedName>
    <definedName name="wplaty_skladka_zagr_ETF_IKE">PROWIZJE!#REF!</definedName>
    <definedName name="wplaty_skladka_zagr_ETF_IKZE">PROWIZJE!#REF!</definedName>
    <definedName name="wplaty_skladki_suma_roczna_IKE">PROWIZJE!#REF!</definedName>
    <definedName name="wyniki_po_x_latach_1">PROWIZJE!#REF!</definedName>
    <definedName name="wyniki_po_x_latach_2">PROWIZJE!#REF!</definedName>
    <definedName name="wyniki_po_x_latach_3">PROWIZJE!#REF!</definedName>
    <definedName name="wyniki_po_x_latach_4">PROWIZJE!#REF!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2" l="1"/>
  <c r="C8" i="2"/>
  <c r="C24" i="2" s="1"/>
  <c r="Q23" i="2"/>
  <c r="B39" i="5"/>
  <c r="B38" i="5"/>
  <c r="G32" i="5"/>
  <c r="D32" i="5"/>
  <c r="B25" i="5"/>
  <c r="B24" i="5"/>
  <c r="G5" i="4"/>
  <c r="J5" i="4"/>
  <c r="C23" i="2" l="1"/>
  <c r="C10" i="2" l="1"/>
  <c r="S28" i="2"/>
  <c r="Q28" i="2"/>
  <c r="N26" i="2"/>
  <c r="L26" i="2"/>
  <c r="B7" i="5"/>
  <c r="C35" i="5"/>
  <c r="M25" i="5"/>
  <c r="N25" i="5" s="1"/>
  <c r="M24" i="5"/>
  <c r="N24" i="5" s="1"/>
  <c r="M23" i="5"/>
  <c r="N23" i="5" s="1"/>
  <c r="M22" i="5"/>
  <c r="N22" i="5" s="1"/>
  <c r="K25" i="5"/>
  <c r="L25" i="5" s="1"/>
  <c r="K24" i="5"/>
  <c r="L24" i="5" s="1"/>
  <c r="K23" i="5"/>
  <c r="L23" i="5" s="1"/>
  <c r="K22" i="5"/>
  <c r="L22" i="5" s="1"/>
  <c r="I25" i="5"/>
  <c r="J25" i="5" s="1"/>
  <c r="I24" i="5"/>
  <c r="J24" i="5" s="1"/>
  <c r="I23" i="5"/>
  <c r="J23" i="5" s="1"/>
  <c r="I22" i="5"/>
  <c r="J22" i="5" s="1"/>
  <c r="G25" i="5"/>
  <c r="H25" i="5" s="1"/>
  <c r="G24" i="5"/>
  <c r="G23" i="5"/>
  <c r="H23" i="5" s="1"/>
  <c r="G22" i="5"/>
  <c r="E25" i="5"/>
  <c r="F25" i="5" s="1"/>
  <c r="E24" i="5"/>
  <c r="F24" i="5" s="1"/>
  <c r="E23" i="5"/>
  <c r="F23" i="5" s="1"/>
  <c r="E22" i="5"/>
  <c r="F22" i="5" s="1"/>
  <c r="C25" i="5"/>
  <c r="D25" i="5" s="1"/>
  <c r="C24" i="5"/>
  <c r="D24" i="5" s="1"/>
  <c r="C23" i="5"/>
  <c r="D23" i="5" s="1"/>
  <c r="C22" i="5"/>
  <c r="D22" i="5" s="1"/>
  <c r="C14" i="5"/>
  <c r="F9" i="4"/>
  <c r="G26" i="5" s="1"/>
  <c r="H26" i="5" s="1"/>
  <c r="W4" i="5"/>
  <c r="V4" i="5"/>
  <c r="U4" i="5"/>
  <c r="T4" i="5"/>
  <c r="S4" i="5"/>
  <c r="R4" i="5"/>
  <c r="M15" i="5"/>
  <c r="N15" i="5" s="1"/>
  <c r="M14" i="5"/>
  <c r="N14" i="5" s="1"/>
  <c r="M13" i="5"/>
  <c r="N13" i="5" s="1"/>
  <c r="K15" i="5"/>
  <c r="L15" i="5" s="1"/>
  <c r="K14" i="5"/>
  <c r="L14" i="5" s="1"/>
  <c r="K13" i="5"/>
  <c r="L13" i="5" s="1"/>
  <c r="I15" i="5"/>
  <c r="J15" i="5" s="1"/>
  <c r="I14" i="5"/>
  <c r="J14" i="5" s="1"/>
  <c r="I13" i="5"/>
  <c r="J13" i="5" s="1"/>
  <c r="G15" i="5"/>
  <c r="H15" i="5" s="1"/>
  <c r="G14" i="5"/>
  <c r="H14" i="5" s="1"/>
  <c r="G13" i="5"/>
  <c r="H13" i="5" s="1"/>
  <c r="E15" i="5"/>
  <c r="F15" i="5" s="1"/>
  <c r="E14" i="5"/>
  <c r="F14" i="5" s="1"/>
  <c r="E13" i="5"/>
  <c r="F13" i="5" s="1"/>
  <c r="C15" i="5"/>
  <c r="D15" i="5" s="1"/>
  <c r="C13" i="5"/>
  <c r="D13" i="5" s="1"/>
  <c r="M12" i="5"/>
  <c r="N12" i="5" s="1"/>
  <c r="M11" i="5"/>
  <c r="N11" i="5" s="1"/>
  <c r="K12" i="5"/>
  <c r="L12" i="5" s="1"/>
  <c r="K11" i="5"/>
  <c r="L11" i="5" s="1"/>
  <c r="I12" i="5"/>
  <c r="J12" i="5" s="1"/>
  <c r="I11" i="5"/>
  <c r="J11" i="5" s="1"/>
  <c r="G12" i="5"/>
  <c r="H12" i="5" s="1"/>
  <c r="G11" i="5"/>
  <c r="H11" i="5" s="1"/>
  <c r="E12" i="5"/>
  <c r="F12" i="5" s="1"/>
  <c r="E11" i="5"/>
  <c r="F11" i="5" s="1"/>
  <c r="C12" i="5"/>
  <c r="D12" i="5" s="1"/>
  <c r="C11" i="5"/>
  <c r="D11" i="5" s="1"/>
  <c r="C6" i="5"/>
  <c r="D6" i="5" s="1"/>
  <c r="M6" i="5"/>
  <c r="N6" i="5" s="1"/>
  <c r="K6" i="5"/>
  <c r="L6" i="5" s="1"/>
  <c r="I6" i="5"/>
  <c r="J6" i="5" s="1"/>
  <c r="G6" i="5"/>
  <c r="H6" i="5" s="1"/>
  <c r="E6" i="5"/>
  <c r="F6" i="5" s="1"/>
  <c r="M10" i="5"/>
  <c r="N10" i="5" s="1"/>
  <c r="K10" i="5"/>
  <c r="L10" i="5" s="1"/>
  <c r="I10" i="5"/>
  <c r="J10" i="5" s="1"/>
  <c r="G10" i="5"/>
  <c r="H10" i="5" s="1"/>
  <c r="E10" i="5"/>
  <c r="F10" i="5" s="1"/>
  <c r="C10" i="5"/>
  <c r="D10" i="5" s="1"/>
  <c r="B14" i="5"/>
  <c r="B15" i="5"/>
  <c r="B13" i="5"/>
  <c r="B12" i="5"/>
  <c r="B11" i="5"/>
  <c r="B10" i="5"/>
  <c r="B9" i="5"/>
  <c r="B8" i="5"/>
  <c r="B6" i="5"/>
  <c r="B5" i="5"/>
  <c r="M9" i="5"/>
  <c r="N9" i="5" s="1"/>
  <c r="K9" i="5"/>
  <c r="L9" i="5" s="1"/>
  <c r="I9" i="5"/>
  <c r="J9" i="5" s="1"/>
  <c r="G9" i="5"/>
  <c r="H9" i="5" s="1"/>
  <c r="E9" i="5"/>
  <c r="F9" i="5" s="1"/>
  <c r="C9" i="5"/>
  <c r="D9" i="5" s="1"/>
  <c r="M8" i="5"/>
  <c r="N8" i="5" s="1"/>
  <c r="K8" i="5"/>
  <c r="L8" i="5" s="1"/>
  <c r="I8" i="5"/>
  <c r="J8" i="5" s="1"/>
  <c r="G8" i="5"/>
  <c r="H8" i="5" s="1"/>
  <c r="E8" i="5"/>
  <c r="F8" i="5" s="1"/>
  <c r="C8" i="5"/>
  <c r="D8" i="5" s="1"/>
  <c r="M7" i="5"/>
  <c r="N7" i="5" s="1"/>
  <c r="K7" i="5"/>
  <c r="L7" i="5" s="1"/>
  <c r="I7" i="5"/>
  <c r="J7" i="5" s="1"/>
  <c r="G7" i="5"/>
  <c r="H7" i="5" s="1"/>
  <c r="E7" i="5"/>
  <c r="F7" i="5" s="1"/>
  <c r="C7" i="5"/>
  <c r="D7" i="5" s="1"/>
  <c r="I5" i="5"/>
  <c r="J5" i="5" s="1"/>
  <c r="M5" i="5"/>
  <c r="N5" i="5" s="1"/>
  <c r="K5" i="5"/>
  <c r="L5" i="5" s="1"/>
  <c r="G5" i="5"/>
  <c r="H5" i="5" s="1"/>
  <c r="E5" i="5"/>
  <c r="F5" i="5" s="1"/>
  <c r="C5" i="5"/>
  <c r="D5" i="5" s="1"/>
  <c r="C60" i="5"/>
  <c r="D60" i="5" s="1"/>
  <c r="C59" i="5"/>
  <c r="D59" i="5" s="1"/>
  <c r="C58" i="5"/>
  <c r="D58" i="5" s="1"/>
  <c r="C57" i="5"/>
  <c r="D57" i="5" s="1"/>
  <c r="C56" i="5"/>
  <c r="D56" i="5" s="1"/>
  <c r="C55" i="5"/>
  <c r="D55" i="5" s="1"/>
  <c r="C54" i="5"/>
  <c r="D54" i="5" s="1"/>
  <c r="C53" i="5"/>
  <c r="D53" i="5" s="1"/>
  <c r="C52" i="5"/>
  <c r="D52" i="5" s="1"/>
  <c r="C48" i="5"/>
  <c r="H35" i="5"/>
  <c r="G35" i="5"/>
  <c r="G37" i="5" s="1"/>
  <c r="F35" i="5"/>
  <c r="F38" i="5" s="1"/>
  <c r="E35" i="5"/>
  <c r="E39" i="5" s="1"/>
  <c r="D35" i="5"/>
  <c r="H24" i="5"/>
  <c r="H22" i="5"/>
  <c r="M20" i="5"/>
  <c r="I20" i="5"/>
  <c r="K20" i="5" s="1"/>
  <c r="G20" i="5"/>
  <c r="E20" i="5"/>
  <c r="D40" i="5" l="1"/>
  <c r="I9" i="4"/>
  <c r="H40" i="5"/>
  <c r="E26" i="5"/>
  <c r="F26" i="5" s="1"/>
  <c r="K26" i="5"/>
  <c r="L26" i="5" s="1"/>
  <c r="D39" i="5"/>
  <c r="I26" i="5"/>
  <c r="J26" i="5" s="1"/>
  <c r="E40" i="5"/>
  <c r="C26" i="5"/>
  <c r="D26" i="5" s="1"/>
  <c r="F36" i="5"/>
  <c r="M26" i="5"/>
  <c r="N26" i="5" s="1"/>
  <c r="F37" i="5"/>
  <c r="C40" i="5"/>
  <c r="F39" i="5"/>
  <c r="D36" i="5"/>
  <c r="F40" i="5"/>
  <c r="D37" i="5"/>
  <c r="D38" i="5"/>
  <c r="G39" i="5"/>
  <c r="G40" i="5"/>
  <c r="H36" i="5"/>
  <c r="G38" i="5"/>
  <c r="H37" i="5"/>
  <c r="H38" i="5"/>
  <c r="G36" i="5"/>
  <c r="H39" i="5"/>
  <c r="C36" i="5"/>
  <c r="C37" i="5"/>
  <c r="C38" i="5"/>
  <c r="E36" i="5"/>
  <c r="C39" i="5"/>
  <c r="E37" i="5"/>
  <c r="E38" i="5"/>
  <c r="D14" i="5"/>
  <c r="T13" i="5"/>
  <c r="V13" i="5"/>
  <c r="W13" i="5"/>
  <c r="T5" i="5"/>
  <c r="V11" i="5"/>
  <c r="V14" i="5"/>
  <c r="V12" i="5"/>
  <c r="T6" i="5"/>
  <c r="T11" i="5"/>
  <c r="R13" i="5"/>
  <c r="V15" i="5"/>
  <c r="T10" i="5"/>
  <c r="V5" i="5"/>
  <c r="V9" i="5"/>
  <c r="S5" i="5"/>
  <c r="T15" i="5"/>
  <c r="R14" i="5"/>
  <c r="R7" i="5"/>
  <c r="S9" i="5"/>
  <c r="T12" i="5"/>
  <c r="U9" i="5"/>
  <c r="W9" i="5"/>
  <c r="S13" i="5"/>
  <c r="T8" i="5"/>
  <c r="R5" i="5"/>
  <c r="S15" i="5"/>
  <c r="S8" i="5"/>
  <c r="U15" i="5"/>
  <c r="U8" i="5"/>
  <c r="W15" i="5"/>
  <c r="W8" i="5"/>
  <c r="U13" i="5"/>
  <c r="V8" i="5"/>
  <c r="R12" i="5"/>
  <c r="S14" i="5"/>
  <c r="S7" i="5"/>
  <c r="U14" i="5"/>
  <c r="U7" i="5"/>
  <c r="V6" i="5"/>
  <c r="W14" i="5"/>
  <c r="W7" i="5"/>
  <c r="W5" i="5"/>
  <c r="V10" i="5"/>
  <c r="R6" i="5"/>
  <c r="S12" i="5"/>
  <c r="T9" i="5"/>
  <c r="U12" i="5"/>
  <c r="W12" i="5"/>
  <c r="W11" i="5"/>
  <c r="R11" i="5"/>
  <c r="U5" i="5"/>
  <c r="S11" i="5"/>
  <c r="R9" i="5"/>
  <c r="S6" i="5"/>
  <c r="T14" i="5"/>
  <c r="T7" i="5"/>
  <c r="U6" i="5"/>
  <c r="V7" i="5"/>
  <c r="W6" i="5"/>
  <c r="R10" i="5"/>
  <c r="U11" i="5"/>
  <c r="R15" i="5"/>
  <c r="R8" i="5"/>
  <c r="S10" i="5"/>
  <c r="U10" i="5"/>
  <c r="W10" i="5"/>
  <c r="X10" i="5" l="1"/>
  <c r="X8" i="5"/>
  <c r="X13" i="5"/>
  <c r="X12" i="5"/>
  <c r="X15" i="5"/>
  <c r="X5" i="5"/>
  <c r="X9" i="5"/>
  <c r="X14" i="5"/>
  <c r="X11" i="5"/>
  <c r="X6" i="5"/>
  <c r="X7" i="5"/>
  <c r="H36" i="2" l="1"/>
  <c r="H35" i="2"/>
  <c r="L25" i="2" s="1"/>
  <c r="S27" i="2"/>
  <c r="Q26" i="2"/>
  <c r="S25" i="2"/>
  <c r="Q25" i="2"/>
  <c r="N25" i="2"/>
  <c r="F25" i="2"/>
  <c r="C25" i="2"/>
  <c r="S24" i="2"/>
  <c r="N24" i="2"/>
  <c r="L24" i="2"/>
  <c r="L27" i="2" s="1"/>
  <c r="F24" i="2"/>
  <c r="S23" i="2"/>
  <c r="N23" i="2"/>
  <c r="F23" i="2"/>
  <c r="N27" i="2" l="1"/>
  <c r="S26" i="2"/>
  <c r="S29" i="2" s="1"/>
  <c r="Q24" i="2"/>
  <c r="Q29" i="2" s="1"/>
  <c r="E23" i="2"/>
  <c r="D24" i="2"/>
  <c r="E25" i="2"/>
  <c r="E24" i="2"/>
  <c r="D25" i="2"/>
  <c r="G24" i="2" l="1"/>
  <c r="H24" i="2" s="1"/>
  <c r="G25" i="2"/>
  <c r="H25" i="2" s="1"/>
  <c r="G23" i="2"/>
  <c r="H23" i="2" s="1"/>
</calcChain>
</file>

<file path=xl/sharedStrings.xml><?xml version="1.0" encoding="utf-8"?>
<sst xmlns="http://schemas.openxmlformats.org/spreadsheetml/2006/main" count="603" uniqueCount="303">
  <si>
    <t xml:space="preserve">PODSTAWOWE INFORMACJE O KONCIE </t>
  </si>
  <si>
    <t>OPŁATY STAŁE</t>
  </si>
  <si>
    <t>OPŁATY TRANSAKCYJNE</t>
  </si>
  <si>
    <r>
      <rPr>
        <b/>
        <sz val="14"/>
        <color theme="4" tint="-0.499984740745262"/>
        <rFont val="Calibri"/>
        <family val="2"/>
        <charset val="238"/>
        <scheme val="minor"/>
      </rPr>
      <t>PIERWSZE 12 MIESIĘCY</t>
    </r>
    <r>
      <rPr>
        <b/>
        <sz val="14"/>
        <rFont val="Calibri"/>
        <family val="2"/>
        <charset val="238"/>
        <scheme val="minor"/>
      </rPr>
      <t>: WYPŁATA/WYPŁATA TRANSFEROWA//ZWROT CAŁKOWITY I CZĘŚCIOWY</t>
    </r>
  </si>
  <si>
    <t>PO PIERWSZYCH 12 MIESIĄCACH: WYPŁATA/WYPŁATA TRANSFEROWA//ZWROT CAŁKOWITY I CZĘŚCIOWY</t>
  </si>
  <si>
    <t>WALUTY I KURSY</t>
  </si>
  <si>
    <t>INNE INFORMACJE</t>
  </si>
  <si>
    <t>Instytucja</t>
  </si>
  <si>
    <t>Dostęp do giełd zagranicznych</t>
  </si>
  <si>
    <t>Opłata za otwarcie IKE lub IKZE</t>
  </si>
  <si>
    <t xml:space="preserve">Opłata za prowadzenie IKE/IKZE </t>
  </si>
  <si>
    <t>Prowizja rynek krajowy - akcje</t>
  </si>
  <si>
    <t>Prowizja rynek krajowy - ETF</t>
  </si>
  <si>
    <t>Opłata za wypłatę transferową instrumentów finansowych w pierwszych 12 miesiącach. Dotyczy sytuacji gdy przenosimy instrumenty na inne IKE/IKZE prowadzone w formie rachunku maklerskiego</t>
  </si>
  <si>
    <t>Opłata za zwrot całkowity w pierwszych 12 miesiącach (IKE/IKZE)</t>
  </si>
  <si>
    <t>Opłata za wypłatę transferową instrumentów finansowych po 12 miesiącach (dotyczy sytuacji przeniesienia instrumentów do innej instytucji)</t>
  </si>
  <si>
    <t>Opłata za wypłatę jednorazową po 12 miesiącach  (gdy spełnimy warunki)</t>
  </si>
  <si>
    <t>Możliwość posiadania rachunku w innej walucie</t>
  </si>
  <si>
    <t>Opłata za prowadzenie konta walutowego</t>
  </si>
  <si>
    <t>Czy wolne (niezainwestowane) środki pieniężne są  oprocentowane</t>
  </si>
  <si>
    <t>Link do tabeli opłat</t>
  </si>
  <si>
    <t>link do listy ETF lub instrumentów</t>
  </si>
  <si>
    <t>Link do innych informacji</t>
  </si>
  <si>
    <t>Inne uwagi</t>
  </si>
  <si>
    <t>Opłata za przechowywanie instrumentów - rynek polski</t>
  </si>
  <si>
    <t>Opłata za przechowywanie instrumentów - rynek zagraniczny</t>
  </si>
  <si>
    <t>Rachunek maklerski Alior</t>
  </si>
  <si>
    <t>IKZE i IKE</t>
  </si>
  <si>
    <t>100 zł od każdego częściowego zwrotu</t>
  </si>
  <si>
    <t>150 zł, rynki zagraniczne nie są obsługiwane</t>
  </si>
  <si>
    <t>100 zł od każdego częsciowego zwrotu</t>
  </si>
  <si>
    <t>50 zł od każdej wypłaconej raty</t>
  </si>
  <si>
    <t>nie dotyczy</t>
  </si>
  <si>
    <t>NIE</t>
  </si>
  <si>
    <t>https://www.aliorbank.pl/dam/jcr:50fc8e98-2542-4f24-8f55-a3c7aef3bbdd</t>
  </si>
  <si>
    <t>instrumenty notowane na GPW</t>
  </si>
  <si>
    <t>nd.</t>
  </si>
  <si>
    <t xml:space="preserve">0,38%, min. 3 zł </t>
  </si>
  <si>
    <t>0,38%, min. 3 zł</t>
  </si>
  <si>
    <t>0,19%, min. 3 zł</t>
  </si>
  <si>
    <t>nd</t>
  </si>
  <si>
    <t>Biuro Maklerskie Santander Bank Polska</t>
  </si>
  <si>
    <t>IKE</t>
  </si>
  <si>
    <t>TAK</t>
  </si>
  <si>
    <t>BRAK</t>
  </si>
  <si>
    <t>50 zł od każdej dyspozycji częściowego zwrotu</t>
  </si>
  <si>
    <t>50 zł od każdej wypłacanej raty</t>
  </si>
  <si>
    <t xml:space="preserve">IKZE </t>
  </si>
  <si>
    <t>https://millenniumbm.pl/documents/20143/507089/Tabela+Op%C5%82at+i+Prowizji+dla+rachunk%C3%B3w+IKZE+-+obowi%C4%85zuje+od+30+lipca+2022+r..pdf/ebd35c5e-37f0-42c7-b937-a612a438b181</t>
  </si>
  <si>
    <t>Biuro Maklerskie Banku Millenium S.A. (wcześniej Dom Maklerski Millenium S.A.)</t>
  </si>
  <si>
    <t>Dom maklerski BDM</t>
  </si>
  <si>
    <t>IKE i IKZE</t>
  </si>
  <si>
    <t>149 zł od każdej raty</t>
  </si>
  <si>
    <t>TAK, po podpisaniu stosowanego aneksu</t>
  </si>
  <si>
    <t>https://www.bdm.pl/dokumenty/tabele-oplat-i-prowizji?file=files/bdm/dokumenty/Tabela_oplat_i_prowizji/ws_tabela_oplat_i_prowizji.pdf</t>
  </si>
  <si>
    <t>wszytkie instrumenty dostępne na GPW z wyłączeniem kontraktów terminowych i opcji</t>
  </si>
  <si>
    <t>https://www.bdm.pl/dokumenty/regulaminy?file=files/bdm/dokumenty/Regulamin/regulamin_promocji_zostan_online.pdf</t>
  </si>
  <si>
    <t>Biuro Maklerskie PKO BP</t>
  </si>
  <si>
    <t>IKE (Super IKE)</t>
  </si>
  <si>
    <t>100 zł od każdej dyspozycji zwrotu</t>
  </si>
  <si>
    <t>100,00 zł od każdej
dyspozycji częściowego
zwrotu</t>
  </si>
  <si>
    <t>https://www.bm.pkobp.pl/media_files/a72ea78f-1b94-4329-9ca3-84057fe85a7b.pdf</t>
  </si>
  <si>
    <t>tylko ETF notowane na WWA https://www.gpw.pl/etfy</t>
  </si>
  <si>
    <t>https://www.bm.pkobp.pl/oferta/klient-indywidualny/rachunki-ike/super-ike/#/szczegoly-oferty/</t>
  </si>
  <si>
    <t>To jedyne IKE, które daje równoczesną możliwość kupowania detalicznych obligacji skarbowych oraz inwestowania na GPW</t>
  </si>
  <si>
    <t>Przypadek szczególny: IKE Obligacje</t>
  </si>
  <si>
    <t>IKE-Obligacje</t>
  </si>
  <si>
    <t>https://www.obligacjeskarbowe.pl/ike/</t>
  </si>
  <si>
    <t>To jedyne IKE, które daje możliwość kupowania detalicznych obligacji skarbowych</t>
  </si>
  <si>
    <t>BOSSA S.A.</t>
  </si>
  <si>
    <t>https://bossa.pl/oferta/oplaty-i-prowizje</t>
  </si>
  <si>
    <t>https://bossa.pl/oferta/rynek-zagraniczny/kid</t>
  </si>
  <si>
    <t>https://bossa.pl/oferta/IKE-i-IKZE</t>
  </si>
  <si>
    <t>-</t>
  </si>
  <si>
    <t>Noble Securities</t>
  </si>
  <si>
    <t>0 zł rachunek IKE Premium, 0 zł rachunek IKZE Premium</t>
  </si>
  <si>
    <t>0,50 % wartości przenoszonych instrumentów (o tym samym kodzie ISIN), ale nie mniej niż 100 zł oraz nie więcej niż 10 000 zł za dany instrument finansowy</t>
  </si>
  <si>
    <t>0,50 % wartości przenoszonych instrumentów, ale nie mniej niż 100 zł oraz nie więcej niż 10 000 zł za dany nstrument finansowy</t>
  </si>
  <si>
    <t>https://noblesecurities.pl/o-nas/regulacje/rachunek-maklerski#t_o</t>
  </si>
  <si>
    <t>wszytkie instrumenty dostępne na GPW z wyłączeniem instrumentów kontraktów terminowych i opcji</t>
  </si>
  <si>
    <t>https://noblesecurities.pl/dom-maklerski/ike-i-ikze</t>
  </si>
  <si>
    <t>mBank emakler</t>
  </si>
  <si>
    <t>Biuro Maklerskie mBank</t>
  </si>
  <si>
    <t>Średnia wartość transakcji</t>
  </si>
  <si>
    <t>Czy konto założyłeś przed 1 lipca 2022?</t>
  </si>
  <si>
    <t>Czy masz konto dłużej niż 12 miesiecy</t>
  </si>
  <si>
    <t>Kurs Eur</t>
  </si>
  <si>
    <t>WYNIKI</t>
  </si>
  <si>
    <t>KOSZTY TRANSFERU IKE/IKZE - PRZENIESIENIE PAPIERÓW WARTOŚCIOWYCH</t>
  </si>
  <si>
    <t>KOSZTY TRANSFERU IKE/IKZE - SPIENIĘŻENIE AKTYWÓW I PRZENIESIENIE PIENIĘDZY i PONOWNY ZAKUP TAKICH SAMYCH  INSTRUMENTÓW W NOWYM IKE</t>
  </si>
  <si>
    <t>Opłata za przechowywanie instrumentów</t>
  </si>
  <si>
    <t>Koszty transakcji</t>
  </si>
  <si>
    <t>Przewalutowanie</t>
  </si>
  <si>
    <t xml:space="preserve">Opłata za prowadzenie konta </t>
  </si>
  <si>
    <t>Razem koszty w roku</t>
  </si>
  <si>
    <t>Koszty jako % portfela</t>
  </si>
  <si>
    <r>
      <rPr>
        <b/>
        <sz val="14"/>
        <color rgb="FFFF5050"/>
        <rFont val="Open Sans"/>
        <family val="2"/>
        <charset val="238"/>
      </rPr>
      <t xml:space="preserve">eMakler mBank </t>
    </r>
    <r>
      <rPr>
        <b/>
        <sz val="14"/>
        <color theme="1"/>
        <rFont val="Open Sans"/>
        <family val="2"/>
        <charset val="238"/>
      </rPr>
      <t>PO ZMIANIE</t>
    </r>
  </si>
  <si>
    <t>opłata pobrana przez instytucję przekazującą (mBank)</t>
  </si>
  <si>
    <t>opłata pobrana przez instytucję przekazującą BOSSA)</t>
  </si>
  <si>
    <t>prowizja za sprzedaż instrumentów (mBank)</t>
  </si>
  <si>
    <t>prowizja za sprzedaż instrumentów (BOSSA)</t>
  </si>
  <si>
    <r>
      <rPr>
        <b/>
        <sz val="14"/>
        <color rgb="FFFF5050"/>
        <rFont val="Open Sans"/>
        <family val="2"/>
        <charset val="238"/>
      </rPr>
      <t>BM mBank</t>
    </r>
    <r>
      <rPr>
        <b/>
        <sz val="14"/>
        <color theme="1"/>
        <rFont val="Open Sans"/>
        <family val="2"/>
        <charset val="238"/>
      </rPr>
      <t xml:space="preserve"> PO ZMIANIE</t>
    </r>
  </si>
  <si>
    <t>opłata pobrana przez instytucję przyjmującą (BOSSA)</t>
  </si>
  <si>
    <t>opłata pobrana przez instytucję przyjmującą (mBank)</t>
  </si>
  <si>
    <t>koszty przewalutowania (mBank)</t>
  </si>
  <si>
    <t>koszty przewalutowania (BOSSA)</t>
  </si>
  <si>
    <t>koszty przewalutowania jeśli masz walutę na rachunku</t>
  </si>
  <si>
    <t>prowizja za zakup instrumentów w BOSSA</t>
  </si>
  <si>
    <t>prowizja za zakup instrumentów (mBank)</t>
  </si>
  <si>
    <t>RAZEM KOSZTY</t>
  </si>
  <si>
    <t>RAZEM KOSZT</t>
  </si>
  <si>
    <t>koszty transferu jeśli masz konto krócej niż 12 miesięcy</t>
  </si>
  <si>
    <t>TABELA INFORMACYJNA - nic w niej nie zmieniaj, chyba, że zmianie ulegną opłaty pobierane przez instytucje</t>
  </si>
  <si>
    <t>TRANSFER DO</t>
  </si>
  <si>
    <t>TRANSFER POZA - PO 12 miesiącach</t>
  </si>
  <si>
    <t>TRANSFER POZA - PRZED 12 MIESIĘCY</t>
  </si>
  <si>
    <t>INSTYTUCJA</t>
  </si>
  <si>
    <t>Prowizja od zakupu/sprzedaży zagranicznych ETF</t>
  </si>
  <si>
    <t>PRZECHOWYWANIE (DEPOZYT) ZAGRANICZNYCH  INSTRUMENTÓW</t>
  </si>
  <si>
    <t>Koszty przewalutowania (od każdego EUR)</t>
  </si>
  <si>
    <t>Opłata za przyjęcie instrumentów OD innej instytucji (cena za każdy instrument)</t>
  </si>
  <si>
    <t>opłata za transfer DO innej instytucji (dla uproszczenia zakladam, że instrumenty są w EUR)</t>
  </si>
  <si>
    <t>koszt jako % transakcji</t>
  </si>
  <si>
    <t>nie mniej niż</t>
  </si>
  <si>
    <t xml:space="preserve">roczny koszt jako % portfela </t>
  </si>
  <si>
    <t>opłata pobierana gdy wartość instrumentów jest większa niż</t>
  </si>
  <si>
    <t>cena za każdy instrument</t>
  </si>
  <si>
    <t>nie mniej niż % wartości portfela</t>
  </si>
  <si>
    <t>lub ustalone kwotowo jako kwota od całosci portfela</t>
  </si>
  <si>
    <r>
      <rPr>
        <b/>
        <sz val="12"/>
        <color rgb="FFFF5050"/>
        <rFont val="Open Sans"/>
        <family val="2"/>
        <charset val="238"/>
      </rPr>
      <t xml:space="preserve">eMakler mBank </t>
    </r>
    <r>
      <rPr>
        <b/>
        <sz val="12"/>
        <color theme="1"/>
        <rFont val="Open Sans"/>
        <family val="2"/>
        <charset val="238"/>
      </rPr>
      <t>PO ZMIANIE</t>
    </r>
  </si>
  <si>
    <r>
      <rPr>
        <b/>
        <sz val="12"/>
        <color rgb="FFFF5050"/>
        <rFont val="Open Sans"/>
        <family val="2"/>
        <charset val="238"/>
      </rPr>
      <t>BM mBank</t>
    </r>
    <r>
      <rPr>
        <b/>
        <sz val="12"/>
        <color theme="1"/>
        <rFont val="Open Sans"/>
        <family val="2"/>
        <charset val="238"/>
      </rPr>
      <t xml:space="preserve"> PO ZMIANIE</t>
    </r>
  </si>
  <si>
    <t xml:space="preserve">zakladam, że prowizje pobieranie są w zł </t>
  </si>
  <si>
    <t>opłata w BM mBank za prowadzenie konta nie jest pobierana dla klientów, którzy założyli konto przed 1 lipca 2022</t>
  </si>
  <si>
    <t>ZAGRANICZNE ETF</t>
  </si>
  <si>
    <t>ZAGRANICZNE AKCJE</t>
  </si>
  <si>
    <t>AKCJE Z GPW</t>
  </si>
  <si>
    <t>OBLIGACJE Z GPW</t>
  </si>
  <si>
    <t>GIEŁDY ZAGRANICZNE</t>
  </si>
  <si>
    <t>mBank eMakler</t>
  </si>
  <si>
    <t>mBank Biuro Maklerskie (MDM)</t>
  </si>
  <si>
    <t>BM Santander</t>
  </si>
  <si>
    <t>Noble Securities w promocji</t>
  </si>
  <si>
    <t>Noble Securities bez promocji</t>
  </si>
  <si>
    <t>Dom Maklerski BDM</t>
  </si>
  <si>
    <t>POLSKA:</t>
  </si>
  <si>
    <t>JEDNORAZOWE WPŁATY--&gt;&gt;&gt;</t>
  </si>
  <si>
    <t>Transakcja:</t>
  </si>
  <si>
    <t xml:space="preserve">&lt;-- tu możesz wpisać inne kwoty wpłat </t>
  </si>
  <si>
    <t>Prowizja</t>
  </si>
  <si>
    <t>Prowizja jako % transakcji</t>
  </si>
  <si>
    <t>ZAGRANICA:</t>
  </si>
  <si>
    <t xml:space="preserve">Zakup ZAGRANICZNYCH ETF </t>
  </si>
  <si>
    <t xml:space="preserve">mBank eMakler </t>
  </si>
  <si>
    <t>rocznie:</t>
  </si>
  <si>
    <t>&lt;-- możesz wpisać inne kwoty</t>
  </si>
  <si>
    <t>co miesiąc 1/12 kwoty</t>
  </si>
  <si>
    <t>co kwartał 1/4 kwoty</t>
  </si>
  <si>
    <t>jednorazowo</t>
  </si>
  <si>
    <t>liczba transakcji w roku</t>
  </si>
  <si>
    <t>kwota każdej transakcji</t>
  </si>
  <si>
    <t>PROWIZJA JAKO % TRANSAKCJI:</t>
  </si>
  <si>
    <t>Prowizja od transakcji w %</t>
  </si>
  <si>
    <t>&lt;-- tu wpisz wysokość prowizji w %</t>
  </si>
  <si>
    <t>min prowizja [zł]</t>
  </si>
  <si>
    <t>&lt;-- tu wpisz minimalną kwotę prowizji</t>
  </si>
  <si>
    <t>minimalna transakcja bez podwyższonej prowizji</t>
  </si>
  <si>
    <t>TRANSAKCJA</t>
  </si>
  <si>
    <t>Prowizja jako % wpłaty</t>
  </si>
  <si>
    <t>Biuro maklerskie Millenium</t>
  </si>
  <si>
    <t>kurs EUR, dla przeliczenia tych opłat, w których minimum określone jest w EUR</t>
  </si>
  <si>
    <t>Zakup AKCJI notowanych na GPW w Warszawie</t>
  </si>
  <si>
    <t>Biuro Maklerskie Alior Bank</t>
  </si>
  <si>
    <t>mBank Biuro Maklerskie</t>
  </si>
  <si>
    <r>
      <t>Prowizja w całym roku za zakupy</t>
    </r>
    <r>
      <rPr>
        <b/>
        <sz val="14"/>
        <color rgb="FFC00000"/>
        <rFont val="Open Sans"/>
        <family val="2"/>
        <charset val="238"/>
      </rPr>
      <t xml:space="preserve"> ETF spoza GPW </t>
    </r>
    <r>
      <rPr>
        <b/>
        <sz val="14"/>
        <color theme="1"/>
        <rFont val="Open Sans"/>
        <family val="2"/>
        <charset val="238"/>
      </rPr>
      <t>za kwotę:</t>
    </r>
  </si>
  <si>
    <t>JEDNORAZOWE WPŁATY-&gt;</t>
  </si>
  <si>
    <t>Średnia</t>
  </si>
  <si>
    <t>Ranking gdzie najtaniej przy danej kwocie transakcji (1- najtaniej, 11- najwyżej)</t>
  </si>
  <si>
    <r>
      <rPr>
        <b/>
        <sz val="14"/>
        <color theme="1"/>
        <rFont val="Calibri"/>
        <family val="2"/>
        <charset val="238"/>
        <scheme val="minor"/>
      </rPr>
      <t>50 zł rocznie (25 zł co pół roku)</t>
    </r>
    <r>
      <rPr>
        <sz val="14"/>
        <color theme="1"/>
        <rFont val="Calibri"/>
        <family val="2"/>
        <charset val="238"/>
        <scheme val="minor"/>
      </rPr>
      <t>, dla klientów którzy otworzą rachunek od 1 lipca 2022.</t>
    </r>
  </si>
  <si>
    <t xml:space="preserve">0,39%, min. 5 zł </t>
  </si>
  <si>
    <t xml:space="preserve">0,19%, min. 5 zł </t>
  </si>
  <si>
    <r>
      <t xml:space="preserve">Kurs średni midReuters </t>
    </r>
    <r>
      <rPr>
        <b/>
        <sz val="14"/>
        <color theme="1"/>
        <rFont val="Calibri"/>
        <family val="2"/>
        <charset val="238"/>
        <scheme val="minor"/>
      </rPr>
      <t>+/- 0,1%</t>
    </r>
    <r>
      <rPr>
        <sz val="14"/>
        <color theme="1"/>
        <rFont val="Calibri"/>
        <family val="2"/>
        <charset val="238"/>
        <scheme val="minor"/>
      </rPr>
      <t xml:space="preserve">, przy oczekującym zleceniu blokowane </t>
    </r>
    <r>
      <rPr>
        <b/>
        <sz val="14"/>
        <color theme="1"/>
        <rFont val="Calibri"/>
        <family val="2"/>
        <charset val="238"/>
        <scheme val="minor"/>
      </rPr>
      <t>2% więcej</t>
    </r>
    <r>
      <rPr>
        <sz val="14"/>
        <color theme="1"/>
        <rFont val="Calibri"/>
        <family val="2"/>
        <charset val="238"/>
        <scheme val="minor"/>
      </rPr>
      <t xml:space="preserve"> na ewentualne zmiany kursu walutowego po kursie NBP(odblokowane po transakcji). </t>
    </r>
  </si>
  <si>
    <r>
      <t xml:space="preserve">Wplata tylko w PLN, każde rozliczenie transakcji (kupno, sprzedaż) albo w walucie (wówczas na koncie zostaje waluta np. EUR) lub w PLN według wyboru (kurs midreuters
 </t>
    </r>
    <r>
      <rPr>
        <b/>
        <sz val="14"/>
        <color theme="1"/>
        <rFont val="Calibri"/>
        <family val="2"/>
        <charset val="238"/>
        <scheme val="minor"/>
      </rPr>
      <t>+/- 0,1%</t>
    </r>
    <r>
      <rPr>
        <sz val="14"/>
        <color theme="1"/>
        <rFont val="Calibri"/>
        <family val="2"/>
        <charset val="238"/>
        <scheme val="minor"/>
      </rPr>
      <t xml:space="preserve">). </t>
    </r>
  </si>
  <si>
    <t>Brak dodatkowego konta walutowego.</t>
  </si>
  <si>
    <t>Transfer pomiedzy rachunkami ike eMakler - IKE mBM oraz IKZE eMakler i IKZE mBM bezpłatnie.</t>
  </si>
  <si>
    <r>
      <t xml:space="preserve">Przyjęcie polskich instrumentów jest bezpłatne. Zagraniczne instrumenty </t>
    </r>
    <r>
      <rPr>
        <b/>
        <sz val="14"/>
        <color theme="1"/>
        <rFont val="Calibri"/>
        <family val="2"/>
        <charset val="238"/>
        <scheme val="minor"/>
      </rPr>
      <t>20 EUR</t>
    </r>
    <r>
      <rPr>
        <sz val="14"/>
        <color theme="1"/>
        <rFont val="Calibri"/>
        <family val="2"/>
        <charset val="238"/>
        <scheme val="minor"/>
      </rPr>
      <t xml:space="preserve"> za każdy instrument.</t>
    </r>
  </si>
  <si>
    <t>0,19%, min. 5 zł</t>
  </si>
  <si>
    <t>Za przelew do mbanku 5 zł, poza mbank 10 zł.</t>
  </si>
  <si>
    <t>Subkonta prowadzona w EUR, USD, GBP
Wpłata na konto IKE/IKZE wyłącznie w PLN.</t>
  </si>
  <si>
    <r>
      <t xml:space="preserve">Rynek krajowy: opłata nie jest pobierana jeśli wartość papierów </t>
    </r>
    <r>
      <rPr>
        <b/>
        <sz val="14"/>
        <color theme="1"/>
        <rFont val="Calibri"/>
        <family val="2"/>
        <charset val="238"/>
        <scheme val="minor"/>
      </rPr>
      <t>nie przekracza 500 tys. zł</t>
    </r>
    <r>
      <rPr>
        <sz val="14"/>
        <color theme="1"/>
        <rFont val="Calibri"/>
        <family val="2"/>
        <charset val="238"/>
        <scheme val="minor"/>
      </rPr>
      <t xml:space="preserve">. Po przekroczeniu limitu opłata wynosi dwukrotność opłaty ponoszonej przez biuro maklerskie na rzecz KDPW. </t>
    </r>
  </si>
  <si>
    <r>
      <t xml:space="preserve">Rynek krajowy: opłata nie jest pobierana jeśli wartość papierów </t>
    </r>
    <r>
      <rPr>
        <b/>
        <sz val="14"/>
        <color theme="1"/>
        <rFont val="Calibri"/>
        <family val="2"/>
        <charset val="238"/>
        <scheme val="minor"/>
      </rPr>
      <t>nie przekracza 500 tys. zł.</t>
    </r>
    <r>
      <rPr>
        <sz val="14"/>
        <color theme="1"/>
        <rFont val="Calibri"/>
        <family val="2"/>
        <charset val="238"/>
        <scheme val="minor"/>
      </rPr>
      <t xml:space="preserve"> Po przekroczeniu limitu opłata wynosi dwukrotność opłaty ponoszonej przez biuro maklerskie na rzecz KDPW. </t>
    </r>
  </si>
  <si>
    <t>Prowizja rynki zagraniczne - ETF</t>
  </si>
  <si>
    <t>Prowizja rynki zagraniczne - akcje</t>
  </si>
  <si>
    <t>Za przelew do mbanku 0 zł, poza mbank 10 zł.</t>
  </si>
  <si>
    <r>
      <t xml:space="preserve">Automaczyne przewalutowanie po kursie średnim midReuters </t>
    </r>
    <r>
      <rPr>
        <b/>
        <sz val="14"/>
        <color theme="1"/>
        <rFont val="Calibri"/>
        <family val="2"/>
        <charset val="238"/>
        <scheme val="minor"/>
      </rPr>
      <t>+/- 0,1%.</t>
    </r>
    <r>
      <rPr>
        <sz val="14"/>
        <color theme="1"/>
        <rFont val="Calibri"/>
        <family val="2"/>
        <charset val="238"/>
        <scheme val="minor"/>
      </rPr>
      <t xml:space="preserve"> Przy oczekujacym zleceniu blokowane jest </t>
    </r>
    <r>
      <rPr>
        <b/>
        <sz val="14"/>
        <color theme="1"/>
        <rFont val="Calibri"/>
        <family val="2"/>
        <charset val="238"/>
        <scheme val="minor"/>
      </rPr>
      <t>2% więcej</t>
    </r>
    <r>
      <rPr>
        <sz val="14"/>
        <color theme="1"/>
        <rFont val="Calibri"/>
        <family val="2"/>
        <charset val="238"/>
        <scheme val="minor"/>
      </rPr>
      <t xml:space="preserve"> na ewentualne zmiany kursu walutowego po kursie NBP (odblokowane po transakcji).</t>
    </r>
  </si>
  <si>
    <r>
      <t xml:space="preserve">Wpłata tylko w PLN, każde rozliczenie transakcji (kupno, sprzedaż) odbywa sę po kursie midreuters </t>
    </r>
    <r>
      <rPr>
        <b/>
        <sz val="14"/>
        <color theme="1"/>
        <rFont val="Calibri"/>
        <family val="2"/>
        <charset val="238"/>
        <scheme val="minor"/>
      </rPr>
      <t>+/-0,1%</t>
    </r>
    <r>
      <rPr>
        <sz val="14"/>
        <color theme="1"/>
        <rFont val="Calibri"/>
        <family val="2"/>
        <charset val="238"/>
        <scheme val="minor"/>
      </rPr>
      <t>, nie ma możliwości przechowywania środków pochodzących ze sprzedaży instrumentów (np. sprzedaż ETF i wpływ w EUR) w walucie innej niż PLN.</t>
    </r>
  </si>
  <si>
    <r>
      <t xml:space="preserve">0 zł jeżeli wartość portfela instrumentów finansowych na rachunku klienta jest </t>
    </r>
    <r>
      <rPr>
        <b/>
        <sz val="14"/>
        <color theme="1"/>
        <rFont val="Calibri"/>
        <family val="2"/>
        <charset val="238"/>
        <scheme val="minor"/>
      </rPr>
      <t>niższa niż 500 000 zł.</t>
    </r>
  </si>
  <si>
    <r>
      <t xml:space="preserve">Giełdy europejskie: </t>
    </r>
    <r>
      <rPr>
        <b/>
        <sz val="14"/>
        <color theme="4"/>
        <rFont val="Calibri"/>
        <family val="2"/>
        <charset val="238"/>
        <scheme val="minor"/>
      </rPr>
      <t>0,39%, min. 12 EUR/USD/CHF/GBP</t>
    </r>
    <r>
      <rPr>
        <sz val="14"/>
        <color theme="1"/>
        <rFont val="Calibri"/>
        <family val="2"/>
        <charset val="238"/>
        <scheme val="minor"/>
      </rPr>
      <t xml:space="preserve">; giełdy amerykańskie: </t>
    </r>
    <r>
      <rPr>
        <b/>
        <sz val="14"/>
        <color theme="4"/>
        <rFont val="Calibri"/>
        <family val="2"/>
        <charset val="238"/>
        <scheme val="minor"/>
      </rPr>
      <t>0,02 USD od sztuki, nie mniej niż 12 USD</t>
    </r>
    <r>
      <rPr>
        <sz val="14"/>
        <color theme="1"/>
        <rFont val="Calibri"/>
        <family val="2"/>
        <charset val="238"/>
        <scheme val="minor"/>
      </rPr>
      <t>.</t>
    </r>
  </si>
  <si>
    <t>0,39%, min. 5 zł</t>
  </si>
  <si>
    <t>0,19%, nie mniej 5 zł</t>
  </si>
  <si>
    <t>150 zŁ dla papierów krajowych, opłata za czynność bez względu na ilość i wartość transferowanych ISIN, dla zagranicznych instrumentów finansowych transferowanych do innej instytucji finansowej (opłata za czynność pobierana za każdy instrument finansowy niezależnie od ilości) 25 EUR/USD/GBP/CHF lub równowartość w PLN</t>
  </si>
  <si>
    <t>Brak opłaty za czynność, może być opłata za przelew do zew. Instytucji.</t>
  </si>
  <si>
    <t>Równowartość opłaty pobieranej przez KDPW dla papierów z polskiego rynku. Dla instrumentów zagranicznych o transferowanych do innej instytucji finansowej (opłata za czynność pobierana za każdy instrument finansowy niezależnie od ilości) 25 EUR/USD/GBP/CHF lub równowartość w PLN</t>
  </si>
  <si>
    <t>50 zł od każdej dyspozycji zwrotu.</t>
  </si>
  <si>
    <t>50 zł od każdej wypłaconej raty.</t>
  </si>
  <si>
    <r>
      <t xml:space="preserve">Zagraniczne instrumenty: </t>
    </r>
    <r>
      <rPr>
        <b/>
        <sz val="14"/>
        <color theme="1"/>
        <rFont val="Calibri"/>
        <family val="2"/>
        <charset val="238"/>
        <scheme val="minor"/>
      </rPr>
      <t>0,2% nie mniej niż 20 EUR</t>
    </r>
    <r>
      <rPr>
        <sz val="14"/>
        <color theme="1"/>
        <rFont val="Calibri"/>
        <family val="2"/>
        <charset val="238"/>
        <scheme val="minor"/>
      </rPr>
      <t>.</t>
    </r>
  </si>
  <si>
    <r>
      <t>Opłata miesięczna:</t>
    </r>
    <r>
      <rPr>
        <b/>
        <sz val="14"/>
        <color theme="1"/>
        <rFont val="Calibri"/>
        <family val="2"/>
        <charset val="238"/>
        <scheme val="minor"/>
      </rPr>
      <t xml:space="preserve"> 0,00040%</t>
    </r>
    <r>
      <rPr>
        <sz val="14"/>
        <color theme="1"/>
        <rFont val="Calibri"/>
        <family val="2"/>
        <charset val="238"/>
        <scheme val="minor"/>
      </rPr>
      <t xml:space="preserve"> wartości instrumentów finansowych zarejestrowanych na rachunku wg. stanu na ostatni dzień miesiąca kalendarzowego, od wartości </t>
    </r>
    <r>
      <rPr>
        <b/>
        <sz val="14"/>
        <color theme="1"/>
        <rFont val="Calibri"/>
        <family val="2"/>
        <charset val="238"/>
        <scheme val="minor"/>
      </rPr>
      <t>powyżej 1 000 000 zł.</t>
    </r>
  </si>
  <si>
    <t>W wysokości
równej opłacie pobranej od Biura Maklerskiego przez Krajowy Depozyt Papierów Wartościowych S.A.</t>
  </si>
  <si>
    <t>https://www.aliorbank.pl/dam/jcr:726116b4-5e1a-4ef3-aef5-b00d1843c5cb/taryfa-oplat-i-prowizji-biura-maklerskiego-alior-bank.pdf</t>
  </si>
  <si>
    <t>Komunikat określający wysokość minimalnej wpłaty jednorazowej na rachunek IKZE: https://millenniumbm.pl/documents/20143/507089/Minimalna+kwota+wp%C5%82aty+na+konto+IKZE+-+komunikat+z+30+lipca+2022%C2%A0r..pdf/0176d209-69ff-daf8-4989-a28821c43613</t>
  </si>
  <si>
    <t>0,38%, min. 4,9 zł</t>
  </si>
  <si>
    <t>0,20%, min. 4,9 zł</t>
  </si>
  <si>
    <t>Opłata pobierana w wysokości opłaty pobieranej przez Krajowy Depozyt Papierów Wartosciowych SA.</t>
  </si>
  <si>
    <t>Bezpłatny dostęp do notowań onLine,
doradztwo inwestycyjne:
https://www.bdm.pl/oferta-indywidualna/doradztwo-inwestycyjne,
promocja "Zostań online":
https://www.bdm.pl/oferta-indywidualna/rachunek-inwestycyjny/promocja,
promocja „IKE/IKZE oraz rachunek inwestycyjny bezpłatnie”:
https://www.bdm.pl/dokumenty/regulaminy?file=files/bdm/dokumenty/Regulamin/regulamin_promocji_ike_ikze.pdf</t>
  </si>
  <si>
    <t>0,28%, min. 5,95 zł</t>
  </si>
  <si>
    <t>0,18%, min. 5,95 zł</t>
  </si>
  <si>
    <t xml:space="preserve"> 0,95% wartości instrumentów, min. 99 zł od całego transferowanego portfela</t>
  </si>
  <si>
    <r>
      <rPr>
        <b/>
        <sz val="14"/>
        <color theme="1"/>
        <rFont val="Calibri"/>
        <family val="2"/>
        <charset val="238"/>
        <scheme val="minor"/>
      </rPr>
      <t>0,39%, min. 5,00 zł</t>
    </r>
    <r>
      <rPr>
        <sz val="14"/>
        <color theme="1"/>
        <rFont val="Calibri"/>
        <family val="2"/>
        <charset val="238"/>
        <scheme val="minor"/>
      </rPr>
      <t xml:space="preserve"> (dotyczy zleceń złożonych za pośrednictwem Aplikacji internetowych)</t>
    </r>
  </si>
  <si>
    <r>
      <rPr>
        <b/>
        <sz val="14"/>
        <color theme="1"/>
        <rFont val="Calibri"/>
        <family val="2"/>
        <charset val="238"/>
        <scheme val="minor"/>
      </rPr>
      <t xml:space="preserve">0,2%, min. 5,00 zł </t>
    </r>
    <r>
      <rPr>
        <sz val="14"/>
        <color theme="1"/>
        <rFont val="Calibri"/>
        <family val="2"/>
        <charset val="238"/>
        <scheme val="minor"/>
      </rPr>
      <t xml:space="preserve"> dotyczy zleceń złożonych za pośrednictwem Aplikacji internetowych.  Detaliczne obligacje skarbowe (rynek pierwotny) - bez prowizji.</t>
    </r>
  </si>
  <si>
    <r>
      <t xml:space="preserve">Bezpłatnie </t>
    </r>
    <r>
      <rPr>
        <b/>
        <sz val="14"/>
        <color theme="1"/>
        <rFont val="Calibri"/>
        <family val="2"/>
        <charset val="238"/>
        <scheme val="minor"/>
      </rPr>
      <t>do 1 000 000 zł</t>
    </r>
  </si>
  <si>
    <t xml:space="preserve">  0,38%, min. 10 zł</t>
  </si>
  <si>
    <t>rok1 : brak opłaty
rok 2.: 0,16%
rok 3.: 0,15%
rok 4.: 0,14%
rok 5.: 0,13%
rok 6.: 0,12%
rok 7.: 0,11%
rok 8 i kolejne lata: 0,1% wartości nominalnej obligacji zapisanych na koncie IKE Obligacje w ostatnim dniu roku kalendarzowego, nie więcej niż 200,00 zł</t>
  </si>
  <si>
    <t>poza podium</t>
  </si>
  <si>
    <r>
      <t xml:space="preserve">MIEJSCE W RANKINGU - RACHUNKI IKE/IKZE Z DOSTĘPEM DO GIEŁD </t>
    </r>
    <r>
      <rPr>
        <b/>
        <sz val="28"/>
        <color theme="7" tint="0.79998168889431442"/>
        <rFont val="Calibri"/>
        <family val="2"/>
        <charset val="238"/>
        <scheme val="minor"/>
      </rPr>
      <t>POLSKICH</t>
    </r>
  </si>
  <si>
    <r>
      <t xml:space="preserve">MIEJSCE W RANKINGU - RACHUNKI IKE/IKZE Z DOSTĘPEM DO GIEŁD </t>
    </r>
    <r>
      <rPr>
        <b/>
        <sz val="26"/>
        <color theme="7" tint="0.79998168889431442"/>
        <rFont val="Calibri"/>
        <family val="2"/>
        <charset val="238"/>
        <scheme val="minor"/>
      </rPr>
      <t>ZAGRANICZNYCH</t>
    </r>
  </si>
  <si>
    <t>Kurs w przypadku inwestowania na rynkach zagranicznych</t>
  </si>
  <si>
    <t>Opłata za przyjęcie instrumentów (zagranica)</t>
  </si>
  <si>
    <t>Opłata za częściowy zwrot
z IKE po 12 miesiącach</t>
  </si>
  <si>
    <t>Opłata za wypłatę transferową środków pieniężnych po 12 miesiącach (dotyczy sytuacji gdy przenosimy środki pieniężne)</t>
  </si>
  <si>
    <t>IKZE
lub
IKE</t>
  </si>
  <si>
    <t>Prowizja rynek krajowy - obligacje</t>
  </si>
  <si>
    <t>Opłata za wypłatę transferową środków pieniężnych w pierwszych 12 miesiącach (dotyczy sytuacji gdy przenosimy środki pieniężne)</t>
  </si>
  <si>
    <t>Opłata za częściowy zwrot
z IKE w pierwszych 12 miesiącach</t>
  </si>
  <si>
    <t xml:space="preserve">Opłata za wypłatę jednorazową
w pierwszych 12 miesiącach </t>
  </si>
  <si>
    <t>Opłata za wypłatę w ratach
w pierwszych 12 miesiącach (gdy spełnimy warunki)</t>
  </si>
  <si>
    <t>Opłata za zwrot całkowity
z IKE/IKZE po 12 miesiącach</t>
  </si>
  <si>
    <t>Opata za wypłatę w ratach po 12 miesiącach (gdy spełnimy warunki)</t>
  </si>
  <si>
    <t>Ile instrumentów posiadasz na swoim IKE lub IKZE?</t>
  </si>
  <si>
    <t>Jeśli na Twoim IKE lub IKZE jest waluta - wpisz jej równowartość w zł</t>
  </si>
  <si>
    <t>Razem wartość konta IKE lub IKZE</t>
  </si>
  <si>
    <t>Ile wpłacasz na konto IKE lub IKZE rocznie</t>
  </si>
  <si>
    <r>
      <t xml:space="preserve">z </t>
    </r>
    <r>
      <rPr>
        <b/>
        <sz val="14"/>
        <color rgb="FFFF5050"/>
        <rFont val="Open Sans"/>
        <family val="2"/>
        <charset val="238"/>
      </rPr>
      <t>mBanku</t>
    </r>
    <r>
      <rPr>
        <b/>
        <sz val="14"/>
        <color theme="1"/>
        <rFont val="Open Sans"/>
        <family val="2"/>
        <charset val="238"/>
      </rPr>
      <t xml:space="preserve"> do </t>
    </r>
    <r>
      <rPr>
        <b/>
        <sz val="14"/>
        <color rgb="FF00B050"/>
        <rFont val="Open Sans"/>
        <family val="2"/>
        <charset val="238"/>
      </rPr>
      <t>BOSSA</t>
    </r>
  </si>
  <si>
    <r>
      <t xml:space="preserve"> z </t>
    </r>
    <r>
      <rPr>
        <b/>
        <sz val="14"/>
        <color rgb="FF00B050"/>
        <rFont val="Open Sans"/>
        <family val="2"/>
        <charset val="238"/>
      </rPr>
      <t>BOSSA</t>
    </r>
    <r>
      <rPr>
        <b/>
        <sz val="14"/>
        <color theme="1"/>
        <rFont val="Open Sans"/>
        <family val="2"/>
        <charset val="238"/>
      </rPr>
      <t xml:space="preserve"> do</t>
    </r>
    <r>
      <rPr>
        <b/>
        <sz val="14"/>
        <color rgb="FFFF5050"/>
        <rFont val="Open Sans"/>
        <family val="2"/>
        <charset val="238"/>
      </rPr>
      <t xml:space="preserve"> mBanku</t>
    </r>
  </si>
  <si>
    <r>
      <rPr>
        <b/>
        <sz val="12"/>
        <color rgb="FF00B050"/>
        <rFont val="Open Sans"/>
        <family val="2"/>
        <charset val="238"/>
      </rPr>
      <t>BOSSA</t>
    </r>
    <r>
      <rPr>
        <b/>
        <sz val="12"/>
        <color rgb="FF003399"/>
        <rFont val="Open Sans"/>
        <family val="2"/>
        <charset val="238"/>
      </rPr>
      <t xml:space="preserve"> </t>
    </r>
    <r>
      <rPr>
        <b/>
        <sz val="12"/>
        <color theme="1"/>
        <rFont val="Open Sans"/>
        <family val="2"/>
        <charset val="238"/>
      </rPr>
      <t>w promocji</t>
    </r>
  </si>
  <si>
    <t>Ile gotówki w zł posiadasz na swoim koncie IKE lub KZE?</t>
  </si>
  <si>
    <t>PODSTAWOWE DANE - UZUPEŁNIJ DANE W POLACH ZAZNACZONYCH ŻÓŁTYM KOLOREM 
(LICZ ODDZIELNIE DLA IKE I ODDZIELNIE DLA IKZE)</t>
  </si>
  <si>
    <t>Inne koszty przeniesienia aktywów (np. notarialne). Wpisz wartość w zł, jeśli takie koszty Cię dotyczą.</t>
  </si>
  <si>
    <t>inne koszty przeniesienia aktywów np. notarialne</t>
  </si>
  <si>
    <t>Ilu transakcji dokonujesz w roku?</t>
  </si>
  <si>
    <t>ROCZNE KOSZTY PROWADZENIA IKE/IKZE Z ZAGRANICZNYMI ETF</t>
  </si>
  <si>
    <t>min [EUR]</t>
  </si>
  <si>
    <t>%</t>
  </si>
  <si>
    <t>IKZE</t>
  </si>
  <si>
    <t>min [zł]</t>
  </si>
  <si>
    <r>
      <t xml:space="preserve">Dla portfela o wartości </t>
    </r>
    <r>
      <rPr>
        <b/>
        <sz val="14"/>
        <color theme="1"/>
        <rFont val="Calibri"/>
        <family val="2"/>
        <scheme val="minor"/>
      </rPr>
      <t>do 1 000 000 PLN</t>
    </r>
    <r>
      <rPr>
        <sz val="14"/>
        <color theme="1"/>
        <rFont val="Calibri"/>
        <family val="2"/>
        <scheme val="minor"/>
      </rPr>
      <t xml:space="preserve"> - bezpłatnie.
Dla portfela o wartości </t>
    </r>
    <r>
      <rPr>
        <b/>
        <sz val="14"/>
        <color theme="1"/>
        <rFont val="Calibri"/>
        <family val="2"/>
        <scheme val="minor"/>
      </rPr>
      <t>powyżej
1 000 000 PLN</t>
    </r>
    <r>
      <rPr>
        <sz val="14"/>
        <color theme="1"/>
        <rFont val="Calibri"/>
        <family val="2"/>
        <scheme val="minor"/>
      </rPr>
      <t xml:space="preserve"> (opłaty nie pobiera
się od Inwestorów, którzy w
danym kwartale zawarli transakcje
o wartości nie mniejszej
niż 50% wartości portfela) - 
</t>
    </r>
    <r>
      <rPr>
        <b/>
        <sz val="14"/>
        <color theme="1"/>
        <rFont val="Calibri"/>
        <family val="2"/>
        <scheme val="minor"/>
      </rPr>
      <t>150%</t>
    </r>
    <r>
      <rPr>
        <sz val="14"/>
        <color theme="1"/>
        <rFont val="Calibri"/>
        <family val="2"/>
        <scheme val="minor"/>
      </rPr>
      <t xml:space="preserve"> opłaty pobieranej przez KDPW, tj. </t>
    </r>
    <r>
      <rPr>
        <b/>
        <sz val="14"/>
        <color theme="1"/>
        <rFont val="Calibri"/>
        <family val="2"/>
        <scheme val="minor"/>
      </rPr>
      <t>0,00186%</t>
    </r>
    <r>
      <rPr>
        <sz val="14"/>
        <color theme="1"/>
        <rFont val="Calibri"/>
        <family val="2"/>
        <scheme val="minor"/>
      </rPr>
      <t xml:space="preserve">
opłata pobierana kwartalnie</t>
    </r>
  </si>
  <si>
    <r>
      <t xml:space="preserve">Dla rachunków należących do Klienta, na których papiery wartościowe </t>
    </r>
    <r>
      <rPr>
        <b/>
        <sz val="14"/>
        <color theme="1"/>
        <rFont val="Calibri"/>
        <family val="2"/>
        <charset val="238"/>
        <scheme val="minor"/>
      </rPr>
      <t>nieprzekraczają 1 000 000 PLN - 0,02 % (w skali roku</t>
    </r>
    <r>
      <rPr>
        <sz val="14"/>
        <color theme="1"/>
        <rFont val="Calibri"/>
        <family val="2"/>
        <charset val="238"/>
        <scheme val="minor"/>
      </rPr>
      <t>) łącznej wartości przechowywanych zagranicznych papierów wartościowych na rachunkach klienta. (</t>
    </r>
    <r>
      <rPr>
        <b/>
        <sz val="14"/>
        <color theme="1"/>
        <rFont val="Calibri"/>
        <family val="2"/>
        <charset val="238"/>
        <scheme val="minor"/>
      </rPr>
      <t>PROMOCJA do 30.06.2025 - bezpłatnie)</t>
    </r>
    <r>
      <rPr>
        <sz val="14"/>
        <color theme="1"/>
        <rFont val="Calibri"/>
        <family val="2"/>
        <charset val="238"/>
        <scheme val="minor"/>
      </rPr>
      <t xml:space="preserve">                 </t>
    </r>
    <r>
      <rPr>
        <b/>
        <sz val="14"/>
        <color theme="1"/>
        <rFont val="Calibri"/>
        <family val="2"/>
        <charset val="238"/>
        <scheme val="minor"/>
      </rPr>
      <t>Osoby fizyczne</t>
    </r>
    <r>
      <rPr>
        <sz val="14"/>
        <color theme="1"/>
        <rFont val="Calibri"/>
        <family val="2"/>
        <charset val="238"/>
        <scheme val="minor"/>
      </rPr>
      <t xml:space="preserve"> z zagranicznymi aktywami </t>
    </r>
    <r>
      <rPr>
        <b/>
        <sz val="14"/>
        <color theme="1"/>
        <rFont val="Calibri"/>
        <family val="2"/>
        <charset val="238"/>
        <scheme val="minor"/>
      </rPr>
      <t xml:space="preserve">powyżej 1 000 000 PLN  - 0,02% w skali roku.                              </t>
    </r>
    <r>
      <rPr>
        <sz val="14"/>
        <color theme="1"/>
        <rFont val="Calibri"/>
        <family val="2"/>
        <charset val="238"/>
        <scheme val="minor"/>
      </rPr>
      <t xml:space="preserve">                     </t>
    </r>
    <r>
      <rPr>
        <b/>
        <sz val="14"/>
        <color theme="1"/>
        <rFont val="Calibri"/>
        <family val="2"/>
        <charset val="238"/>
        <scheme val="minor"/>
      </rPr>
      <t>Osoby prawne</t>
    </r>
    <r>
      <rPr>
        <sz val="14"/>
        <color theme="1"/>
        <rFont val="Calibri"/>
        <family val="2"/>
        <charset val="238"/>
        <scheme val="minor"/>
      </rPr>
      <t xml:space="preserve"> z zagranicznymi aktywami </t>
    </r>
    <r>
      <rPr>
        <b/>
        <sz val="14"/>
        <color theme="1"/>
        <rFont val="Calibri"/>
        <family val="2"/>
        <charset val="238"/>
        <scheme val="minor"/>
      </rPr>
      <t xml:space="preserve">powyżej 1 000 000 PLN </t>
    </r>
    <r>
      <rPr>
        <sz val="14"/>
        <color theme="1"/>
        <rFont val="Calibri"/>
        <family val="2"/>
        <charset val="238"/>
        <scheme val="minor"/>
      </rPr>
      <t xml:space="preserve">- </t>
    </r>
    <r>
      <rPr>
        <b/>
        <sz val="14"/>
        <color theme="1"/>
        <rFont val="Calibri"/>
        <family val="2"/>
        <charset val="238"/>
        <scheme val="minor"/>
      </rPr>
      <t>0,06% w skali roku</t>
    </r>
    <r>
      <rPr>
        <sz val="14"/>
        <color theme="1"/>
        <rFont val="Calibri"/>
        <family val="2"/>
        <charset val="238"/>
        <scheme val="minor"/>
      </rPr>
      <t xml:space="preserve">.                                  </t>
    </r>
    <r>
      <rPr>
        <b/>
        <sz val="14"/>
        <color theme="1"/>
        <rFont val="Calibri"/>
        <family val="2"/>
        <charset val="238"/>
        <scheme val="minor"/>
      </rPr>
      <t>Opłata pobierana jest co pół roku</t>
    </r>
    <r>
      <rPr>
        <sz val="14"/>
        <color theme="1"/>
        <rFont val="Calibri"/>
        <family val="2"/>
        <charset val="238"/>
        <scheme val="minor"/>
      </rPr>
      <t>. Wartość aktywów weryfikowana jest  ostatniego dnia każdego miesiąca w okresie za który pobierana jest opłata.</t>
    </r>
  </si>
  <si>
    <r>
      <rPr>
        <b/>
        <sz val="14"/>
        <color theme="1"/>
        <rFont val="Calibri"/>
        <family val="2"/>
        <charset val="238"/>
        <scheme val="minor"/>
      </rPr>
      <t>NYSE, NASDAQ, NYSE-MKT</t>
    </r>
    <r>
      <rPr>
        <sz val="14"/>
        <color theme="1"/>
        <rFont val="Calibri"/>
        <family val="2"/>
        <charset val="238"/>
        <scheme val="minor"/>
      </rPr>
      <t xml:space="preserve">
0,29% (min 14 PLN / 4 EUR / 4 GBP / 4 USD)
</t>
    </r>
    <r>
      <rPr>
        <b/>
        <sz val="14"/>
        <color theme="1"/>
        <rFont val="Calibri"/>
        <family val="2"/>
        <charset val="238"/>
        <scheme val="minor"/>
      </rPr>
      <t>Promocja do 08.12.2023 -</t>
    </r>
    <r>
      <rPr>
        <sz val="14"/>
        <color theme="1"/>
        <rFont val="Calibri"/>
        <family val="2"/>
        <charset val="238"/>
        <scheme val="minor"/>
      </rPr>
      <t xml:space="preserve"> 0,29% (min 5 PLN / 1,25 EUR / 1,25 GBP / 1,25 USD)
</t>
    </r>
    <r>
      <rPr>
        <b/>
        <sz val="14"/>
        <color theme="1"/>
        <rFont val="Calibri"/>
        <family val="2"/>
        <charset val="238"/>
        <scheme val="minor"/>
      </rPr>
      <t>LSE, Deutsche Böerse (Xetra)</t>
    </r>
    <r>
      <rPr>
        <sz val="14"/>
        <color theme="1"/>
        <rFont val="Calibri"/>
        <family val="2"/>
        <charset val="238"/>
        <scheme val="minor"/>
      </rPr>
      <t xml:space="preserve">
0,29% (min 14 PLN / 4 EUR / 4 GBP / 4 USD)
</t>
    </r>
    <r>
      <rPr>
        <b/>
        <sz val="14"/>
        <color theme="1"/>
        <rFont val="Calibri"/>
        <family val="2"/>
        <charset val="238"/>
        <scheme val="minor"/>
      </rPr>
      <t xml:space="preserve">Euronext Paryż,           Euronext Amsterdam, Euronext Bruksela, </t>
    </r>
    <r>
      <rPr>
        <sz val="14"/>
        <color theme="1"/>
        <rFont val="Calibri"/>
        <family val="2"/>
        <charset val="238"/>
        <scheme val="minor"/>
      </rPr>
      <t xml:space="preserve">
0,29% (min 19 PLN/ 5 EUR / 5 GBP / 5 USD)
</t>
    </r>
    <r>
      <rPr>
        <b/>
        <sz val="14"/>
        <color theme="1"/>
        <rFont val="Calibri"/>
        <family val="2"/>
        <charset val="238"/>
        <scheme val="minor"/>
      </rPr>
      <t>Zurych</t>
    </r>
    <r>
      <rPr>
        <sz val="14"/>
        <color theme="1"/>
        <rFont val="Calibri"/>
        <family val="2"/>
        <charset val="238"/>
        <scheme val="minor"/>
      </rPr>
      <t xml:space="preserve">
0,29% (min 76 PLN/18 EUR / 16 GBP / 20 USD)
</t>
    </r>
    <r>
      <rPr>
        <b/>
        <sz val="14"/>
        <color theme="1"/>
        <rFont val="Calibri"/>
        <family val="2"/>
        <charset val="238"/>
        <scheme val="minor"/>
      </rPr>
      <t>Toronto</t>
    </r>
    <r>
      <rPr>
        <sz val="14"/>
        <color theme="1"/>
        <rFont val="Calibri"/>
        <family val="2"/>
        <charset val="238"/>
        <scheme val="minor"/>
      </rPr>
      <t xml:space="preserve">
0,29% (min 152 PLN / 36 EUR / 32 GBP / 40 USD)</t>
    </r>
  </si>
  <si>
    <t xml:space="preserve">0,38%, min. 5 zł        </t>
  </si>
  <si>
    <r>
      <t xml:space="preserve">PROMOCJA do 29 grudnia 2023:
</t>
    </r>
    <r>
      <rPr>
        <b/>
        <sz val="14"/>
        <color theme="1"/>
        <rFont val="Calibri"/>
        <family val="2"/>
        <scheme val="minor"/>
      </rPr>
      <t xml:space="preserve">0,25%, min. 5 zł.  </t>
    </r>
    <r>
      <rPr>
        <sz val="14"/>
        <color theme="1"/>
        <rFont val="Calibri"/>
        <family val="2"/>
        <scheme val="minor"/>
      </rPr>
      <t xml:space="preserve">
Dla BETA ETF TBSP:        </t>
    </r>
    <r>
      <rPr>
        <b/>
        <sz val="14"/>
        <color theme="1"/>
        <rFont val="Calibri"/>
        <family val="2"/>
        <scheme val="minor"/>
      </rPr>
      <t xml:space="preserve">0,10%, min. 5 zł.     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 Uwaga od BOSSA:</t>
    </r>
    <r>
      <rPr>
        <sz val="14"/>
        <color theme="1"/>
        <rFont val="Calibri"/>
        <family val="2"/>
        <charset val="238"/>
        <scheme val="minor"/>
      </rPr>
      <t xml:space="preserve"> "Intencją DM BOŚ jest przedłużenie obowiązującej promocji na kolejny okres."</t>
    </r>
  </si>
  <si>
    <r>
      <t xml:space="preserve">Kurs średni midReuters powiększony/pomniejszony o połowę spreadu stosowanego przez brokera zagranicznego. Wielkość spreadu stosowanego przez brokera zagranicznego (w pojedynczej transakcji nalicza się połowę spreadu):
USD/PLN ok. 1,5 gr- Promocja ok. </t>
    </r>
    <r>
      <rPr>
        <b/>
        <sz val="14"/>
        <color theme="1"/>
        <rFont val="Calibri"/>
        <family val="2"/>
        <scheme val="minor"/>
      </rPr>
      <t>1,35 gr</t>
    </r>
    <r>
      <rPr>
        <sz val="14"/>
        <color theme="1"/>
        <rFont val="Calibri"/>
        <family val="2"/>
        <scheme val="minor"/>
      </rPr>
      <t xml:space="preserve">
EUR/PLN ok. 2 gr- Promocja ok. </t>
    </r>
    <r>
      <rPr>
        <b/>
        <sz val="14"/>
        <color theme="1"/>
        <rFont val="Calibri"/>
        <family val="2"/>
        <scheme val="minor"/>
      </rPr>
      <t>1,6 gr</t>
    </r>
    <r>
      <rPr>
        <sz val="14"/>
        <color theme="1"/>
        <rFont val="Calibri"/>
        <family val="2"/>
        <scheme val="minor"/>
      </rPr>
      <t xml:space="preserve">
GBP/PLN ok. 2,5 gr- Promocja ok. </t>
    </r>
    <r>
      <rPr>
        <b/>
        <sz val="14"/>
        <color theme="1"/>
        <rFont val="Calibri"/>
        <family val="2"/>
        <scheme val="minor"/>
      </rPr>
      <t>1,88 gr</t>
    </r>
    <r>
      <rPr>
        <sz val="14"/>
        <color theme="1"/>
        <rFont val="Calibri"/>
        <family val="2"/>
        <charset val="238"/>
        <scheme val="minor"/>
      </rPr>
      <t xml:space="preserve"> 
CHF/PLN ok. 2 gr
CAD/PLN ok. 2 gr
EUR/USD ok. 0,02 USD                         USD/EUR ok. 0,02 EUR
EUR/GBP ok. 0,02 GBP                            GBP/EUR ok. 0,02 EUR
USD/GBP ok. 0,05 GBP                          GBP/USD ok. 0,05 USD                                                    Promocyjna stawka spreadu ważna jest do 31.12.2023 r.  Promocja od kilku lat jest przedłużana. </t>
    </r>
  </si>
  <si>
    <r>
      <rPr>
        <b/>
        <sz val="14"/>
        <color theme="1"/>
        <rFont val="Calibri"/>
        <family val="2"/>
        <scheme val="minor"/>
      </rPr>
      <t>65 zł</t>
    </r>
    <r>
      <rPr>
        <sz val="14"/>
        <color theme="1"/>
        <rFont val="Calibri"/>
        <family val="2"/>
        <scheme val="minor"/>
      </rPr>
      <t xml:space="preserve"> za każdy instrument z oddzielnym ISIN. Opłata pobierana wyłacznie od zagranicznych instrumentów.</t>
    </r>
  </si>
  <si>
    <r>
      <t>Rynki zagraniczne:</t>
    </r>
    <r>
      <rPr>
        <b/>
        <sz val="14"/>
        <color theme="1"/>
        <rFont val="Calibri"/>
        <family val="2"/>
        <charset val="238"/>
        <scheme val="minor"/>
      </rPr>
      <t xml:space="preserve"> 0,15%</t>
    </r>
    <r>
      <rPr>
        <sz val="14"/>
        <color theme="1"/>
        <rFont val="Calibri"/>
        <family val="2"/>
        <charset val="238"/>
        <scheme val="minor"/>
      </rPr>
      <t xml:space="preserve"> wartości instrumentów zagranicznych rocznie, (jednak nie mniej niż koszty pobierane przez Depozytariusza). Opłata pobierana jest w okresach półrocznych, jeśi wartość zagranicznych papierów </t>
    </r>
    <r>
      <rPr>
        <b/>
        <sz val="14"/>
        <color theme="1"/>
        <rFont val="Calibri"/>
        <family val="2"/>
        <charset val="238"/>
        <scheme val="minor"/>
      </rPr>
      <t>przekracza 10 tys. zł</t>
    </r>
    <r>
      <rPr>
        <sz val="14"/>
        <color theme="1"/>
        <rFont val="Calibri"/>
        <family val="2"/>
        <charset val="238"/>
        <scheme val="minor"/>
      </rPr>
      <t xml:space="preserve">. Nie pobieramy półrocznej opłaty podstawowej za depozyt Instrumentów Zagranicznych, jeśli wartość prowizji maklerskiej, zapłaconej z tytułu obrotu na rachunku w danym
półroczu kalendarzowym jest wyższa od naliczonej za to półrocze opłaty podstawowej za depozyt papierów wartościowych. </t>
    </r>
  </si>
  <si>
    <t>0,29%, min. 14 zł/4 EUR/USD/GBP</t>
  </si>
  <si>
    <t>0,29%, min. 14 zł/4 EUR/USD/GBP. W okresie 8 IX - 8 XII obowiązuje promocja dla zleceń na akcjach notowanych na giełdach w USA 0,29%, min. 5 zł/1,25 USD.</t>
  </si>
  <si>
    <t>https://www.mdm.pl/bm/g/ODDO-2JIG0GkbbmOMBBB7Q</t>
  </si>
  <si>
    <t>https://www.mdm.pl/bm/g/uOdhuGhZhU6oJPIdXBx5rA</t>
  </si>
  <si>
    <t>https://www.mdm.pl/bm/rynki-zagraniczne            https://www.mdm.pl/bm/emerytalne</t>
  </si>
  <si>
    <t xml:space="preserve"> 0,29%, min. 14 zł</t>
  </si>
  <si>
    <t>0,29%, min. 14 zł. W okresie 8 IX - 8 XII obowiązuje promocja dla zleceń na akcjach notowanych na giełdach w USA 0,29%, min. 5 zł.</t>
  </si>
  <si>
    <t>https://www.mbank.pl/pomoc/oplaty/interaktywna/ind/produkty-inwestycyjne/usluga-emakler/</t>
  </si>
  <si>
    <t>https://www.mbank.pl/indywidualny/inwestycje/gielda/ikze-emakler/
https://www.mbank.pl/indywidualny/inwestycje/gielda/ike-emakler/          https://www.mbank.pl/indywidualny/inwestycje-i-oszczednosci/gielda/rynki-zagraniczne/</t>
  </si>
  <si>
    <t>a) jeżeli miesięczna wartość obrotu liczona dla danej waluty osiągnie co najmniej 20% wartości instrumentów finansowych kwotowanych w danej walucie - bezpłatnie,
b)w przeciwnym przypadku dla instrumentów finansowych notowanych w USD: 0,01% + VAT; dla instrumentów finansowych notowanych w EUR/CHF/GBP: 0,02% + VAT.
Jest to opłata miesieczna.</t>
  </si>
  <si>
    <t>Wpłata na konto IKE może nastąpić wyłącznie w zł.</t>
  </si>
  <si>
    <t>https://www.santander.pl/inwestor/regulacje-i-regulaminy/taryfa-oplat-i-prowizji</t>
  </si>
  <si>
    <t>Link do listy jest dostępny na stronie https://www.santander.pl/klient-indywidualny/oszczednosci-i-inwestycje/rachunki-dla-gield-zagranicznych w sekcji Dowiedz się więcej o rachunku - Możesz:</t>
  </si>
  <si>
    <t>0 ZŁ</t>
  </si>
  <si>
    <t>Kwartalnie: 0,001% od obligacji lub 0,0016% (inne papiery wartościowe, dla których KDPW jest jedyną instytucją depozytową) lub 0,0022% od pozostałych instrumentów. Opłata nie jest pobierana jeśli łączna jej wysokość jest niższa niż 5 zł + podatek VAT.</t>
  </si>
  <si>
    <t xml:space="preserve">ND </t>
  </si>
  <si>
    <t xml:space="preserve"> 
5% wartości aktywów zdeponowanych na Rachunku IKZE jednakże nie mniej niż 100 pln</t>
  </si>
  <si>
    <t>5% wartości aktywów zdeponowanych na Rachunku IKZE jednakże nie mniej niż 100 pln</t>
  </si>
  <si>
    <t>ND</t>
  </si>
  <si>
    <t>https://millenniumbm.pl/ikze#1</t>
  </si>
  <si>
    <t>Do 500 000 zł bezpłatnie</t>
  </si>
  <si>
    <t>60 zł w przypadku zgody na TN, 80 w przypadku braku zgody na TN</t>
  </si>
  <si>
    <t>(zwolnienie na podstawie Komunikatem BM NR 14/35 pkt. 12 ; https://www.bm.pkobp.pl/o-nas/komunikaty-dyrektora/</t>
  </si>
  <si>
    <t>Przypadek szczególny: IKZE Obligacje</t>
  </si>
  <si>
    <t>IKZE-Obligacje</t>
  </si>
  <si>
    <t>2023 brak opłat
2024 brak opłat
od 2025 opłata 80 zł</t>
  </si>
  <si>
    <t>USTAWOWY BRAK CZĘŚCIOWEGO ZWROTU</t>
  </si>
  <si>
    <t>0,3% wartości Instrumentów finansowych, nie mniej niż 50,00 zł.W przypadku realizacji spadku opłata nie dotyczy osób uprawnionych</t>
  </si>
  <si>
    <t>https://www.bm.pkobp.pl/media_files/310a918a-0572-469d-adf9-487a7e2b7189.pdf</t>
  </si>
  <si>
    <t>https://www.bm.pkobp.pl/oferta/klient-indywidualny/rachunki-ike/ikze-obligacje/</t>
  </si>
  <si>
    <t>NOWOŚĆ</t>
  </si>
  <si>
    <r>
      <t xml:space="preserve">Promocja do 31 grudnia 2023 z opcją przedłużenia na kolejny rok: </t>
    </r>
    <r>
      <rPr>
        <b/>
        <sz val="14"/>
        <color theme="1"/>
        <rFont val="Calibri"/>
        <family val="2"/>
        <charset val="238"/>
        <scheme val="minor"/>
      </rPr>
      <t>0,19%, min. 5 zł</t>
    </r>
    <r>
      <rPr>
        <sz val="14"/>
        <color theme="1"/>
        <rFont val="Calibri"/>
        <family val="2"/>
        <charset val="238"/>
        <scheme val="minor"/>
      </rPr>
      <t xml:space="preserve">; poza promocją:  </t>
    </r>
    <r>
      <rPr>
        <b/>
        <sz val="14"/>
        <color theme="1"/>
        <rFont val="Calibri"/>
        <family val="2"/>
        <charset val="238"/>
        <scheme val="minor"/>
      </rPr>
      <t>0,38%, min. 10 zł</t>
    </r>
  </si>
  <si>
    <r>
      <t xml:space="preserve">Promocja do 31 grudnia 2023 z opcja przedłużenia na kolejny rok: </t>
    </r>
    <r>
      <rPr>
        <b/>
        <sz val="14"/>
        <color theme="1"/>
        <rFont val="Calibri"/>
        <family val="2"/>
        <charset val="238"/>
        <scheme val="minor"/>
      </rPr>
      <t>0,15%, min. 5 zł</t>
    </r>
    <r>
      <rPr>
        <sz val="14"/>
        <color theme="1"/>
        <rFont val="Calibri"/>
        <family val="2"/>
        <charset val="238"/>
        <scheme val="minor"/>
      </rPr>
      <t xml:space="preserve">; 
poza promocją: </t>
    </r>
    <r>
      <rPr>
        <b/>
        <sz val="14"/>
        <color theme="1"/>
        <rFont val="Calibri"/>
        <family val="2"/>
        <charset val="238"/>
        <scheme val="minor"/>
      </rPr>
      <t>0,2%, min. 5 zł</t>
    </r>
  </si>
  <si>
    <t>TAK Promocja do 31 grudnia 2023 z opcją przedłużenia na kolejny rok:  
WIBID ON pomniejszonej o 1 pp w skali roku.</t>
  </si>
  <si>
    <r>
      <t xml:space="preserve">
</t>
    </r>
    <r>
      <rPr>
        <b/>
        <sz val="14"/>
        <color theme="1"/>
        <rFont val="Calibri"/>
        <family val="2"/>
        <charset val="238"/>
        <scheme val="minor"/>
      </rPr>
      <t>LSE, Deutsche Böerse (Xetra)</t>
    </r>
    <r>
      <rPr>
        <sz val="14"/>
        <color theme="1"/>
        <rFont val="Calibri"/>
        <family val="2"/>
        <charset val="238"/>
        <scheme val="minor"/>
      </rPr>
      <t xml:space="preserve">
0,29% (min 14 PLN / 4 EUR / 4 GBP / 4 USD)
</t>
    </r>
    <r>
      <rPr>
        <b/>
        <sz val="14"/>
        <color theme="1"/>
        <rFont val="Calibri"/>
        <family val="2"/>
        <charset val="238"/>
        <scheme val="minor"/>
      </rPr>
      <t xml:space="preserve">Euronext Paryż, Euronext Amsterdam, Euronext Bruksela, </t>
    </r>
    <r>
      <rPr>
        <sz val="14"/>
        <color theme="1"/>
        <rFont val="Calibri"/>
        <family val="2"/>
        <charset val="238"/>
        <scheme val="minor"/>
      </rPr>
      <t xml:space="preserve">
0,29% (min 19 PLN/ 5 EUR / 5 GBP / 5 USD)
</t>
    </r>
    <r>
      <rPr>
        <b/>
        <sz val="14"/>
        <color theme="1"/>
        <rFont val="Calibri"/>
        <family val="2"/>
        <charset val="238"/>
        <scheme val="minor"/>
      </rPr>
      <t>Zurych</t>
    </r>
    <r>
      <rPr>
        <sz val="14"/>
        <color theme="1"/>
        <rFont val="Calibri"/>
        <family val="2"/>
        <charset val="238"/>
        <scheme val="minor"/>
      </rPr>
      <t xml:space="preserve">
0,29% (min 76 PLN/18 EUR / 16 GBP / 20 USD)
</t>
    </r>
    <r>
      <rPr>
        <b/>
        <sz val="14"/>
        <color theme="1"/>
        <rFont val="Calibri"/>
        <family val="2"/>
        <charset val="238"/>
        <scheme val="minor"/>
      </rPr>
      <t>Toronto</t>
    </r>
    <r>
      <rPr>
        <sz val="14"/>
        <color theme="1"/>
        <rFont val="Calibri"/>
        <family val="2"/>
        <charset val="238"/>
        <scheme val="minor"/>
      </rPr>
      <t xml:space="preserve">
0,29% (min 152 PLN / 36 EUR / 32 GBP / 40 USD)
</t>
    </r>
    <r>
      <rPr>
        <b/>
        <sz val="14"/>
        <color theme="1"/>
        <rFont val="Calibri"/>
        <family val="2"/>
        <charset val="238"/>
        <scheme val="minor"/>
      </rPr>
      <t>NYSE, NASDAQ, NYSE-MKT</t>
    </r>
    <r>
      <rPr>
        <sz val="14"/>
        <color theme="1"/>
        <rFont val="Calibri"/>
        <family val="2"/>
        <charset val="238"/>
        <scheme val="minor"/>
      </rPr>
      <t xml:space="preserve">
0,29% (min 14 PLN / 4 EUR / 4 GBP / 4 USD)
Promocja USA do 08.12.2023 - 0,29% (min 5 PLN / 1,25 EUR / 1,25 GBP / 1,25 USD)</t>
    </r>
  </si>
  <si>
    <t>BOSSA LSE, XETRA</t>
  </si>
  <si>
    <t>BOSSA Euronext</t>
  </si>
  <si>
    <t>BOSSA</t>
  </si>
  <si>
    <t>Opłata za prowadzenie konta (za cały rok)</t>
  </si>
  <si>
    <t>uproszczenie, mBank patrzy na transakcje w każdym półroczu</t>
  </si>
  <si>
    <t>Wartość instrumentów (średnia z każdego dnia) w Twoim portfelu IKE lub IKZE w mBank lub DM BOŚ na początek roku</t>
  </si>
  <si>
    <t>Źródło: Opracowanie własne na podstawie danych od Domów Maklerskich, dane na dzień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</si>
</sst>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#,##0\ &quot;zł&quot;;\-#,##0\ &quot;zł&quot;"/>
    <numFmt numFmtId="165" formatCode="#,##0\ &quot;zł&quot;;[Red]\-#,##0\ &quot;zł&quot;"/>
    <numFmt numFmtId="166" formatCode="#,##0.00\ &quot;zł&quot;;[Red]\-#,##0.00\ &quot;zł&quot;"/>
    <numFmt numFmtId="167" formatCode="_-* #,##0.00\ &quot;zł&quot;_-;\-* #,##0.00\ &quot;zł&quot;_-;_-* &quot;-&quot;??\ &quot;zł&quot;_-;_-@_-"/>
    <numFmt numFmtId="168" formatCode="_-* #,##0.00_-;\-* #,##0.00_-;_-* &quot;-&quot;??_-;_-@_-"/>
    <numFmt numFmtId="169" formatCode="#,##0\ &quot;zł&quot;"/>
    <numFmt numFmtId="170" formatCode="_-* #,##0\ &quot;zł&quot;_-;\-* #,##0\ &quot;zł&quot;_-;_-* &quot;-&quot;??\ &quot;zł&quot;_-;_-@_-"/>
    <numFmt numFmtId="171" formatCode="_-* #,##0.0000\ &quot;zł&quot;_-;\-* #,##0.0000\ &quot;zł&quot;_-;_-* &quot;-&quot;????\ &quot;zł&quot;_-;_-@_-"/>
    <numFmt numFmtId="172" formatCode="_-* #,##0.0000\ &quot;zł&quot;_-;\-* #,##0.0000\ &quot;zł&quot;_-;_-* &quot;-&quot;??\ &quot;zł&quot;_-;_-@_-"/>
    <numFmt numFmtId="173" formatCode="_-[$€-2]\ * #,##0.00_-;\-[$€-2]\ * #,##0.00_-;_-[$€-2]\ * &quot;-&quot;??_-;_-@_-"/>
    <numFmt numFmtId="174" formatCode="_-* #,##0.000\ &quot;zł&quot;_-;\-* #,##0.000\ &quot;zł&quot;_-;_-* &quot;-&quot;??\ &quot;zł&quot;_-;_-@_-"/>
    <numFmt numFmtId="175" formatCode="#,##0.00\ &quot;zł&quot;"/>
    <numFmt numFmtId="176" formatCode="#,##0.00\ [$EUR]"/>
    <numFmt numFmtId="177" formatCode="#,##0.0000\ &quot;zł&quot;"/>
    <numFmt numFmtId="178" formatCode="#,##0.000\ [$EUR]"/>
    <numFmt numFmtId="179" formatCode="#,##0.0\ &quot;zł&quot;"/>
    <numFmt numFmtId="180" formatCode="0.0%"/>
  </numFmts>
  <fonts count="59" x14ac:knownFonts="1">
    <font>
      <sz val="11"/>
      <color theme="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6"/>
      <color theme="1"/>
      <name val="Open Sans"/>
      <family val="2"/>
      <charset val="238"/>
    </font>
    <font>
      <sz val="11"/>
      <color theme="1"/>
      <name val="Open Sans"/>
      <family val="2"/>
      <charset val="238"/>
    </font>
    <font>
      <sz val="12"/>
      <color theme="1"/>
      <name val="Open Sans"/>
      <family val="2"/>
      <charset val="238"/>
    </font>
    <font>
      <b/>
      <sz val="12"/>
      <color theme="1"/>
      <name val="Open Sans"/>
      <family val="2"/>
      <charset val="238"/>
    </font>
    <font>
      <b/>
      <sz val="14"/>
      <color theme="1"/>
      <name val="Open Sans"/>
      <family val="2"/>
      <charset val="238"/>
    </font>
    <font>
      <b/>
      <sz val="14"/>
      <color theme="0"/>
      <name val="Open Sans"/>
      <family val="2"/>
      <charset val="238"/>
    </font>
    <font>
      <b/>
      <i/>
      <sz val="14"/>
      <color theme="1"/>
      <name val="Open Sans"/>
      <family val="2"/>
      <charset val="238"/>
    </font>
    <font>
      <b/>
      <sz val="14"/>
      <name val="Open Sans"/>
      <family val="2"/>
      <charset val="238"/>
    </font>
    <font>
      <b/>
      <sz val="14"/>
      <color rgb="FFFF5050"/>
      <name val="Open Sans"/>
      <family val="2"/>
      <charset val="238"/>
    </font>
    <font>
      <sz val="14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  <font>
      <b/>
      <sz val="11"/>
      <color theme="1"/>
      <name val="Open Sans"/>
      <family val="2"/>
    </font>
    <font>
      <b/>
      <sz val="12"/>
      <color theme="0"/>
      <name val="Open Sans"/>
      <family val="2"/>
      <charset val="238"/>
    </font>
    <font>
      <b/>
      <sz val="11"/>
      <name val="Open Sans"/>
      <family val="2"/>
      <charset val="238"/>
    </font>
    <font>
      <b/>
      <sz val="12"/>
      <color rgb="FFFF5050"/>
      <name val="Open Sans"/>
      <family val="2"/>
      <charset val="238"/>
    </font>
    <font>
      <b/>
      <sz val="12"/>
      <color rgb="FF003399"/>
      <name val="Open Sans"/>
      <family val="2"/>
      <charset val="238"/>
    </font>
    <font>
      <b/>
      <sz val="12"/>
      <name val="Open Sans"/>
      <family val="2"/>
      <charset val="238"/>
    </font>
    <font>
      <b/>
      <i/>
      <sz val="12"/>
      <color theme="1"/>
      <name val="Open Sans"/>
      <family val="2"/>
      <charset val="238"/>
    </font>
    <font>
      <sz val="12"/>
      <name val="Open Sans"/>
      <family val="2"/>
      <charset val="238"/>
    </font>
    <font>
      <b/>
      <sz val="20"/>
      <color rgb="FFC00000"/>
      <name val="Open Sans"/>
      <family val="2"/>
      <charset val="238"/>
    </font>
    <font>
      <sz val="11"/>
      <name val="Open Sans"/>
      <family val="2"/>
      <charset val="238"/>
    </font>
    <font>
      <b/>
      <sz val="12"/>
      <color theme="8" tint="-0.499984740745262"/>
      <name val="Open Sans"/>
      <family val="2"/>
      <charset val="238"/>
    </font>
    <font>
      <b/>
      <sz val="14"/>
      <color rgb="FFC00000"/>
      <name val="Open Sans"/>
      <family val="2"/>
      <charset val="238"/>
    </font>
    <font>
      <i/>
      <sz val="12"/>
      <name val="Open Sans"/>
      <family val="2"/>
      <charset val="238"/>
    </font>
    <font>
      <i/>
      <sz val="11"/>
      <color theme="1"/>
      <name val="Open Sans"/>
      <family val="2"/>
      <charset val="238"/>
    </font>
    <font>
      <i/>
      <sz val="12"/>
      <color theme="1"/>
      <name val="Open Sans"/>
      <family val="2"/>
      <charset val="238"/>
    </font>
    <font>
      <sz val="12"/>
      <color theme="0"/>
      <name val="Open Sans"/>
      <family val="2"/>
      <charset val="238"/>
    </font>
    <font>
      <b/>
      <sz val="14"/>
      <color theme="8" tint="-0.249977111117893"/>
      <name val="Open Sans"/>
      <family val="2"/>
      <charset val="238"/>
    </font>
    <font>
      <sz val="14"/>
      <name val="Open Sans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20"/>
      <color theme="0" tint="-4.9989318521683403E-2"/>
      <name val="Calibri"/>
      <family val="2"/>
      <charset val="238"/>
      <scheme val="minor"/>
    </font>
    <font>
      <b/>
      <sz val="14"/>
      <color theme="4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8"/>
      <color theme="7" tint="0.79998168889431442"/>
      <name val="Calibri"/>
      <family val="2"/>
      <charset val="238"/>
      <scheme val="minor"/>
    </font>
    <font>
      <b/>
      <sz val="26"/>
      <color theme="7" tint="0.79998168889431442"/>
      <name val="Calibri"/>
      <family val="2"/>
      <charset val="238"/>
      <scheme val="minor"/>
    </font>
    <font>
      <b/>
      <sz val="14"/>
      <color rgb="FF00B050"/>
      <name val="Open Sans"/>
      <family val="2"/>
      <charset val="238"/>
    </font>
    <font>
      <b/>
      <sz val="12"/>
      <color rgb="FF00B050"/>
      <name val="Open Sans"/>
      <family val="2"/>
      <charset val="238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name val="Calibri"/>
      <family val="2"/>
      <scheme val="minor"/>
    </font>
    <font>
      <sz val="11"/>
      <color theme="0"/>
      <name val="Open Sans"/>
      <family val="2"/>
      <charset val="238"/>
    </font>
    <font>
      <i/>
      <sz val="11"/>
      <color theme="1"/>
      <name val="Open Sans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8A6B9"/>
        <bgColor indexed="64"/>
      </patternFill>
    </fill>
    <fill>
      <patternFill patternType="solid">
        <fgColor rgb="FFD3544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24460"/>
        <bgColor indexed="64"/>
      </patternFill>
    </fill>
    <fill>
      <patternFill patternType="solid">
        <fgColor rgb="FFED6862"/>
        <bgColor indexed="64"/>
      </patternFill>
    </fill>
    <fill>
      <patternFill patternType="solid">
        <fgColor rgb="FF9BD5DF"/>
        <bgColor indexed="64"/>
      </patternFill>
    </fill>
    <fill>
      <patternFill patternType="solid">
        <fgColor rgb="FF99B4BF"/>
        <bgColor indexed="64"/>
      </patternFill>
    </fill>
    <fill>
      <patternFill patternType="solid">
        <fgColor rgb="FFFDEFE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10">
    <xf numFmtId="0" fontId="0" fillId="0" borderId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</cellStyleXfs>
  <cellXfs count="329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ill="1"/>
    <xf numFmtId="0" fontId="3" fillId="4" borderId="2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5" fillId="2" borderId="0" xfId="0" applyFont="1" applyFill="1" applyAlignment="1">
      <alignment horizontal="left"/>
    </xf>
    <xf numFmtId="0" fontId="10" fillId="0" borderId="0" xfId="0" applyFont="1"/>
    <xf numFmtId="0" fontId="15" fillId="2" borderId="0" xfId="0" applyFont="1" applyFill="1"/>
    <xf numFmtId="0" fontId="16" fillId="11" borderId="9" xfId="0" applyFont="1" applyFill="1" applyBorder="1" applyAlignment="1">
      <alignment vertical="center" wrapText="1"/>
    </xf>
    <xf numFmtId="170" fontId="17" fillId="12" borderId="9" xfId="4" applyNumberFormat="1" applyFont="1" applyFill="1" applyBorder="1" applyAlignment="1">
      <alignment horizontal="right" vertical="center"/>
    </xf>
    <xf numFmtId="170" fontId="15" fillId="2" borderId="0" xfId="0" applyNumberFormat="1" applyFont="1" applyFill="1"/>
    <xf numFmtId="0" fontId="17" fillId="12" borderId="9" xfId="0" applyFont="1" applyFill="1" applyBorder="1" applyAlignment="1">
      <alignment horizontal="right" vertical="center"/>
    </xf>
    <xf numFmtId="170" fontId="17" fillId="11" borderId="9" xfId="4" applyNumberFormat="1" applyFont="1" applyFill="1" applyBorder="1" applyAlignment="1">
      <alignment vertical="center" wrapText="1"/>
    </xf>
    <xf numFmtId="10" fontId="15" fillId="2" borderId="0" xfId="0" applyNumberFormat="1" applyFont="1" applyFill="1"/>
    <xf numFmtId="171" fontId="15" fillId="2" borderId="0" xfId="0" applyNumberFormat="1" applyFont="1" applyFill="1"/>
    <xf numFmtId="167" fontId="17" fillId="12" borderId="9" xfId="4" applyFont="1" applyFill="1" applyBorder="1" applyAlignment="1">
      <alignment horizontal="right" vertical="center"/>
    </xf>
    <xf numFmtId="9" fontId="15" fillId="2" borderId="0" xfId="5" applyFont="1" applyFill="1"/>
    <xf numFmtId="0" fontId="14" fillId="2" borderId="0" xfId="0" applyFont="1" applyFill="1"/>
    <xf numFmtId="0" fontId="18" fillId="2" borderId="0" xfId="0" applyFont="1" applyFill="1"/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/>
    </xf>
    <xf numFmtId="0" fontId="19" fillId="13" borderId="9" xfId="0" applyFont="1" applyFill="1" applyBorder="1" applyAlignment="1">
      <alignment horizontal="center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20" fillId="15" borderId="9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0" fontId="21" fillId="17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23" fillId="2" borderId="0" xfId="0" applyFont="1" applyFill="1" applyAlignment="1">
      <alignment horizontal="center" wrapText="1"/>
    </xf>
    <xf numFmtId="0" fontId="18" fillId="2" borderId="9" xfId="0" applyFont="1" applyFill="1" applyBorder="1"/>
    <xf numFmtId="170" fontId="15" fillId="2" borderId="9" xfId="4" applyNumberFormat="1" applyFont="1" applyFill="1" applyBorder="1"/>
    <xf numFmtId="170" fontId="17" fillId="2" borderId="9" xfId="4" applyNumberFormat="1" applyFont="1" applyFill="1" applyBorder="1"/>
    <xf numFmtId="0" fontId="15" fillId="3" borderId="9" xfId="0" applyFont="1" applyFill="1" applyBorder="1" applyAlignment="1">
      <alignment wrapText="1"/>
    </xf>
    <xf numFmtId="170" fontId="15" fillId="11" borderId="9" xfId="4" applyNumberFormat="1" applyFont="1" applyFill="1" applyBorder="1"/>
    <xf numFmtId="170" fontId="17" fillId="11" borderId="9" xfId="4" applyNumberFormat="1" applyFont="1" applyFill="1" applyBorder="1"/>
    <xf numFmtId="170" fontId="24" fillId="2" borderId="0" xfId="0" applyNumberFormat="1" applyFont="1" applyFill="1"/>
    <xf numFmtId="0" fontId="17" fillId="3" borderId="9" xfId="0" applyFont="1" applyFill="1" applyBorder="1"/>
    <xf numFmtId="170" fontId="15" fillId="2" borderId="0" xfId="4" applyNumberFormat="1" applyFont="1" applyFill="1" applyBorder="1" applyAlignment="1">
      <alignment wrapText="1"/>
    </xf>
    <xf numFmtId="0" fontId="14" fillId="2" borderId="12" xfId="0" applyFont="1" applyFill="1" applyBorder="1" applyAlignment="1">
      <alignment horizontal="left" vertical="top"/>
    </xf>
    <xf numFmtId="0" fontId="15" fillId="2" borderId="12" xfId="0" applyFont="1" applyFill="1" applyBorder="1"/>
    <xf numFmtId="0" fontId="24" fillId="2" borderId="12" xfId="0" applyFont="1" applyFill="1" applyBorder="1"/>
    <xf numFmtId="0" fontId="25" fillId="2" borderId="12" xfId="0" applyFont="1" applyFill="1" applyBorder="1"/>
    <xf numFmtId="0" fontId="27" fillId="5" borderId="21" xfId="0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 wrapText="1"/>
    </xf>
    <xf numFmtId="0" fontId="27" fillId="18" borderId="21" xfId="0" applyFont="1" applyFill="1" applyBorder="1" applyAlignment="1">
      <alignment horizontal="center" vertical="center" wrapText="1"/>
    </xf>
    <xf numFmtId="0" fontId="27" fillId="18" borderId="22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17" fillId="3" borderId="24" xfId="0" applyFont="1" applyFill="1" applyBorder="1"/>
    <xf numFmtId="10" fontId="15" fillId="2" borderId="25" xfId="0" applyNumberFormat="1" applyFont="1" applyFill="1" applyBorder="1" applyAlignment="1">
      <alignment wrapText="1"/>
    </xf>
    <xf numFmtId="170" fontId="15" fillId="11" borderId="22" xfId="4" applyNumberFormat="1" applyFont="1" applyFill="1" applyBorder="1"/>
    <xf numFmtId="170" fontId="15" fillId="2" borderId="26" xfId="4" applyNumberFormat="1" applyFont="1" applyFill="1" applyBorder="1" applyAlignment="1">
      <alignment wrapText="1"/>
    </xf>
    <xf numFmtId="172" fontId="15" fillId="2" borderId="26" xfId="4" applyNumberFormat="1" applyFont="1" applyFill="1" applyBorder="1" applyAlignment="1">
      <alignment wrapText="1"/>
    </xf>
    <xf numFmtId="173" fontId="15" fillId="2" borderId="24" xfId="4" applyNumberFormat="1" applyFont="1" applyFill="1" applyBorder="1" applyAlignment="1">
      <alignment wrapText="1"/>
    </xf>
    <xf numFmtId="170" fontId="15" fillId="2" borderId="21" xfId="4" applyNumberFormat="1" applyFont="1" applyFill="1" applyBorder="1" applyAlignment="1">
      <alignment wrapText="1"/>
    </xf>
    <xf numFmtId="167" fontId="15" fillId="2" borderId="22" xfId="0" applyNumberFormat="1" applyFont="1" applyFill="1" applyBorder="1" applyAlignment="1">
      <alignment wrapText="1"/>
    </xf>
    <xf numFmtId="167" fontId="15" fillId="2" borderId="9" xfId="0" applyNumberFormat="1" applyFont="1" applyFill="1" applyBorder="1" applyAlignment="1">
      <alignment wrapText="1"/>
    </xf>
    <xf numFmtId="0" fontId="15" fillId="2" borderId="27" xfId="0" applyFont="1" applyFill="1" applyBorder="1" applyAlignment="1">
      <alignment wrapText="1"/>
    </xf>
    <xf numFmtId="170" fontId="15" fillId="2" borderId="24" xfId="4" applyNumberFormat="1" applyFont="1" applyFill="1" applyBorder="1" applyAlignment="1">
      <alignment wrapText="1"/>
    </xf>
    <xf numFmtId="170" fontId="15" fillId="10" borderId="22" xfId="4" applyNumberFormat="1" applyFont="1" applyFill="1" applyBorder="1" applyAlignment="1">
      <alignment wrapText="1"/>
    </xf>
    <xf numFmtId="10" fontId="15" fillId="2" borderId="29" xfId="0" applyNumberFormat="1" applyFont="1" applyFill="1" applyBorder="1" applyAlignment="1">
      <alignment wrapText="1"/>
    </xf>
    <xf numFmtId="170" fontId="15" fillId="11" borderId="30" xfId="4" applyNumberFormat="1" applyFont="1" applyFill="1" applyBorder="1"/>
    <xf numFmtId="170" fontId="15" fillId="2" borderId="31" xfId="4" applyNumberFormat="1" applyFont="1" applyFill="1" applyBorder="1" applyAlignment="1">
      <alignment wrapText="1"/>
    </xf>
    <xf numFmtId="172" fontId="15" fillId="2" borderId="31" xfId="4" applyNumberFormat="1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10" fontId="15" fillId="2" borderId="0" xfId="0" applyNumberFormat="1" applyFont="1" applyFill="1" applyAlignment="1">
      <alignment wrapText="1"/>
    </xf>
    <xf numFmtId="170" fontId="15" fillId="2" borderId="0" xfId="4" applyNumberFormat="1" applyFont="1" applyFill="1" applyBorder="1"/>
    <xf numFmtId="165" fontId="16" fillId="2" borderId="0" xfId="0" applyNumberFormat="1" applyFont="1" applyFill="1" applyAlignment="1">
      <alignment vertical="center" wrapText="1"/>
    </xf>
    <xf numFmtId="174" fontId="15" fillId="2" borderId="0" xfId="4" applyNumberFormat="1" applyFont="1" applyFill="1" applyBorder="1" applyAlignment="1">
      <alignment wrapText="1"/>
    </xf>
    <xf numFmtId="173" fontId="15" fillId="2" borderId="0" xfId="0" applyNumberFormat="1" applyFont="1" applyFill="1" applyAlignment="1">
      <alignment wrapText="1"/>
    </xf>
    <xf numFmtId="167" fontId="15" fillId="2" borderId="0" xfId="0" applyNumberFormat="1" applyFont="1" applyFill="1" applyAlignment="1">
      <alignment wrapText="1"/>
    </xf>
    <xf numFmtId="0" fontId="31" fillId="15" borderId="9" xfId="0" applyFont="1" applyFill="1" applyBorder="1" applyAlignment="1">
      <alignment horizontal="center" vertical="center" wrapText="1"/>
    </xf>
    <xf numFmtId="0" fontId="31" fillId="16" borderId="9" xfId="0" applyFont="1" applyFill="1" applyBorder="1" applyAlignment="1">
      <alignment horizontal="center" vertical="center" wrapText="1"/>
    </xf>
    <xf numFmtId="0" fontId="31" fillId="16" borderId="21" xfId="0" applyFont="1" applyFill="1" applyBorder="1" applyAlignment="1">
      <alignment horizontal="center" vertical="center" wrapText="1"/>
    </xf>
    <xf numFmtId="0" fontId="31" fillId="16" borderId="22" xfId="0" applyFont="1" applyFill="1" applyBorder="1" applyAlignment="1">
      <alignment horizontal="center" vertical="center" wrapText="1"/>
    </xf>
    <xf numFmtId="0" fontId="31" fillId="15" borderId="21" xfId="0" applyFont="1" applyFill="1" applyBorder="1" applyAlignment="1">
      <alignment horizontal="center" vertical="center" wrapText="1"/>
    </xf>
    <xf numFmtId="0" fontId="26" fillId="19" borderId="19" xfId="0" applyFont="1" applyFill="1" applyBorder="1" applyAlignment="1">
      <alignment horizontal="center" vertical="center" wrapText="1"/>
    </xf>
    <xf numFmtId="0" fontId="26" fillId="19" borderId="1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30" fillId="2" borderId="21" xfId="0" applyFont="1" applyFill="1" applyBorder="1" applyAlignment="1">
      <alignment horizontal="left" vertical="center" wrapText="1"/>
    </xf>
    <xf numFmtId="0" fontId="32" fillId="2" borderId="9" xfId="0" applyFont="1" applyFill="1" applyBorder="1" applyAlignment="1">
      <alignment horizontal="left" vertical="center" wrapText="1"/>
    </xf>
    <xf numFmtId="0" fontId="32" fillId="2" borderId="22" xfId="0" applyFont="1" applyFill="1" applyBorder="1" applyAlignment="1">
      <alignment horizontal="left" vertical="center" wrapText="1"/>
    </xf>
    <xf numFmtId="10" fontId="15" fillId="2" borderId="21" xfId="0" applyNumberFormat="1" applyFont="1" applyFill="1" applyBorder="1"/>
    <xf numFmtId="175" fontId="15" fillId="2" borderId="9" xfId="0" applyNumberFormat="1" applyFont="1" applyFill="1" applyBorder="1"/>
    <xf numFmtId="176" fontId="15" fillId="2" borderId="22" xfId="0" applyNumberFormat="1" applyFont="1" applyFill="1" applyBorder="1"/>
    <xf numFmtId="10" fontId="15" fillId="2" borderId="22" xfId="0" applyNumberFormat="1" applyFont="1" applyFill="1" applyBorder="1"/>
    <xf numFmtId="175" fontId="15" fillId="2" borderId="21" xfId="0" applyNumberFormat="1" applyFont="1" applyFill="1" applyBorder="1"/>
    <xf numFmtId="10" fontId="15" fillId="2" borderId="9" xfId="0" applyNumberFormat="1" applyFont="1" applyFill="1" applyBorder="1"/>
    <xf numFmtId="176" fontId="15" fillId="2" borderId="21" xfId="0" applyNumberFormat="1" applyFont="1" applyFill="1" applyBorder="1"/>
    <xf numFmtId="176" fontId="15" fillId="2" borderId="9" xfId="0" applyNumberFormat="1" applyFont="1" applyFill="1" applyBorder="1"/>
    <xf numFmtId="0" fontId="30" fillId="2" borderId="32" xfId="0" applyFont="1" applyFill="1" applyBorder="1" applyAlignment="1">
      <alignment horizontal="left" vertical="center" wrapText="1"/>
    </xf>
    <xf numFmtId="0" fontId="32" fillId="2" borderId="33" xfId="0" applyFont="1" applyFill="1" applyBorder="1" applyAlignment="1">
      <alignment horizontal="left" vertical="center" wrapText="1"/>
    </xf>
    <xf numFmtId="0" fontId="32" fillId="2" borderId="30" xfId="0" applyFont="1" applyFill="1" applyBorder="1" applyAlignment="1">
      <alignment horizontal="left" vertical="center" wrapText="1"/>
    </xf>
    <xf numFmtId="10" fontId="15" fillId="2" borderId="32" xfId="0" applyNumberFormat="1" applyFont="1" applyFill="1" applyBorder="1"/>
    <xf numFmtId="175" fontId="15" fillId="2" borderId="33" xfId="0" applyNumberFormat="1" applyFont="1" applyFill="1" applyBorder="1"/>
    <xf numFmtId="176" fontId="15" fillId="2" borderId="30" xfId="0" applyNumberFormat="1" applyFont="1" applyFill="1" applyBorder="1"/>
    <xf numFmtId="176" fontId="15" fillId="2" borderId="32" xfId="0" applyNumberFormat="1" applyFont="1" applyFill="1" applyBorder="1"/>
    <xf numFmtId="176" fontId="15" fillId="2" borderId="33" xfId="0" applyNumberFormat="1" applyFont="1" applyFill="1" applyBorder="1"/>
    <xf numFmtId="175" fontId="15" fillId="2" borderId="32" xfId="0" applyNumberFormat="1" applyFont="1" applyFill="1" applyBorder="1"/>
    <xf numFmtId="177" fontId="15" fillId="2" borderId="0" xfId="0" applyNumberFormat="1" applyFont="1" applyFill="1"/>
    <xf numFmtId="0" fontId="15" fillId="21" borderId="0" xfId="0" applyFont="1" applyFill="1"/>
    <xf numFmtId="0" fontId="16" fillId="2" borderId="0" xfId="0" applyFont="1" applyFill="1"/>
    <xf numFmtId="0" fontId="26" fillId="13" borderId="17" xfId="0" applyFont="1" applyFill="1" applyBorder="1" applyAlignment="1">
      <alignment horizontal="center" vertical="center" wrapText="1"/>
    </xf>
    <xf numFmtId="0" fontId="26" fillId="14" borderId="21" xfId="0" applyFont="1" applyFill="1" applyBorder="1" applyAlignment="1">
      <alignment horizontal="center" vertical="center" wrapText="1"/>
    </xf>
    <xf numFmtId="0" fontId="26" fillId="14" borderId="9" xfId="0" applyFont="1" applyFill="1" applyBorder="1" applyAlignment="1">
      <alignment horizontal="center" vertical="center" wrapText="1"/>
    </xf>
    <xf numFmtId="0" fontId="26" fillId="14" borderId="22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33" fillId="2" borderId="0" xfId="0" applyFont="1" applyFill="1"/>
    <xf numFmtId="0" fontId="15" fillId="2" borderId="36" xfId="0" applyFont="1" applyFill="1" applyBorder="1"/>
    <xf numFmtId="164" fontId="18" fillId="2" borderId="37" xfId="4" applyNumberFormat="1" applyFont="1" applyFill="1" applyBorder="1" applyAlignment="1"/>
    <xf numFmtId="0" fontId="32" fillId="2" borderId="39" xfId="0" applyFont="1" applyFill="1" applyBorder="1" applyAlignment="1">
      <alignment horizontal="left" vertical="center" wrapText="1"/>
    </xf>
    <xf numFmtId="0" fontId="34" fillId="2" borderId="40" xfId="0" applyFont="1" applyFill="1" applyBorder="1" applyAlignment="1">
      <alignment horizontal="left" vertical="center" wrapText="1"/>
    </xf>
    <xf numFmtId="0" fontId="35" fillId="2" borderId="5" xfId="0" applyFont="1" applyFill="1" applyBorder="1" applyAlignment="1">
      <alignment horizontal="left" vertical="center" wrapText="1"/>
    </xf>
    <xf numFmtId="164" fontId="15" fillId="2" borderId="0" xfId="0" applyNumberFormat="1" applyFont="1" applyFill="1"/>
    <xf numFmtId="0" fontId="15" fillId="0" borderId="0" xfId="0" applyFont="1"/>
    <xf numFmtId="0" fontId="15" fillId="9" borderId="0" xfId="0" applyFont="1" applyFill="1"/>
    <xf numFmtId="175" fontId="24" fillId="0" borderId="39" xfId="0" applyNumberFormat="1" applyFont="1" applyBorder="1"/>
    <xf numFmtId="9" fontId="24" fillId="0" borderId="40" xfId="5" applyFont="1" applyBorder="1"/>
    <xf numFmtId="10" fontId="24" fillId="0" borderId="40" xfId="5" applyNumberFormat="1" applyFont="1" applyBorder="1"/>
    <xf numFmtId="0" fontId="18" fillId="2" borderId="0" xfId="0" applyFont="1" applyFill="1" applyAlignment="1">
      <alignment vertical="center"/>
    </xf>
    <xf numFmtId="0" fontId="18" fillId="2" borderId="41" xfId="0" applyFont="1" applyFill="1" applyBorder="1" applyAlignment="1">
      <alignment horizontal="right" vertical="center"/>
    </xf>
    <xf numFmtId="164" fontId="18" fillId="2" borderId="42" xfId="4" applyNumberFormat="1" applyFont="1" applyFill="1" applyBorder="1" applyAlignment="1">
      <alignment horizontal="left"/>
    </xf>
    <xf numFmtId="0" fontId="15" fillId="2" borderId="37" xfId="0" applyFont="1" applyFill="1" applyBorder="1"/>
    <xf numFmtId="0" fontId="18" fillId="2" borderId="41" xfId="0" applyFont="1" applyFill="1" applyBorder="1" applyAlignment="1">
      <alignment vertical="center"/>
    </xf>
    <xf numFmtId="164" fontId="18" fillId="2" borderId="0" xfId="4" applyNumberFormat="1" applyFont="1" applyFill="1" applyBorder="1" applyAlignment="1">
      <alignment horizontal="left"/>
    </xf>
    <xf numFmtId="0" fontId="15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8" fillId="2" borderId="35" xfId="0" applyFont="1" applyFill="1" applyBorder="1" applyAlignment="1">
      <alignment horizontal="left" vertical="top" wrapText="1"/>
    </xf>
    <xf numFmtId="0" fontId="37" fillId="2" borderId="39" xfId="0" applyFont="1" applyFill="1" applyBorder="1" applyAlignment="1">
      <alignment horizontal="left"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38" fillId="2" borderId="40" xfId="0" applyFont="1" applyFill="1" applyBorder="1" applyAlignment="1">
      <alignment wrapText="1"/>
    </xf>
    <xf numFmtId="0" fontId="37" fillId="2" borderId="0" xfId="0" applyFont="1" applyFill="1" applyAlignment="1">
      <alignment horizontal="left" vertical="center" wrapText="1"/>
    </xf>
    <xf numFmtId="0" fontId="38" fillId="2" borderId="0" xfId="0" applyFont="1" applyFill="1" applyAlignment="1">
      <alignment wrapText="1"/>
    </xf>
    <xf numFmtId="0" fontId="32" fillId="2" borderId="0" xfId="0" applyFont="1" applyFill="1" applyAlignment="1">
      <alignment horizontal="left" vertical="center" wrapText="1"/>
    </xf>
    <xf numFmtId="167" fontId="32" fillId="2" borderId="0" xfId="4" applyFont="1" applyFill="1" applyBorder="1" applyAlignment="1">
      <alignment horizontal="left" vertical="center" wrapText="1"/>
    </xf>
    <xf numFmtId="0" fontId="38" fillId="2" borderId="39" xfId="0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/>
    </xf>
    <xf numFmtId="0" fontId="38" fillId="2" borderId="40" xfId="0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164" fontId="16" fillId="2" borderId="44" xfId="4" applyNumberFormat="1" applyFont="1" applyFill="1" applyBorder="1" applyAlignment="1"/>
    <xf numFmtId="164" fontId="16" fillId="2" borderId="7" xfId="4" applyNumberFormat="1" applyFont="1" applyFill="1" applyBorder="1" applyAlignment="1"/>
    <xf numFmtId="164" fontId="16" fillId="2" borderId="45" xfId="4" applyNumberFormat="1" applyFont="1" applyFill="1" applyBorder="1" applyAlignment="1"/>
    <xf numFmtId="164" fontId="16" fillId="2" borderId="0" xfId="4" applyNumberFormat="1" applyFont="1" applyFill="1" applyBorder="1" applyAlignment="1"/>
    <xf numFmtId="175" fontId="15" fillId="2" borderId="0" xfId="0" applyNumberFormat="1" applyFont="1" applyFill="1"/>
    <xf numFmtId="10" fontId="15" fillId="2" borderId="0" xfId="5" applyNumberFormat="1" applyFont="1" applyFill="1" applyBorder="1"/>
    <xf numFmtId="0" fontId="40" fillId="2" borderId="0" xfId="0" applyFont="1" applyFill="1" applyAlignment="1">
      <alignment horizontal="left" vertical="center" wrapText="1"/>
    </xf>
    <xf numFmtId="178" fontId="15" fillId="2" borderId="0" xfId="0" applyNumberFormat="1" applyFont="1" applyFill="1"/>
    <xf numFmtId="166" fontId="15" fillId="2" borderId="0" xfId="0" applyNumberFormat="1" applyFont="1" applyFill="1"/>
    <xf numFmtId="1" fontId="15" fillId="2" borderId="0" xfId="0" applyNumberFormat="1" applyFont="1" applyFill="1"/>
    <xf numFmtId="0" fontId="15" fillId="0" borderId="4" xfId="0" applyFont="1" applyBorder="1"/>
    <xf numFmtId="10" fontId="15" fillId="9" borderId="4" xfId="0" applyNumberFormat="1" applyFont="1" applyFill="1" applyBorder="1"/>
    <xf numFmtId="0" fontId="15" fillId="2" borderId="0" xfId="0" quotePrefix="1" applyFont="1" applyFill="1"/>
    <xf numFmtId="166" fontId="15" fillId="9" borderId="4" xfId="0" applyNumberFormat="1" applyFont="1" applyFill="1" applyBorder="1"/>
    <xf numFmtId="0" fontId="15" fillId="0" borderId="4" xfId="0" applyFont="1" applyBorder="1" applyAlignment="1">
      <alignment wrapText="1"/>
    </xf>
    <xf numFmtId="166" fontId="15" fillId="20" borderId="4" xfId="0" applyNumberFormat="1" applyFont="1" applyFill="1" applyBorder="1"/>
    <xf numFmtId="0" fontId="40" fillId="8" borderId="4" xfId="0" applyFont="1" applyFill="1" applyBorder="1" applyAlignment="1">
      <alignment horizontal="left" vertical="center" wrapText="1"/>
    </xf>
    <xf numFmtId="165" fontId="15" fillId="0" borderId="4" xfId="0" applyNumberFormat="1" applyFont="1" applyBorder="1"/>
    <xf numFmtId="166" fontId="15" fillId="0" borderId="4" xfId="0" applyNumberFormat="1" applyFont="1" applyBorder="1"/>
    <xf numFmtId="10" fontId="15" fillId="2" borderId="4" xfId="5" applyNumberFormat="1" applyFont="1" applyFill="1" applyBorder="1"/>
    <xf numFmtId="0" fontId="35" fillId="2" borderId="10" xfId="0" applyFont="1" applyFill="1" applyBorder="1" applyAlignment="1">
      <alignment horizontal="left" vertical="center" wrapText="1"/>
    </xf>
    <xf numFmtId="179" fontId="15" fillId="0" borderId="21" xfId="0" applyNumberFormat="1" applyFont="1" applyBorder="1"/>
    <xf numFmtId="179" fontId="15" fillId="0" borderId="32" xfId="0" applyNumberFormat="1" applyFont="1" applyBorder="1"/>
    <xf numFmtId="180" fontId="15" fillId="0" borderId="30" xfId="5" applyNumberFormat="1" applyFont="1" applyBorder="1"/>
    <xf numFmtId="164" fontId="41" fillId="2" borderId="18" xfId="4" applyNumberFormat="1" applyFont="1" applyFill="1" applyBorder="1" applyAlignment="1"/>
    <xf numFmtId="0" fontId="23" fillId="2" borderId="17" xfId="0" applyFont="1" applyFill="1" applyBorder="1"/>
    <xf numFmtId="0" fontId="42" fillId="2" borderId="32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center"/>
    </xf>
    <xf numFmtId="179" fontId="15" fillId="0" borderId="22" xfId="0" applyNumberFormat="1" applyFont="1" applyBorder="1"/>
    <xf numFmtId="0" fontId="15" fillId="2" borderId="32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179" fontId="15" fillId="0" borderId="30" xfId="0" applyNumberFormat="1" applyFont="1" applyBorder="1"/>
    <xf numFmtId="164" fontId="24" fillId="2" borderId="21" xfId="0" applyNumberFormat="1" applyFont="1" applyFill="1" applyBorder="1" applyAlignment="1">
      <alignment vertical="center"/>
    </xf>
    <xf numFmtId="164" fontId="24" fillId="2" borderId="9" xfId="0" applyNumberFormat="1" applyFont="1" applyFill="1" applyBorder="1" applyAlignment="1">
      <alignment vertical="center"/>
    </xf>
    <xf numFmtId="10" fontId="15" fillId="0" borderId="22" xfId="5" applyNumberFormat="1" applyFont="1" applyBorder="1"/>
    <xf numFmtId="10" fontId="15" fillId="0" borderId="30" xfId="5" applyNumberFormat="1" applyFont="1" applyBorder="1"/>
    <xf numFmtId="0" fontId="11" fillId="2" borderId="4" xfId="3" applyFill="1" applyBorder="1" applyAlignment="1">
      <alignment horizontal="center" vertical="center" wrapText="1"/>
    </xf>
    <xf numFmtId="169" fontId="11" fillId="2" borderId="4" xfId="3" applyNumberFormat="1" applyFill="1" applyBorder="1" applyAlignment="1">
      <alignment horizontal="center" vertical="center" wrapText="1"/>
    </xf>
    <xf numFmtId="1" fontId="1" fillId="2" borderId="0" xfId="0" applyNumberFormat="1" applyFont="1" applyFill="1"/>
    <xf numFmtId="1" fontId="2" fillId="3" borderId="2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/>
    <xf numFmtId="0" fontId="6" fillId="7" borderId="40" xfId="0" applyFont="1" applyFill="1" applyBorder="1" applyAlignment="1">
      <alignment horizontal="center" vertical="center" wrapText="1"/>
    </xf>
    <xf numFmtId="168" fontId="6" fillId="7" borderId="40" xfId="1" applyFont="1" applyFill="1" applyBorder="1" applyAlignment="1">
      <alignment horizontal="center" vertical="center" wrapText="1"/>
    </xf>
    <xf numFmtId="168" fontId="6" fillId="7" borderId="56" xfId="1" applyFont="1" applyFill="1" applyBorder="1" applyAlignment="1">
      <alignment horizontal="center" vertical="center" wrapText="1"/>
    </xf>
    <xf numFmtId="169" fontId="43" fillId="2" borderId="4" xfId="0" applyNumberFormat="1" applyFont="1" applyFill="1" applyBorder="1" applyAlignment="1">
      <alignment horizontal="center" vertical="center" wrapText="1"/>
    </xf>
    <xf numFmtId="169" fontId="44" fillId="2" borderId="4" xfId="0" applyNumberFormat="1" applyFont="1" applyFill="1" applyBorder="1" applyAlignment="1">
      <alignment horizontal="center" vertical="center" wrapText="1"/>
    </xf>
    <xf numFmtId="169" fontId="44" fillId="2" borderId="55" xfId="0" applyNumberFormat="1" applyFont="1" applyFill="1" applyBorder="1" applyAlignment="1">
      <alignment horizontal="center" vertical="center" wrapText="1"/>
    </xf>
    <xf numFmtId="169" fontId="45" fillId="2" borderId="4" xfId="3" applyNumberFormat="1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169" fontId="44" fillId="2" borderId="57" xfId="0" applyNumberFormat="1" applyFont="1" applyFill="1" applyBorder="1" applyAlignment="1">
      <alignment horizontal="center" vertical="center" wrapText="1"/>
    </xf>
    <xf numFmtId="169" fontId="44" fillId="2" borderId="6" xfId="0" applyNumberFormat="1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169" fontId="44" fillId="2" borderId="8" xfId="0" applyNumberFormat="1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/>
    </xf>
    <xf numFmtId="1" fontId="44" fillId="2" borderId="0" xfId="0" applyNumberFormat="1" applyFont="1" applyFill="1" applyAlignment="1">
      <alignment horizontal="center" vertical="center"/>
    </xf>
    <xf numFmtId="0" fontId="6" fillId="7" borderId="45" xfId="0" applyFont="1" applyFill="1" applyBorder="1" applyAlignment="1">
      <alignment horizontal="center" vertical="center" wrapText="1"/>
    </xf>
    <xf numFmtId="169" fontId="44" fillId="2" borderId="58" xfId="0" applyNumberFormat="1" applyFont="1" applyFill="1" applyBorder="1" applyAlignment="1">
      <alignment horizontal="center" vertical="center" wrapText="1"/>
    </xf>
    <xf numFmtId="169" fontId="44" fillId="2" borderId="7" xfId="0" applyNumberFormat="1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6" fillId="8" borderId="59" xfId="0" applyFont="1" applyFill="1" applyBorder="1" applyAlignment="1">
      <alignment horizontal="center" vertical="center" wrapText="1"/>
    </xf>
    <xf numFmtId="0" fontId="46" fillId="8" borderId="60" xfId="0" applyFont="1" applyFill="1" applyBorder="1" applyAlignment="1">
      <alignment horizontal="center" vertical="center" wrapText="1"/>
    </xf>
    <xf numFmtId="0" fontId="46" fillId="8" borderId="54" xfId="0" applyFont="1" applyFill="1" applyBorder="1" applyAlignment="1">
      <alignment horizontal="center" vertical="center" wrapText="1"/>
    </xf>
    <xf numFmtId="1" fontId="46" fillId="8" borderId="54" xfId="0" applyNumberFormat="1" applyFont="1" applyFill="1" applyBorder="1" applyAlignment="1">
      <alignment horizontal="center" vertical="center" wrapText="1"/>
    </xf>
    <xf numFmtId="169" fontId="47" fillId="2" borderId="7" xfId="0" applyNumberFormat="1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46" fillId="7" borderId="40" xfId="0" applyFont="1" applyFill="1" applyBorder="1" applyAlignment="1">
      <alignment horizontal="center" vertical="center" wrapText="1"/>
    </xf>
    <xf numFmtId="169" fontId="47" fillId="2" borderId="4" xfId="0" applyNumberFormat="1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11" fillId="2" borderId="6" xfId="3" applyFill="1" applyBorder="1" applyAlignment="1">
      <alignment horizontal="center" vertical="center" wrapText="1"/>
    </xf>
    <xf numFmtId="10" fontId="16" fillId="2" borderId="0" xfId="5" applyNumberFormat="1" applyFont="1" applyFill="1" applyBorder="1"/>
    <xf numFmtId="0" fontId="19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17" fillId="3" borderId="16" xfId="0" applyFont="1" applyFill="1" applyBorder="1"/>
    <xf numFmtId="9" fontId="15" fillId="2" borderId="0" xfId="5" applyFont="1" applyFill="1" applyBorder="1"/>
    <xf numFmtId="172" fontId="15" fillId="2" borderId="0" xfId="4" applyNumberFormat="1" applyFont="1" applyFill="1" applyBorder="1" applyAlignment="1">
      <alignment wrapText="1"/>
    </xf>
    <xf numFmtId="10" fontId="15" fillId="2" borderId="30" xfId="0" applyNumberFormat="1" applyFont="1" applyFill="1" applyBorder="1"/>
    <xf numFmtId="1" fontId="44" fillId="2" borderId="4" xfId="0" applyNumberFormat="1" applyFont="1" applyFill="1" applyBorder="1" applyAlignment="1">
      <alignment horizontal="center" vertical="center" wrapText="1"/>
    </xf>
    <xf numFmtId="169" fontId="44" fillId="0" borderId="4" xfId="0" applyNumberFormat="1" applyFont="1" applyBorder="1" applyAlignment="1">
      <alignment horizontal="center" vertical="center" wrapText="1"/>
    </xf>
    <xf numFmtId="169" fontId="43" fillId="0" borderId="4" xfId="0" applyNumberFormat="1" applyFont="1" applyBorder="1" applyAlignment="1">
      <alignment horizontal="center" vertical="center" wrapText="1"/>
    </xf>
    <xf numFmtId="169" fontId="55" fillId="0" borderId="4" xfId="3" applyNumberFormat="1" applyFont="1" applyFill="1" applyBorder="1" applyAlignment="1">
      <alignment horizontal="center" vertical="center" wrapText="1"/>
    </xf>
    <xf numFmtId="169" fontId="11" fillId="0" borderId="55" xfId="3" applyNumberFormat="1" applyFill="1" applyBorder="1" applyAlignment="1">
      <alignment horizontal="center" vertical="center" wrapText="1"/>
    </xf>
    <xf numFmtId="169" fontId="44" fillId="0" borderId="55" xfId="0" applyNumberFormat="1" applyFont="1" applyBorder="1" applyAlignment="1">
      <alignment horizontal="center" vertical="center" wrapText="1"/>
    </xf>
    <xf numFmtId="169" fontId="1" fillId="0" borderId="55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54" fillId="0" borderId="4" xfId="0" applyFont="1" applyBorder="1" applyAlignment="1">
      <alignment horizontal="center" vertical="center" wrapText="1"/>
    </xf>
    <xf numFmtId="169" fontId="54" fillId="2" borderId="57" xfId="0" applyNumberFormat="1" applyFont="1" applyFill="1" applyBorder="1" applyAlignment="1">
      <alignment horizontal="center" vertical="center" wrapText="1"/>
    </xf>
    <xf numFmtId="169" fontId="54" fillId="0" borderId="55" xfId="0" applyNumberFormat="1" applyFont="1" applyBorder="1" applyAlignment="1">
      <alignment horizontal="center" vertical="center" wrapText="1"/>
    </xf>
    <xf numFmtId="169" fontId="54" fillId="2" borderId="4" xfId="0" applyNumberFormat="1" applyFont="1" applyFill="1" applyBorder="1" applyAlignment="1">
      <alignment horizontal="center" vertical="center" wrapText="1"/>
    </xf>
    <xf numFmtId="1" fontId="54" fillId="2" borderId="4" xfId="0" applyNumberFormat="1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169" fontId="54" fillId="2" borderId="6" xfId="0" applyNumberFormat="1" applyFont="1" applyFill="1" applyBorder="1" applyAlignment="1">
      <alignment horizontal="center" vertical="center" wrapText="1"/>
    </xf>
    <xf numFmtId="169" fontId="54" fillId="0" borderId="6" xfId="0" applyNumberFormat="1" applyFont="1" applyBorder="1" applyAlignment="1">
      <alignment horizontal="center" vertical="center" wrapText="1"/>
    </xf>
    <xf numFmtId="169" fontId="54" fillId="0" borderId="4" xfId="0" applyNumberFormat="1" applyFont="1" applyBorder="1" applyAlignment="1">
      <alignment horizontal="center" vertical="center" wrapText="1"/>
    </xf>
    <xf numFmtId="169" fontId="54" fillId="2" borderId="8" xfId="0" applyNumberFormat="1" applyFont="1" applyFill="1" applyBorder="1" applyAlignment="1">
      <alignment horizontal="center" vertical="center" wrapText="1"/>
    </xf>
    <xf numFmtId="0" fontId="55" fillId="0" borderId="4" xfId="3" applyFont="1" applyBorder="1" applyAlignment="1">
      <alignment vertical="center" wrapText="1"/>
    </xf>
    <xf numFmtId="0" fontId="56" fillId="2" borderId="6" xfId="3" applyFont="1" applyFill="1" applyBorder="1" applyAlignment="1">
      <alignment horizontal="center" vertical="center" wrapText="1"/>
    </xf>
    <xf numFmtId="1" fontId="48" fillId="22" borderId="4" xfId="0" applyNumberFormat="1" applyFont="1" applyFill="1" applyBorder="1" applyAlignment="1">
      <alignment horizontal="center" vertical="center" wrapText="1"/>
    </xf>
    <xf numFmtId="1" fontId="48" fillId="22" borderId="7" xfId="0" applyNumberFormat="1" applyFont="1" applyFill="1" applyBorder="1" applyAlignment="1">
      <alignment horizontal="center" vertical="center" wrapText="1"/>
    </xf>
    <xf numFmtId="1" fontId="44" fillId="22" borderId="7" xfId="0" applyNumberFormat="1" applyFont="1" applyFill="1" applyBorder="1" applyAlignment="1">
      <alignment horizontal="center" vertical="center" wrapText="1"/>
    </xf>
    <xf numFmtId="169" fontId="44" fillId="22" borderId="4" xfId="0" applyNumberFormat="1" applyFont="1" applyFill="1" applyBorder="1" applyAlignment="1">
      <alignment horizontal="center" vertical="center" wrapText="1"/>
    </xf>
    <xf numFmtId="0" fontId="38" fillId="2" borderId="55" xfId="0" applyFont="1" applyFill="1" applyBorder="1" applyAlignment="1">
      <alignment horizontal="center"/>
    </xf>
    <xf numFmtId="164" fontId="16" fillId="2" borderId="58" xfId="4" applyNumberFormat="1" applyFont="1" applyFill="1" applyBorder="1" applyAlignment="1"/>
    <xf numFmtId="175" fontId="15" fillId="0" borderId="55" xfId="0" applyNumberFormat="1" applyFont="1" applyBorder="1"/>
    <xf numFmtId="0" fontId="39" fillId="2" borderId="4" xfId="0" applyFont="1" applyFill="1" applyBorder="1" applyAlignment="1">
      <alignment horizontal="left" vertical="top" wrapText="1"/>
    </xf>
    <xf numFmtId="0" fontId="35" fillId="2" borderId="4" xfId="0" applyFont="1" applyFill="1" applyBorder="1" applyAlignment="1">
      <alignment horizontal="left" vertical="center" wrapText="1"/>
    </xf>
    <xf numFmtId="0" fontId="51" fillId="3" borderId="9" xfId="0" applyFont="1" applyFill="1" applyBorder="1"/>
    <xf numFmtId="0" fontId="19" fillId="2" borderId="0" xfId="0" applyFont="1" applyFill="1"/>
    <xf numFmtId="170" fontId="57" fillId="2" borderId="0" xfId="4" applyNumberFormat="1" applyFont="1" applyFill="1" applyBorder="1"/>
    <xf numFmtId="170" fontId="26" fillId="2" borderId="0" xfId="4" applyNumberFormat="1" applyFont="1" applyFill="1" applyBorder="1"/>
    <xf numFmtId="10" fontId="40" fillId="2" borderId="0" xfId="5" applyNumberFormat="1" applyFont="1" applyFill="1" applyBorder="1"/>
    <xf numFmtId="0" fontId="19" fillId="2" borderId="0" xfId="0" applyFont="1" applyFill="1" applyAlignment="1">
      <alignment wrapText="1"/>
    </xf>
    <xf numFmtId="0" fontId="15" fillId="2" borderId="34" xfId="0" applyFont="1" applyFill="1" applyBorder="1"/>
    <xf numFmtId="10" fontId="16" fillId="2" borderId="9" xfId="5" applyNumberFormat="1" applyFont="1" applyFill="1" applyBorder="1"/>
    <xf numFmtId="10" fontId="16" fillId="11" borderId="9" xfId="5" applyNumberFormat="1" applyFont="1" applyFill="1" applyBorder="1"/>
    <xf numFmtId="0" fontId="52" fillId="3" borderId="28" xfId="0" applyFont="1" applyFill="1" applyBorder="1"/>
    <xf numFmtId="170" fontId="15" fillId="11" borderId="33" xfId="4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6" fillId="13" borderId="13" xfId="0" applyFont="1" applyFill="1" applyBorder="1" applyAlignment="1">
      <alignment horizontal="center" vertical="center" wrapText="1"/>
    </xf>
    <xf numFmtId="0" fontId="26" fillId="13" borderId="20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7" fillId="18" borderId="14" xfId="0" applyFont="1" applyFill="1" applyBorder="1" applyAlignment="1">
      <alignment horizontal="center" vertical="center" wrapText="1"/>
    </xf>
    <xf numFmtId="0" fontId="27" fillId="18" borderId="15" xfId="0" applyFont="1" applyFill="1" applyBorder="1" applyAlignment="1">
      <alignment horizontal="center" vertical="center" wrapText="1"/>
    </xf>
    <xf numFmtId="0" fontId="27" fillId="17" borderId="13" xfId="0" applyFont="1" applyFill="1" applyBorder="1" applyAlignment="1">
      <alignment horizontal="center" vertical="center" wrapText="1"/>
    </xf>
    <xf numFmtId="0" fontId="27" fillId="17" borderId="23" xfId="0" applyFont="1" applyFill="1" applyBorder="1" applyAlignment="1">
      <alignment horizontal="center" vertical="center" wrapText="1"/>
    </xf>
    <xf numFmtId="0" fontId="27" fillId="16" borderId="13" xfId="0" applyFont="1" applyFill="1" applyBorder="1" applyAlignment="1">
      <alignment horizontal="center" vertical="center" wrapText="1"/>
    </xf>
    <xf numFmtId="0" fontId="27" fillId="16" borderId="23" xfId="0" applyFont="1" applyFill="1" applyBorder="1" applyAlignment="1">
      <alignment horizontal="center" vertical="center" wrapText="1"/>
    </xf>
    <xf numFmtId="0" fontId="27" fillId="17" borderId="16" xfId="0" applyFont="1" applyFill="1" applyBorder="1" applyAlignment="1">
      <alignment horizontal="center" vertical="center" wrapText="1"/>
    </xf>
    <xf numFmtId="0" fontId="27" fillId="17" borderId="24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170" fontId="58" fillId="2" borderId="61" xfId="0" applyNumberFormat="1" applyFont="1" applyFill="1" applyBorder="1" applyAlignment="1">
      <alignment horizontal="center" vertical="top" wrapText="1"/>
    </xf>
    <xf numFmtId="170" fontId="58" fillId="2" borderId="0" xfId="0" applyNumberFormat="1" applyFont="1" applyFill="1" applyAlignment="1">
      <alignment horizontal="center" vertical="top" wrapText="1"/>
    </xf>
    <xf numFmtId="0" fontId="23" fillId="9" borderId="43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wrapText="1"/>
    </xf>
    <xf numFmtId="0" fontId="24" fillId="2" borderId="47" xfId="0" applyFont="1" applyFill="1" applyBorder="1" applyAlignment="1">
      <alignment horizontal="center" wrapText="1"/>
    </xf>
    <xf numFmtId="0" fontId="24" fillId="2" borderId="52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left" vertical="top" wrapText="1"/>
    </xf>
    <xf numFmtId="0" fontId="18" fillId="2" borderId="38" xfId="0" applyFont="1" applyFill="1" applyBorder="1" applyAlignment="1">
      <alignment horizontal="left" vertical="top" wrapText="1"/>
    </xf>
    <xf numFmtId="0" fontId="30" fillId="3" borderId="46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26" fillId="14" borderId="46" xfId="0" applyFont="1" applyFill="1" applyBorder="1" applyAlignment="1">
      <alignment horizontal="center" vertical="center" wrapText="1"/>
    </xf>
    <xf numFmtId="0" fontId="26" fillId="14" borderId="47" xfId="0" applyFont="1" applyFill="1" applyBorder="1" applyAlignment="1">
      <alignment horizontal="center" vertical="center" wrapText="1"/>
    </xf>
    <xf numFmtId="0" fontId="26" fillId="14" borderId="48" xfId="0" applyFont="1" applyFill="1" applyBorder="1" applyAlignment="1">
      <alignment horizontal="center" vertical="center" wrapText="1"/>
    </xf>
    <xf numFmtId="0" fontId="17" fillId="16" borderId="46" xfId="0" applyFont="1" applyFill="1" applyBorder="1" applyAlignment="1">
      <alignment horizontal="center" vertical="center" wrapText="1"/>
    </xf>
    <xf numFmtId="0" fontId="17" fillId="16" borderId="47" xfId="0" applyFont="1" applyFill="1" applyBorder="1" applyAlignment="1">
      <alignment horizontal="center" vertical="center" wrapText="1"/>
    </xf>
    <xf numFmtId="0" fontId="17" fillId="16" borderId="48" xfId="0" applyFont="1" applyFill="1" applyBorder="1" applyAlignment="1">
      <alignment horizontal="center" vertical="center" wrapText="1"/>
    </xf>
    <xf numFmtId="0" fontId="17" fillId="15" borderId="46" xfId="0" applyFont="1" applyFill="1" applyBorder="1" applyAlignment="1">
      <alignment horizontal="center" vertical="center" wrapText="1"/>
    </xf>
    <xf numFmtId="0" fontId="17" fillId="15" borderId="47" xfId="0" applyFont="1" applyFill="1" applyBorder="1" applyAlignment="1">
      <alignment horizontal="center" vertical="center" wrapText="1"/>
    </xf>
  </cellXfs>
  <cellStyles count="10">
    <cellStyle name="Dziesiętny 2" xfId="1" xr:uid="{8DD33550-6115-457F-8C7D-2E723755B916}"/>
    <cellStyle name="Dziesiętny 2 2" xfId="6" xr:uid="{560538CF-83A7-4A6C-8313-694CAFED4A77}"/>
    <cellStyle name="Dziesiętny 3" xfId="8" xr:uid="{74DC172D-E207-462B-859E-A963C0767961}"/>
    <cellStyle name="Hiperłącze" xfId="3" builtinId="8"/>
    <cellStyle name="Normalny" xfId="0" builtinId="0"/>
    <cellStyle name="Procentowy" xfId="5" builtinId="5"/>
    <cellStyle name="Walutowy" xfId="4" builtinId="4"/>
    <cellStyle name="Walutowy 2" xfId="2" xr:uid="{D6E61F51-F7CC-414E-877E-DD6AC452B892}"/>
    <cellStyle name="Walutowy 2 2" xfId="7" xr:uid="{14264FDF-4049-4C89-B80C-B8A1D20E38F7}"/>
    <cellStyle name="Walutowy 3" xfId="9" xr:uid="{4A5C169F-7076-43FE-B59E-01043938575F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AU" b="1">
                <a:solidFill>
                  <a:schemeClr val="tx1">
                    <a:lumMod val="95000"/>
                    <a:lumOff val="5000"/>
                  </a:schemeClr>
                </a:solidFill>
              </a:rPr>
              <a:t>ROCZNE KOSZTY IKE/IKZE Z ZAGRANICZNYMI ETF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6985001357588923E-2"/>
          <c:y val="0.16061766661741636"/>
          <c:w val="0.87070586274549933"/>
          <c:h val="0.419537638804226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'KALKULATOR mBank czy BOSSA'!$C$22</c:f>
              <c:strCache>
                <c:ptCount val="1"/>
                <c:pt idx="0">
                  <c:v>Opłata za przechowywanie instrumentów</c:v>
                </c:pt>
              </c:strCache>
            </c:strRef>
          </c:tx>
          <c:spPr>
            <a:solidFill>
              <a:srgbClr val="ED686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'KALKULATOR mBank czy BOSSA'!$B$23:$B$28</c15:sqref>
                  </c15:fullRef>
                </c:ext>
              </c:extLst>
              <c:f>'KALKULATOR mBank czy BOSSA'!$B$23:$B$25</c:f>
              <c:strCache>
                <c:ptCount val="3"/>
                <c:pt idx="0">
                  <c:v>eMakler mBank PO ZMIANIE</c:v>
                </c:pt>
                <c:pt idx="1">
                  <c:v>BM mBank PO ZMIANIE</c:v>
                </c:pt>
                <c:pt idx="2">
                  <c:v>BOSSA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'KALKULATOR mBank czy BOSSA'!$C$23:$C$28</c15:sqref>
                  </c15:fullRef>
                </c:ext>
              </c:extLst>
              <c:f>'KALKULATOR mBank czy BOSSA'!$C$23:$C$25</c:f>
              <c:numCache>
                <c:formatCode>_-* #\ ##0\ "zł"_-;\-* #\ ##0\ "zł"_-;_-* "-"??\ "zł"_-;_-@_-</c:formatCode>
                <c:ptCount val="3"/>
                <c:pt idx="0">
                  <c:v>91.207499999999996</c:v>
                </c:pt>
                <c:pt idx="1">
                  <c:v>91.207499999999996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7-465B-B2F1-1F4CB84D49F9}"/>
            </c:ext>
          </c:extLst>
        </c:ser>
        <c:ser>
          <c:idx val="1"/>
          <c:order val="1"/>
          <c:tx>
            <c:strRef>
              <c:f>'KALKULATOR mBank czy BOSSA'!$D$22</c:f>
              <c:strCache>
                <c:ptCount val="1"/>
                <c:pt idx="0">
                  <c:v>Koszty transakcji</c:v>
                </c:pt>
              </c:strCache>
            </c:strRef>
          </c:tx>
          <c:spPr>
            <a:solidFill>
              <a:srgbClr val="00A5B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'KALKULATOR mBank czy BOSSA'!$B$23:$B$28</c15:sqref>
                  </c15:fullRef>
                </c:ext>
              </c:extLst>
              <c:f>'KALKULATOR mBank czy BOSSA'!$B$23:$B$25</c:f>
              <c:strCache>
                <c:ptCount val="3"/>
                <c:pt idx="0">
                  <c:v>eMakler mBank PO ZMIANIE</c:v>
                </c:pt>
                <c:pt idx="1">
                  <c:v>BM mBank PO ZMIANIE</c:v>
                </c:pt>
                <c:pt idx="2">
                  <c:v>BOSSA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'KALKULATOR mBank czy BOSSA'!$D$23:$D$28</c15:sqref>
                  </c15:fullRef>
                </c:ext>
              </c:extLst>
              <c:f>'KALKULATOR mBank czy BOSSA'!$D$23:$D$25</c:f>
              <c:numCache>
                <c:formatCode>_-* #\ ##0\ "zł"_-;\-* #\ ##0\ "zł"_-;_-* "-"??\ "zł"_-;_-@_-</c:formatCode>
                <c:ptCount val="3"/>
                <c:pt idx="0">
                  <c:v>60.334499999999998</c:v>
                </c:pt>
                <c:pt idx="1">
                  <c:v>60.334499999999998</c:v>
                </c:pt>
                <c:pt idx="2">
                  <c:v>60.334499999999998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7-465B-B2F1-1F4CB84D49F9}"/>
            </c:ext>
          </c:extLst>
        </c:ser>
        <c:ser>
          <c:idx val="2"/>
          <c:order val="2"/>
          <c:tx>
            <c:strRef>
              <c:f>'KALKULATOR mBank czy BOSSA'!$E$22</c:f>
              <c:strCache>
                <c:ptCount val="1"/>
                <c:pt idx="0">
                  <c:v>Przewalutowanie</c:v>
                </c:pt>
              </c:strCache>
            </c:strRef>
          </c:tx>
          <c:spPr>
            <a:solidFill>
              <a:srgbClr val="99B4BF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'KALKULATOR mBank czy BOSSA'!$B$23:$B$28</c15:sqref>
                  </c15:fullRef>
                </c:ext>
              </c:extLst>
              <c:f>'KALKULATOR mBank czy BOSSA'!$B$23:$B$25</c:f>
              <c:strCache>
                <c:ptCount val="3"/>
                <c:pt idx="0">
                  <c:v>eMakler mBank PO ZMIANIE</c:v>
                </c:pt>
                <c:pt idx="1">
                  <c:v>BM mBank PO ZMIANIE</c:v>
                </c:pt>
                <c:pt idx="2">
                  <c:v>BOSSA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'KALKULATOR mBank czy BOSSA'!$E$23:$E$28</c15:sqref>
                  </c15:fullRef>
                </c:ext>
              </c:extLst>
              <c:f>'KALKULATOR mBank czy BOSSA'!$E$23:$E$25</c:f>
              <c:numCache>
                <c:formatCode>_-* #\ ##0\ "zł"_-;\-* #\ ##0\ "zł"_-;_-* "-"??\ "zł"_-;_-@_-</c:formatCode>
                <c:ptCount val="3"/>
                <c:pt idx="0">
                  <c:v>20.805</c:v>
                </c:pt>
                <c:pt idx="1">
                  <c:v>20.805</c:v>
                </c:pt>
                <c:pt idx="2">
                  <c:v>38.350230414746548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87-465B-B2F1-1F4CB84D49F9}"/>
            </c:ext>
          </c:extLst>
        </c:ser>
        <c:ser>
          <c:idx val="3"/>
          <c:order val="3"/>
          <c:tx>
            <c:strRef>
              <c:f>'KALKULATOR mBank czy BOSSA'!$F$22</c:f>
              <c:strCache>
                <c:ptCount val="1"/>
                <c:pt idx="0">
                  <c:v>Opłata za prowadzenie konta </c:v>
                </c:pt>
              </c:strCache>
            </c:strRef>
          </c:tx>
          <c:spPr>
            <a:solidFill>
              <a:srgbClr val="FDEFEF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'KALKULATOR mBank czy BOSSA'!$B$23:$B$28</c15:sqref>
                  </c15:fullRef>
                </c:ext>
              </c:extLst>
              <c:f>'KALKULATOR mBank czy BOSSA'!$B$23:$B$25</c:f>
              <c:strCache>
                <c:ptCount val="3"/>
                <c:pt idx="0">
                  <c:v>eMakler mBank PO ZMIANIE</c:v>
                </c:pt>
                <c:pt idx="1">
                  <c:v>BM mBank PO ZMIANIE</c:v>
                </c:pt>
                <c:pt idx="2">
                  <c:v>BOSSA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'KALKULATOR mBank czy BOSSA'!$F$23:$F$28</c15:sqref>
                  </c15:fullRef>
                </c:ext>
              </c:extLst>
              <c:f>'KALKULATOR mBank czy BOSSA'!$F$23:$F$25</c:f>
              <c:numCache>
                <c:formatCode>_-* #\ ##0\ "zł"_-;\-* #\ ##0\ "zł"_-;_-* "-"??\ "zł"_-;_-@_-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87-465B-B2F1-1F4CB84D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73551"/>
        <c:axId val="38385615"/>
      </c:barChart>
      <c:catAx>
        <c:axId val="3837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l-PL"/>
          </a:p>
        </c:txPr>
        <c:crossAx val="38385615"/>
        <c:crosses val="autoZero"/>
        <c:auto val="1"/>
        <c:lblAlgn val="ctr"/>
        <c:lblOffset val="100"/>
        <c:noMultiLvlLbl val="0"/>
      </c:catAx>
      <c:valAx>
        <c:axId val="38385615"/>
        <c:scaling>
          <c:orientation val="minMax"/>
        </c:scaling>
        <c:delete val="0"/>
        <c:axPos val="l"/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l-PL"/>
          </a:p>
        </c:txPr>
        <c:crossAx val="38373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118818536969491E-2"/>
          <c:y val="0.85443054141082553"/>
          <c:w val="0.94388118146303046"/>
          <c:h val="0.140337281772908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chemeClr val="tx1">
              <a:lumMod val="95000"/>
              <a:lumOff val="5000"/>
            </a:schemeClr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6351</xdr:colOff>
      <xdr:row>2</xdr:row>
      <xdr:rowOff>13608</xdr:rowOff>
    </xdr:from>
    <xdr:to>
      <xdr:col>12</xdr:col>
      <xdr:colOff>1401536</xdr:colOff>
      <xdr:row>17</xdr:row>
      <xdr:rowOff>133350</xdr:rowOff>
    </xdr:to>
    <xdr:graphicFrame macro="">
      <xdr:nvGraphicFramePr>
        <xdr:cNvPr id="3" name="Wykres 1">
          <a:extLst>
            <a:ext uri="{FF2B5EF4-FFF2-40B4-BE49-F238E27FC236}">
              <a16:creationId xmlns:a16="http://schemas.microsoft.com/office/drawing/2014/main" id="{FF511BA7-BE13-4B3D-AE6F-058E46C63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127000</xdr:colOff>
      <xdr:row>1</xdr:row>
      <xdr:rowOff>85511</xdr:rowOff>
    </xdr:from>
    <xdr:to>
      <xdr:col>13</xdr:col>
      <xdr:colOff>581480</xdr:colOff>
      <xdr:row>1</xdr:row>
      <xdr:rowOff>426751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A131415-F2AC-4973-BE91-38322CDFC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5714" y="666082"/>
          <a:ext cx="1422400" cy="347590"/>
        </a:xfrm>
        <a:prstGeom prst="rect">
          <a:avLst/>
        </a:prstGeom>
      </xdr:spPr>
    </xdr:pic>
    <xdr:clientData/>
  </xdr:twoCellAnchor>
  <xdr:oneCellAnchor>
    <xdr:from>
      <xdr:col>10</xdr:col>
      <xdr:colOff>424815</xdr:colOff>
      <xdr:row>31</xdr:row>
      <xdr:rowOff>78951</xdr:rowOff>
    </xdr:from>
    <xdr:ext cx="1644650" cy="400571"/>
    <xdr:pic>
      <xdr:nvPicPr>
        <xdr:cNvPr id="3" name="Obraz 2">
          <a:extLst>
            <a:ext uri="{FF2B5EF4-FFF2-40B4-BE49-F238E27FC236}">
              <a16:creationId xmlns:a16="http://schemas.microsoft.com/office/drawing/2014/main" id="{3B643F37-7F99-4457-A385-64BE67BD4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6065" y="13043534"/>
          <a:ext cx="1644650" cy="400571"/>
        </a:xfrm>
        <a:prstGeom prst="rect">
          <a:avLst/>
        </a:prstGeom>
      </xdr:spPr>
    </xdr:pic>
    <xdr:clientData/>
  </xdr:oneCellAnchor>
  <xdr:oneCellAnchor>
    <xdr:from>
      <xdr:col>11</xdr:col>
      <xdr:colOff>419100</xdr:colOff>
      <xdr:row>18</xdr:row>
      <xdr:rowOff>57150</xdr:rowOff>
    </xdr:from>
    <xdr:ext cx="1644650" cy="400571"/>
    <xdr:pic>
      <xdr:nvPicPr>
        <xdr:cNvPr id="4" name="Obraz 3">
          <a:extLst>
            <a:ext uri="{FF2B5EF4-FFF2-40B4-BE49-F238E27FC236}">
              <a16:creationId xmlns:a16="http://schemas.microsoft.com/office/drawing/2014/main" id="{1FC3CB4F-5A0D-4E8E-A6C3-699D97F58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0" y="5314950"/>
          <a:ext cx="1644650" cy="4005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f5fe913bd258826/Pulpit/Obligacje%202021/MK%20IKE%20i%20IKZE%20Domy%20Maklersk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nking2021 IKE IKZE_ODPOWIEDZI"/>
      <sheetName val="liczenie"/>
      <sheetName val="Ranking_robocze 2021"/>
      <sheetName val="2020 IKZE Rachunki maklerskie"/>
    </sheetNames>
    <sheetDataSet>
      <sheetData sheetId="0" refreshError="1">
        <row r="5">
          <cell r="B5" t="str">
            <v>Instytucja</v>
          </cell>
          <cell r="D5" t="str">
            <v>IKE</v>
          </cell>
          <cell r="E5" t="str">
            <v>IKZE</v>
          </cell>
          <cell r="F5" t="str">
            <v>Dostęp do giełd zagranicznych</v>
          </cell>
          <cell r="K5" t="str">
            <v>%</v>
          </cell>
          <cell r="L5" t="str">
            <v>min [zł]</v>
          </cell>
          <cell r="M5" t="str">
            <v>min [EUR]</v>
          </cell>
          <cell r="O5" t="str">
            <v>%</v>
          </cell>
          <cell r="P5" t="str">
            <v>min [zł]</v>
          </cell>
          <cell r="Q5" t="str">
            <v>min [EUR]</v>
          </cell>
          <cell r="S5" t="str">
            <v>%</v>
          </cell>
          <cell r="T5" t="str">
            <v>min [zł]</v>
          </cell>
          <cell r="V5" t="str">
            <v>%</v>
          </cell>
          <cell r="W5" t="str">
            <v>min [zł]</v>
          </cell>
          <cell r="Y5" t="str">
            <v>%</v>
          </cell>
          <cell r="Z5" t="str">
            <v>min [zł]</v>
          </cell>
          <cell r="AN5" t="str">
            <v>spread EUR %</v>
          </cell>
          <cell r="AO5" t="str">
            <v>spread EUR zł</v>
          </cell>
        </row>
        <row r="6">
          <cell r="B6"/>
          <cell r="D6"/>
          <cell r="E6"/>
          <cell r="F6"/>
          <cell r="K6"/>
          <cell r="L6"/>
          <cell r="M6"/>
          <cell r="O6"/>
          <cell r="P6"/>
          <cell r="Q6"/>
          <cell r="S6"/>
          <cell r="T6"/>
          <cell r="V6"/>
          <cell r="W6"/>
          <cell r="Y6"/>
          <cell r="Z6"/>
          <cell r="AN6"/>
          <cell r="AO6"/>
        </row>
        <row r="7">
          <cell r="B7" t="str">
            <v>MBank emakler</v>
          </cell>
          <cell r="D7" t="str">
            <v>TAK</v>
          </cell>
          <cell r="E7" t="str">
            <v>TAK</v>
          </cell>
          <cell r="F7" t="str">
            <v>TAK</v>
          </cell>
          <cell r="K7">
            <v>2.8999999999999998E-3</v>
          </cell>
          <cell r="L7">
            <v>19</v>
          </cell>
          <cell r="M7"/>
          <cell r="O7">
            <v>2.8999999999999998E-3</v>
          </cell>
          <cell r="P7">
            <v>19</v>
          </cell>
          <cell r="Q7"/>
          <cell r="S7">
            <v>3.8999999999999998E-3</v>
          </cell>
          <cell r="T7">
            <v>5</v>
          </cell>
          <cell r="V7">
            <v>3.8999999999999998E-3</v>
          </cell>
          <cell r="W7">
            <v>5</v>
          </cell>
          <cell r="Y7">
            <v>1.9E-3</v>
          </cell>
          <cell r="Z7">
            <v>5</v>
          </cell>
          <cell r="AN7">
            <v>2E-3</v>
          </cell>
          <cell r="AO7"/>
        </row>
        <row r="8">
          <cell r="B8" t="str">
            <v>Biuro Maklerskie MBank</v>
          </cell>
          <cell r="D8" t="str">
            <v>TAK</v>
          </cell>
          <cell r="E8" t="str">
            <v>TAK</v>
          </cell>
          <cell r="F8" t="str">
            <v>TAK</v>
          </cell>
          <cell r="K8">
            <v>2.8999999999999998E-3</v>
          </cell>
          <cell r="L8">
            <v>19</v>
          </cell>
          <cell r="M8">
            <v>5</v>
          </cell>
          <cell r="O8">
            <v>2.8999999999999998E-3</v>
          </cell>
          <cell r="P8">
            <v>19</v>
          </cell>
          <cell r="Q8">
            <v>5</v>
          </cell>
          <cell r="S8">
            <v>3.8999999999999998E-3</v>
          </cell>
          <cell r="T8">
            <v>5</v>
          </cell>
          <cell r="V8">
            <v>3.8999999999999998E-3</v>
          </cell>
          <cell r="W8">
            <v>5</v>
          </cell>
          <cell r="Y8">
            <v>1.9E-3</v>
          </cell>
          <cell r="Z8">
            <v>5</v>
          </cell>
          <cell r="AN8">
            <v>2E-3</v>
          </cell>
          <cell r="AO8"/>
        </row>
        <row r="9">
          <cell r="B9" t="str">
            <v>Dom maklerski BDM</v>
          </cell>
          <cell r="D9" t="str">
            <v>TAK</v>
          </cell>
          <cell r="E9" t="str">
            <v>TAK</v>
          </cell>
          <cell r="F9" t="str">
            <v>NIE</v>
          </cell>
          <cell r="K9"/>
          <cell r="L9"/>
          <cell r="M9"/>
          <cell r="O9"/>
          <cell r="P9"/>
          <cell r="Q9"/>
          <cell r="S9">
            <v>2.8E-3</v>
          </cell>
          <cell r="T9">
            <v>5.95</v>
          </cell>
          <cell r="V9">
            <v>2.8E-3</v>
          </cell>
          <cell r="W9">
            <v>5.95</v>
          </cell>
          <cell r="Y9">
            <v>1.8E-3</v>
          </cell>
          <cell r="Z9">
            <v>5.95</v>
          </cell>
          <cell r="AN9"/>
          <cell r="AO9"/>
        </row>
        <row r="10">
          <cell r="B10" t="str">
            <v>BOSSA S.A. - promocja</v>
          </cell>
          <cell r="D10" t="str">
            <v>TAK</v>
          </cell>
          <cell r="E10" t="str">
            <v>TAK</v>
          </cell>
          <cell r="F10" t="str">
            <v>TAK</v>
          </cell>
          <cell r="K10">
            <v>2.8999999999999998E-3</v>
          </cell>
          <cell r="L10">
            <v>19</v>
          </cell>
          <cell r="M10">
            <v>5</v>
          </cell>
          <cell r="O10">
            <v>2.8999999999999998E-3</v>
          </cell>
          <cell r="P10">
            <v>19</v>
          </cell>
          <cell r="Q10">
            <v>5</v>
          </cell>
          <cell r="S10">
            <v>3.8E-3</v>
          </cell>
          <cell r="T10">
            <v>5</v>
          </cell>
          <cell r="V10">
            <v>2.5000000000000001E-3</v>
          </cell>
          <cell r="W10">
            <v>5</v>
          </cell>
          <cell r="Y10">
            <v>1.9E-3</v>
          </cell>
          <cell r="Z10">
            <v>5</v>
          </cell>
          <cell r="AN10"/>
          <cell r="AO10">
            <v>0.02</v>
          </cell>
        </row>
        <row r="11">
          <cell r="B11" t="str">
            <v>BOSSA S.A. - bez promocji</v>
          </cell>
          <cell r="D11" t="str">
            <v>TAK</v>
          </cell>
          <cell r="E11" t="str">
            <v>TAK</v>
          </cell>
          <cell r="F11" t="str">
            <v>TAK</v>
          </cell>
          <cell r="K11">
            <v>2.8999999999999998E-3</v>
          </cell>
          <cell r="L11">
            <v>29</v>
          </cell>
          <cell r="M11">
            <v>7</v>
          </cell>
          <cell r="O11">
            <v>2.8999999999999998E-3</v>
          </cell>
          <cell r="P11">
            <v>29</v>
          </cell>
          <cell r="Q11">
            <v>7</v>
          </cell>
          <cell r="S11">
            <v>3.8E-3</v>
          </cell>
          <cell r="T11">
            <v>5</v>
          </cell>
          <cell r="V11">
            <v>3.8E-3</v>
          </cell>
          <cell r="W11">
            <v>5</v>
          </cell>
          <cell r="Y11">
            <v>1.9E-3</v>
          </cell>
          <cell r="Z11">
            <v>5</v>
          </cell>
          <cell r="AN11"/>
          <cell r="AO11">
            <v>0.02</v>
          </cell>
        </row>
        <row r="12">
          <cell r="B12" t="str">
            <v>Millenium Dom Maklerski</v>
          </cell>
          <cell r="D12" t="str">
            <v>NIE</v>
          </cell>
          <cell r="E12" t="str">
            <v>TAK</v>
          </cell>
          <cell r="F12" t="str">
            <v>NIE</v>
          </cell>
          <cell r="K12"/>
          <cell r="L12"/>
          <cell r="M12"/>
          <cell r="O12"/>
          <cell r="P12"/>
          <cell r="Q12"/>
          <cell r="S12">
            <v>3.8E-3</v>
          </cell>
          <cell r="T12">
            <v>4.9000000000000004</v>
          </cell>
          <cell r="V12">
            <v>3.8E-3</v>
          </cell>
          <cell r="W12">
            <v>4.9000000000000004</v>
          </cell>
          <cell r="Y12">
            <v>2E-3</v>
          </cell>
          <cell r="Z12">
            <v>4.9000000000000004</v>
          </cell>
          <cell r="AN12"/>
          <cell r="AO12"/>
        </row>
        <row r="13">
          <cell r="B13" t="str">
            <v>Biuro Maklerskie PKO BP</v>
          </cell>
          <cell r="D13" t="str">
            <v>TAK</v>
          </cell>
          <cell r="E13" t="str">
            <v>NIE</v>
          </cell>
          <cell r="F13" t="str">
            <v>NIE</v>
          </cell>
          <cell r="K13"/>
          <cell r="L13"/>
          <cell r="M13"/>
          <cell r="O13"/>
          <cell r="P13"/>
          <cell r="Q13"/>
          <cell r="S13">
            <v>3.8999999999999998E-3</v>
          </cell>
          <cell r="T13">
            <v>5</v>
          </cell>
          <cell r="V13">
            <v>3.8999999999999998E-3</v>
          </cell>
          <cell r="W13">
            <v>5</v>
          </cell>
          <cell r="Y13">
            <v>2E-3</v>
          </cell>
          <cell r="Z13">
            <v>5</v>
          </cell>
          <cell r="AN13"/>
          <cell r="AO13"/>
        </row>
        <row r="14">
          <cell r="B14" t="str">
            <v>nobble</v>
          </cell>
          <cell r="D14"/>
          <cell r="E14"/>
          <cell r="F14"/>
          <cell r="K14"/>
          <cell r="L14"/>
          <cell r="M14"/>
          <cell r="O14"/>
          <cell r="P14"/>
          <cell r="Q14"/>
          <cell r="S14"/>
          <cell r="T14"/>
          <cell r="V14"/>
          <cell r="W14"/>
          <cell r="Y14"/>
          <cell r="Z14"/>
          <cell r="AN14"/>
          <cell r="AO14"/>
        </row>
        <row r="15">
          <cell r="B15" t="str">
            <v>pko</v>
          </cell>
          <cell r="D15"/>
          <cell r="E15"/>
          <cell r="F15"/>
          <cell r="K15"/>
          <cell r="L15"/>
          <cell r="M15"/>
          <cell r="O15"/>
          <cell r="P15"/>
          <cell r="Q15"/>
          <cell r="S15"/>
          <cell r="T15"/>
          <cell r="V15"/>
          <cell r="W15"/>
          <cell r="Y15"/>
          <cell r="Z15"/>
          <cell r="AN15"/>
          <cell r="AO15"/>
        </row>
        <row r="16">
          <cell r="B16" t="str">
            <v>pbs</v>
          </cell>
          <cell r="D16"/>
          <cell r="E16"/>
          <cell r="F16"/>
          <cell r="K16"/>
          <cell r="L16"/>
          <cell r="M16"/>
          <cell r="O16"/>
          <cell r="P16"/>
          <cell r="Q16"/>
          <cell r="S16"/>
          <cell r="T16"/>
          <cell r="V16"/>
          <cell r="W16"/>
          <cell r="Y16"/>
          <cell r="Z16"/>
          <cell r="AN16"/>
          <cell r="AO16"/>
        </row>
        <row r="17">
          <cell r="B17"/>
          <cell r="D17"/>
          <cell r="E17"/>
          <cell r="F17"/>
          <cell r="K17"/>
          <cell r="L17"/>
          <cell r="M17"/>
          <cell r="O17"/>
          <cell r="P17"/>
          <cell r="Q17"/>
          <cell r="S17"/>
          <cell r="T17"/>
          <cell r="V17"/>
          <cell r="W17"/>
          <cell r="Y17"/>
          <cell r="Z17"/>
          <cell r="AN17"/>
          <cell r="AO17"/>
        </row>
        <row r="18">
          <cell r="B18"/>
          <cell r="D18"/>
          <cell r="E18"/>
          <cell r="F18"/>
          <cell r="K18"/>
          <cell r="L18"/>
          <cell r="M18"/>
          <cell r="P18"/>
          <cell r="Q18"/>
          <cell r="S18"/>
          <cell r="T18"/>
          <cell r="V18"/>
          <cell r="W18"/>
          <cell r="Y18"/>
          <cell r="Z18"/>
          <cell r="AN18"/>
          <cell r="AO18"/>
        </row>
      </sheetData>
      <sheetData sheetId="1" refreshError="1">
        <row r="5">
          <cell r="K5" t="str">
            <v>NIE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dm.pl/bm/rynki-zagraniczne" TargetMode="External"/><Relationship Id="rId13" Type="http://schemas.openxmlformats.org/officeDocument/2006/relationships/hyperlink" Target="https://millenniumbm.pl/ikze" TargetMode="External"/><Relationship Id="rId18" Type="http://schemas.openxmlformats.org/officeDocument/2006/relationships/hyperlink" Target="https://www.bm.pkobp.pl/oferta/klient-indywidualny/rachunki-ike/super-ike/" TargetMode="External"/><Relationship Id="rId3" Type="http://schemas.openxmlformats.org/officeDocument/2006/relationships/hyperlink" Target="https://bossa.pl/oferta/oplaty-i-prowizje" TargetMode="External"/><Relationship Id="rId21" Type="http://schemas.openxmlformats.org/officeDocument/2006/relationships/hyperlink" Target="https://www.bm.pkobp.pl/media_files/310a918a-0572-469d-adf9-487a7e2b7189.pdf" TargetMode="External"/><Relationship Id="rId7" Type="http://schemas.openxmlformats.org/officeDocument/2006/relationships/hyperlink" Target="https://www.mdm.pl/bm/g/uOdhuGhZhU6oJPIdXBx5rA" TargetMode="External"/><Relationship Id="rId12" Type="http://schemas.openxmlformats.org/officeDocument/2006/relationships/hyperlink" Target="https://millenniumbm.pl/documents/20143/507089/Tabela+Op%C5%82at+i+Prowizji+dla+rachunk%C3%B3w+IKZE+-+obowi%C4%85zuje+od+30+lipca+2022+r..pdf/ebd35c5e-37f0-42c7-b937-a612a438b181" TargetMode="External"/><Relationship Id="rId17" Type="http://schemas.openxmlformats.org/officeDocument/2006/relationships/hyperlink" Target="https://www.bm.pkobp.pl/media_files/a72ea78f-1b94-4329-9ca3-84057fe85a7b.pdf" TargetMode="External"/><Relationship Id="rId2" Type="http://schemas.openxmlformats.org/officeDocument/2006/relationships/hyperlink" Target="https://www.aliorbank.pl/dam/jcr:726116b4-5e1a-4ef3-aef5-b00d1843c5cb/taryfa-oplat-i-prowizji-biura-maklerskiego-alior-bank.pdf" TargetMode="External"/><Relationship Id="rId16" Type="http://schemas.openxmlformats.org/officeDocument/2006/relationships/hyperlink" Target="https://www.bdm.pl/dokumenty/regulaminy?file=files/bdm/dokumenty/Regulamin/regulamin_promocji_zostan_online.pdf" TargetMode="External"/><Relationship Id="rId20" Type="http://schemas.openxmlformats.org/officeDocument/2006/relationships/hyperlink" Target="https://www.obligacjeskarbowe.pl/ike/" TargetMode="External"/><Relationship Id="rId1" Type="http://schemas.openxmlformats.org/officeDocument/2006/relationships/hyperlink" Target="https://www.aliorbank.pl/dam/jcr:50fc8e98-2542-4f24-8f55-a3c7aef3bbdd" TargetMode="External"/><Relationship Id="rId6" Type="http://schemas.openxmlformats.org/officeDocument/2006/relationships/hyperlink" Target="https://www.mdm.pl/bm/g/ODDO-2JIG0GkbbmOMBBB7Q" TargetMode="External"/><Relationship Id="rId11" Type="http://schemas.openxmlformats.org/officeDocument/2006/relationships/hyperlink" Target="https://www.mbank.pl/indywidualny/inwestycje/gielda/ikze-emakler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bossa.pl/oferta/IKE-i-IKZE" TargetMode="External"/><Relationship Id="rId15" Type="http://schemas.openxmlformats.org/officeDocument/2006/relationships/hyperlink" Target="https://www.bdm.pl/dokumenty/tabele-oplat-i-prowizji?file=files/bdm/dokumenty/Tabela_oplat_i_prowizji/ws_tabela_oplat_i_prowizji.pdf" TargetMode="External"/><Relationship Id="rId23" Type="http://schemas.openxmlformats.org/officeDocument/2006/relationships/hyperlink" Target="https://noblesecurities.pl/dom-maklerski/ike-i-ikze" TargetMode="External"/><Relationship Id="rId10" Type="http://schemas.openxmlformats.org/officeDocument/2006/relationships/hyperlink" Target="https://www.mdm.pl/bm/g/uOdhuGhZhU6oJPIdXBx5rA" TargetMode="External"/><Relationship Id="rId19" Type="http://schemas.openxmlformats.org/officeDocument/2006/relationships/hyperlink" Target="https://www.bm.pkobp.pl/media_files/a72ea78f-1b94-4329-9ca3-84057fe85a7b.pdf" TargetMode="External"/><Relationship Id="rId4" Type="http://schemas.openxmlformats.org/officeDocument/2006/relationships/hyperlink" Target="https://bossa.pl/oferta/rynek-zagraniczny/kid" TargetMode="External"/><Relationship Id="rId9" Type="http://schemas.openxmlformats.org/officeDocument/2006/relationships/hyperlink" Target="https://www.mbank.pl/pomoc/oplaty/interaktywna/ind/produkty-inwestycyjne/usluga-emakler/" TargetMode="External"/><Relationship Id="rId14" Type="http://schemas.openxmlformats.org/officeDocument/2006/relationships/hyperlink" Target="https://millenniumbm.pl/documents/20143/507089/Minimalna+kwota+wp%C5%82aty+na+konto+IKZE+-+komunikat+z+30+lipca+2022%C2%A0r..pdf/0176d209-69ff-daf8-4989-a28821c43613" TargetMode="External"/><Relationship Id="rId22" Type="http://schemas.openxmlformats.org/officeDocument/2006/relationships/hyperlink" Target="https://noblesecurities.pl/o-nas/regulacje/rachunek-maklersk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306"/>
  <sheetViews>
    <sheetView zoomScale="50" zoomScaleNormal="50" workbookViewId="0">
      <pane xSplit="2" ySplit="3" topLeftCell="C15" activePane="bottomRight" state="frozen"/>
      <selection pane="topRight" activeCell="C1" sqref="C1"/>
      <selection pane="bottomLeft" activeCell="A6" sqref="A6"/>
      <selection pane="bottomRight" activeCell="B24" sqref="B24"/>
    </sheetView>
  </sheetViews>
  <sheetFormatPr baseColWidth="10" defaultColWidth="8.83203125" defaultRowHeight="19" x14ac:dyDescent="0.25"/>
  <cols>
    <col min="1" max="1" width="4.5" style="2" customWidth="1"/>
    <col min="2" max="2" width="35.5" style="1" customWidth="1"/>
    <col min="3" max="3" width="15.5" style="2" customWidth="1"/>
    <col min="4" max="4" width="23.83203125" style="2" customWidth="1"/>
    <col min="5" max="5" width="41.5" style="186" customWidth="1"/>
    <col min="6" max="6" width="29.5" style="186" customWidth="1"/>
    <col min="7" max="7" width="19.5" style="2" customWidth="1"/>
    <col min="8" max="8" width="24.5" style="2" customWidth="1"/>
    <col min="9" max="9" width="48.1640625" style="2" customWidth="1"/>
    <col min="10" max="10" width="90.5" style="2" customWidth="1"/>
    <col min="11" max="11" width="63.5" style="2" customWidth="1"/>
    <col min="12" max="12" width="48.33203125" style="2" customWidth="1"/>
    <col min="13" max="13" width="26.1640625" style="2" customWidth="1"/>
    <col min="14" max="14" width="28.5" style="2" customWidth="1"/>
    <col min="15" max="15" width="24.5" style="2" customWidth="1"/>
    <col min="16" max="16" width="34.5" style="2" customWidth="1"/>
    <col min="17" max="17" width="45.5" style="2" customWidth="1"/>
    <col min="18" max="18" width="31.83203125" style="2" customWidth="1"/>
    <col min="19" max="19" width="30.5" style="2" customWidth="1"/>
    <col min="20" max="20" width="28" style="2" customWidth="1"/>
    <col min="21" max="21" width="31.5" customWidth="1"/>
    <col min="22" max="22" width="36.5" style="2" customWidth="1"/>
    <col min="23" max="23" width="42.1640625" style="2" customWidth="1"/>
    <col min="24" max="24" width="31.1640625" customWidth="1"/>
    <col min="25" max="25" width="31.83203125" style="2" bestFit="1" customWidth="1"/>
    <col min="26" max="26" width="30.5" style="2" customWidth="1"/>
    <col min="27" max="27" width="31.83203125" customWidth="1"/>
    <col min="28" max="28" width="67.83203125" style="3" customWidth="1"/>
    <col min="29" max="29" width="31.5" style="3" customWidth="1"/>
    <col min="30" max="30" width="37" style="2" customWidth="1"/>
    <col min="31" max="31" width="34.5" style="2" customWidth="1"/>
    <col min="32" max="32" width="28.5" style="2" customWidth="1"/>
    <col min="33" max="33" width="38" style="2" bestFit="1" customWidth="1"/>
    <col min="34" max="34" width="20.5" style="2" customWidth="1"/>
    <col min="35" max="35" width="40.5" style="2" customWidth="1"/>
    <col min="36" max="36" width="30.5" customWidth="1"/>
    <col min="37" max="37" width="8.83203125" customWidth="1"/>
    <col min="38" max="38" width="19.5" style="2" customWidth="1"/>
    <col min="39" max="16384" width="8.83203125" style="2"/>
  </cols>
  <sheetData>
    <row r="1" spans="2:39" ht="46" customHeight="1" thickBot="1" x14ac:dyDescent="0.45">
      <c r="B1" s="14"/>
      <c r="AJ1" s="4"/>
      <c r="AK1" s="4"/>
    </row>
    <row r="2" spans="2:39" ht="22" thickBot="1" x14ac:dyDescent="0.3">
      <c r="B2" s="268" t="s">
        <v>0</v>
      </c>
      <c r="C2" s="269"/>
      <c r="D2" s="270"/>
      <c r="E2" s="187"/>
      <c r="F2" s="187"/>
      <c r="G2" s="265" t="s">
        <v>1</v>
      </c>
      <c r="H2" s="266"/>
      <c r="I2" s="267"/>
      <c r="J2" s="5"/>
      <c r="K2" s="271" t="s">
        <v>2</v>
      </c>
      <c r="L2" s="272"/>
      <c r="M2" s="272"/>
      <c r="N2" s="272"/>
      <c r="O2" s="273"/>
      <c r="P2" s="274" t="s">
        <v>3</v>
      </c>
      <c r="Q2" s="275"/>
      <c r="R2" s="275"/>
      <c r="S2" s="275"/>
      <c r="T2" s="275"/>
      <c r="U2" s="276"/>
      <c r="V2" s="277" t="s">
        <v>4</v>
      </c>
      <c r="W2" s="278"/>
      <c r="X2" s="278"/>
      <c r="Y2" s="278"/>
      <c r="Z2" s="278"/>
      <c r="AA2" s="279"/>
      <c r="AB2" s="280" t="s">
        <v>5</v>
      </c>
      <c r="AC2" s="281"/>
      <c r="AD2" s="282"/>
      <c r="AE2" s="265" t="s">
        <v>6</v>
      </c>
      <c r="AF2" s="266"/>
      <c r="AG2" s="266"/>
      <c r="AH2" s="266"/>
      <c r="AI2" s="267"/>
      <c r="AJ2" s="4"/>
      <c r="AK2" s="4"/>
    </row>
    <row r="3" spans="2:39" s="8" customFormat="1" ht="256.5" customHeight="1" thickBot="1" x14ac:dyDescent="0.35">
      <c r="B3" s="207" t="s">
        <v>7</v>
      </c>
      <c r="C3" s="208" t="s">
        <v>228</v>
      </c>
      <c r="D3" s="209" t="s">
        <v>8</v>
      </c>
      <c r="E3" s="210" t="s">
        <v>223</v>
      </c>
      <c r="F3" s="210" t="s">
        <v>222</v>
      </c>
      <c r="G3" s="209" t="s">
        <v>9</v>
      </c>
      <c r="H3" s="209" t="s">
        <v>10</v>
      </c>
      <c r="I3" s="209" t="s">
        <v>24</v>
      </c>
      <c r="J3" s="209" t="s">
        <v>25</v>
      </c>
      <c r="K3" s="209" t="s">
        <v>190</v>
      </c>
      <c r="L3" s="209" t="s">
        <v>191</v>
      </c>
      <c r="M3" s="209" t="s">
        <v>11</v>
      </c>
      <c r="N3" s="209" t="s">
        <v>12</v>
      </c>
      <c r="O3" s="209" t="s">
        <v>229</v>
      </c>
      <c r="P3" s="209" t="s">
        <v>230</v>
      </c>
      <c r="Q3" s="209" t="s">
        <v>13</v>
      </c>
      <c r="R3" s="209" t="s">
        <v>14</v>
      </c>
      <c r="S3" s="209" t="s">
        <v>231</v>
      </c>
      <c r="T3" s="209" t="s">
        <v>232</v>
      </c>
      <c r="U3" s="209" t="s">
        <v>233</v>
      </c>
      <c r="V3" s="209" t="s">
        <v>227</v>
      </c>
      <c r="W3" s="209" t="s">
        <v>15</v>
      </c>
      <c r="X3" s="209" t="s">
        <v>234</v>
      </c>
      <c r="Y3" s="209" t="s">
        <v>226</v>
      </c>
      <c r="Z3" s="209" t="s">
        <v>16</v>
      </c>
      <c r="AA3" s="209" t="s">
        <v>235</v>
      </c>
      <c r="AB3" s="209" t="s">
        <v>224</v>
      </c>
      <c r="AC3" s="209" t="s">
        <v>17</v>
      </c>
      <c r="AD3" s="209" t="s">
        <v>18</v>
      </c>
      <c r="AE3" s="209" t="s">
        <v>19</v>
      </c>
      <c r="AF3" s="209" t="s">
        <v>20</v>
      </c>
      <c r="AG3" s="209" t="s">
        <v>21</v>
      </c>
      <c r="AH3" s="209" t="s">
        <v>22</v>
      </c>
      <c r="AI3" s="209" t="s">
        <v>23</v>
      </c>
      <c r="AJ3" s="209" t="s">
        <v>225</v>
      </c>
    </row>
    <row r="4" spans="2:39" s="7" customFormat="1" ht="300" x14ac:dyDescent="0.2">
      <c r="B4" s="189" t="s">
        <v>69</v>
      </c>
      <c r="C4" s="194" t="s">
        <v>27</v>
      </c>
      <c r="D4" s="193" t="s">
        <v>43</v>
      </c>
      <c r="E4" s="245">
        <v>1</v>
      </c>
      <c r="F4" s="245">
        <v>3</v>
      </c>
      <c r="G4" s="225">
        <v>0</v>
      </c>
      <c r="H4" s="225">
        <v>0</v>
      </c>
      <c r="I4" s="225" t="s">
        <v>253</v>
      </c>
      <c r="J4" s="225" t="s">
        <v>254</v>
      </c>
      <c r="K4" s="225" t="s">
        <v>295</v>
      </c>
      <c r="L4" s="225" t="s">
        <v>255</v>
      </c>
      <c r="M4" s="226" t="s">
        <v>256</v>
      </c>
      <c r="N4" s="225" t="s">
        <v>257</v>
      </c>
      <c r="O4" s="226" t="s">
        <v>185</v>
      </c>
      <c r="P4" s="225">
        <v>150</v>
      </c>
      <c r="Q4" s="225">
        <v>150</v>
      </c>
      <c r="R4" s="225">
        <v>150</v>
      </c>
      <c r="S4" s="225">
        <v>0</v>
      </c>
      <c r="T4" s="225">
        <v>150</v>
      </c>
      <c r="U4" s="225">
        <v>0</v>
      </c>
      <c r="V4" s="225">
        <v>0</v>
      </c>
      <c r="W4" s="225">
        <v>0</v>
      </c>
      <c r="X4" s="225">
        <v>0</v>
      </c>
      <c r="Y4" s="225">
        <v>0</v>
      </c>
      <c r="Z4" s="225">
        <v>0</v>
      </c>
      <c r="AA4" s="225">
        <v>0</v>
      </c>
      <c r="AB4" s="225" t="s">
        <v>258</v>
      </c>
      <c r="AC4" s="225" t="s">
        <v>187</v>
      </c>
      <c r="AD4" s="225">
        <v>0</v>
      </c>
      <c r="AE4" s="225" t="s">
        <v>33</v>
      </c>
      <c r="AF4" s="227" t="s">
        <v>70</v>
      </c>
      <c r="AG4" s="227" t="s">
        <v>71</v>
      </c>
      <c r="AH4" s="227" t="s">
        <v>72</v>
      </c>
      <c r="AI4" s="225" t="s">
        <v>73</v>
      </c>
      <c r="AJ4" s="225" t="s">
        <v>259</v>
      </c>
    </row>
    <row r="5" spans="2:39" s="7" customFormat="1" ht="164.25" customHeight="1" x14ac:dyDescent="0.2">
      <c r="B5" s="203" t="s">
        <v>82</v>
      </c>
      <c r="C5" s="204" t="s">
        <v>27</v>
      </c>
      <c r="D5" s="205" t="s">
        <v>43</v>
      </c>
      <c r="E5" s="246">
        <v>2</v>
      </c>
      <c r="F5" s="247" t="s">
        <v>221</v>
      </c>
      <c r="G5" s="205">
        <v>0</v>
      </c>
      <c r="H5" s="205" t="s">
        <v>177</v>
      </c>
      <c r="I5" s="206" t="s">
        <v>188</v>
      </c>
      <c r="J5" s="205" t="s">
        <v>260</v>
      </c>
      <c r="K5" s="211" t="s">
        <v>261</v>
      </c>
      <c r="L5" s="211" t="s">
        <v>262</v>
      </c>
      <c r="M5" s="212" t="s">
        <v>178</v>
      </c>
      <c r="N5" s="212" t="s">
        <v>178</v>
      </c>
      <c r="O5" s="212" t="s">
        <v>179</v>
      </c>
      <c r="P5" s="205">
        <v>0</v>
      </c>
      <c r="Q5" s="205">
        <v>0</v>
      </c>
      <c r="R5" s="205" t="s">
        <v>186</v>
      </c>
      <c r="S5" s="205" t="s">
        <v>186</v>
      </c>
      <c r="T5" s="205" t="s">
        <v>186</v>
      </c>
      <c r="U5" s="205" t="s">
        <v>186</v>
      </c>
      <c r="V5" s="205">
        <v>0</v>
      </c>
      <c r="W5" s="205">
        <v>0</v>
      </c>
      <c r="X5" s="205" t="s">
        <v>186</v>
      </c>
      <c r="Y5" s="205" t="s">
        <v>186</v>
      </c>
      <c r="Z5" s="205" t="s">
        <v>186</v>
      </c>
      <c r="AA5" s="205" t="s">
        <v>186</v>
      </c>
      <c r="AB5" s="206" t="s">
        <v>180</v>
      </c>
      <c r="AC5" s="206" t="s">
        <v>181</v>
      </c>
      <c r="AD5" s="205" t="s">
        <v>182</v>
      </c>
      <c r="AE5" s="206" t="s">
        <v>33</v>
      </c>
      <c r="AF5" s="228" t="s">
        <v>263</v>
      </c>
      <c r="AG5" s="228" t="s">
        <v>264</v>
      </c>
      <c r="AH5" s="228" t="s">
        <v>265</v>
      </c>
      <c r="AI5" s="205" t="s">
        <v>183</v>
      </c>
      <c r="AJ5" s="206" t="s">
        <v>184</v>
      </c>
    </row>
    <row r="6" spans="2:39" s="11" customFormat="1" ht="280" x14ac:dyDescent="0.2">
      <c r="B6" s="189" t="s">
        <v>81</v>
      </c>
      <c r="C6" s="194" t="s">
        <v>27</v>
      </c>
      <c r="D6" s="193" t="s">
        <v>43</v>
      </c>
      <c r="E6" s="245">
        <v>3</v>
      </c>
      <c r="F6" s="247" t="s">
        <v>221</v>
      </c>
      <c r="G6" s="205">
        <v>0</v>
      </c>
      <c r="H6" s="193">
        <v>0</v>
      </c>
      <c r="I6" s="196" t="s">
        <v>189</v>
      </c>
      <c r="J6" s="205" t="s">
        <v>260</v>
      </c>
      <c r="K6" s="214" t="s">
        <v>266</v>
      </c>
      <c r="L6" s="211" t="s">
        <v>267</v>
      </c>
      <c r="M6" s="215" t="s">
        <v>178</v>
      </c>
      <c r="N6" s="215" t="s">
        <v>178</v>
      </c>
      <c r="O6" s="215" t="s">
        <v>179</v>
      </c>
      <c r="P6" s="193">
        <v>0</v>
      </c>
      <c r="Q6" s="193">
        <v>0</v>
      </c>
      <c r="R6" s="193" t="s">
        <v>192</v>
      </c>
      <c r="S6" s="193" t="s">
        <v>192</v>
      </c>
      <c r="T6" s="193" t="s">
        <v>192</v>
      </c>
      <c r="U6" s="193" t="s">
        <v>192</v>
      </c>
      <c r="V6" s="193">
        <v>0</v>
      </c>
      <c r="W6" s="193">
        <v>0</v>
      </c>
      <c r="X6" s="193" t="s">
        <v>192</v>
      </c>
      <c r="Y6" s="193" t="s">
        <v>192</v>
      </c>
      <c r="Z6" s="193" t="s">
        <v>192</v>
      </c>
      <c r="AA6" s="193" t="s">
        <v>192</v>
      </c>
      <c r="AB6" s="196" t="s">
        <v>193</v>
      </c>
      <c r="AC6" s="196" t="s">
        <v>194</v>
      </c>
      <c r="AD6" s="205" t="s">
        <v>182</v>
      </c>
      <c r="AE6" s="206" t="s">
        <v>33</v>
      </c>
      <c r="AF6" s="228" t="s">
        <v>268</v>
      </c>
      <c r="AG6" s="228" t="s">
        <v>264</v>
      </c>
      <c r="AH6" s="195" t="s">
        <v>269</v>
      </c>
      <c r="AI6" s="193" t="s">
        <v>183</v>
      </c>
      <c r="AJ6" s="206" t="s">
        <v>184</v>
      </c>
      <c r="AL6" s="7"/>
      <c r="AM6" s="7"/>
    </row>
    <row r="7" spans="2:39" s="7" customFormat="1" ht="243.75" customHeight="1" x14ac:dyDescent="0.2">
      <c r="B7" s="189" t="s">
        <v>41</v>
      </c>
      <c r="C7" s="194" t="s">
        <v>42</v>
      </c>
      <c r="D7" s="193" t="s">
        <v>43</v>
      </c>
      <c r="E7" s="245">
        <v>4</v>
      </c>
      <c r="F7" s="247" t="s">
        <v>221</v>
      </c>
      <c r="G7" s="229">
        <v>0</v>
      </c>
      <c r="H7" s="229">
        <v>0</v>
      </c>
      <c r="I7" s="225" t="s">
        <v>195</v>
      </c>
      <c r="J7" s="229" t="s">
        <v>270</v>
      </c>
      <c r="K7" s="225" t="s">
        <v>196</v>
      </c>
      <c r="L7" s="225" t="s">
        <v>196</v>
      </c>
      <c r="M7" s="226" t="s">
        <v>197</v>
      </c>
      <c r="N7" s="226" t="s">
        <v>197</v>
      </c>
      <c r="O7" s="226" t="s">
        <v>198</v>
      </c>
      <c r="P7" s="229">
        <v>150</v>
      </c>
      <c r="Q7" s="229" t="s">
        <v>199</v>
      </c>
      <c r="R7" s="229">
        <v>150</v>
      </c>
      <c r="S7" s="225" t="s">
        <v>45</v>
      </c>
      <c r="T7" s="225" t="s">
        <v>200</v>
      </c>
      <c r="U7" s="225" t="s">
        <v>46</v>
      </c>
      <c r="V7" s="225" t="s">
        <v>200</v>
      </c>
      <c r="W7" s="225" t="s">
        <v>201</v>
      </c>
      <c r="X7" s="225" t="s">
        <v>200</v>
      </c>
      <c r="Y7" s="225" t="s">
        <v>202</v>
      </c>
      <c r="Z7" s="225" t="s">
        <v>200</v>
      </c>
      <c r="AA7" s="225" t="s">
        <v>203</v>
      </c>
      <c r="AB7" s="229" t="s">
        <v>271</v>
      </c>
      <c r="AC7" s="229" t="s">
        <v>43</v>
      </c>
      <c r="AD7" s="229" t="s">
        <v>44</v>
      </c>
      <c r="AE7" s="229" t="s">
        <v>33</v>
      </c>
      <c r="AF7" s="229" t="s">
        <v>272</v>
      </c>
      <c r="AG7" s="229" t="s">
        <v>273</v>
      </c>
      <c r="AH7" s="229"/>
      <c r="AI7" s="229"/>
      <c r="AJ7" s="225" t="s">
        <v>204</v>
      </c>
    </row>
    <row r="8" spans="2:39" s="7" customFormat="1" ht="116.25" customHeight="1" x14ac:dyDescent="0.2">
      <c r="B8" s="213" t="s">
        <v>26</v>
      </c>
      <c r="C8" s="194" t="s">
        <v>27</v>
      </c>
      <c r="D8" s="193" t="s">
        <v>33</v>
      </c>
      <c r="E8" s="248" t="s">
        <v>36</v>
      </c>
      <c r="F8" s="245">
        <v>2</v>
      </c>
      <c r="G8" s="193">
        <v>0</v>
      </c>
      <c r="H8" s="193">
        <v>0</v>
      </c>
      <c r="I8" s="193" t="s">
        <v>205</v>
      </c>
      <c r="J8" s="193" t="s">
        <v>36</v>
      </c>
      <c r="K8" s="193" t="s">
        <v>36</v>
      </c>
      <c r="L8" s="193" t="s">
        <v>36</v>
      </c>
      <c r="M8" s="192" t="s">
        <v>37</v>
      </c>
      <c r="N8" s="192" t="s">
        <v>38</v>
      </c>
      <c r="O8" s="192" t="s">
        <v>39</v>
      </c>
      <c r="P8" s="193">
        <v>150</v>
      </c>
      <c r="Q8" s="193" t="s">
        <v>29</v>
      </c>
      <c r="R8" s="193">
        <v>150</v>
      </c>
      <c r="S8" s="193" t="s">
        <v>28</v>
      </c>
      <c r="T8" s="193">
        <v>0</v>
      </c>
      <c r="U8" s="193" t="s">
        <v>31</v>
      </c>
      <c r="V8" s="193" t="s">
        <v>206</v>
      </c>
      <c r="W8" s="193" t="s">
        <v>206</v>
      </c>
      <c r="X8" s="193">
        <v>100</v>
      </c>
      <c r="Y8" s="193" t="s">
        <v>30</v>
      </c>
      <c r="Z8" s="193">
        <v>0</v>
      </c>
      <c r="AA8" s="193" t="s">
        <v>31</v>
      </c>
      <c r="AB8" s="193" t="s">
        <v>32</v>
      </c>
      <c r="AC8" s="193" t="s">
        <v>32</v>
      </c>
      <c r="AD8" s="193" t="s">
        <v>32</v>
      </c>
      <c r="AE8" s="193" t="s">
        <v>33</v>
      </c>
      <c r="AF8" s="185" t="s">
        <v>207</v>
      </c>
      <c r="AG8" s="193" t="s">
        <v>35</v>
      </c>
      <c r="AH8" s="185" t="s">
        <v>34</v>
      </c>
      <c r="AI8" s="193" t="s">
        <v>73</v>
      </c>
      <c r="AJ8" s="193" t="s">
        <v>40</v>
      </c>
    </row>
    <row r="9" spans="2:39" s="7" customFormat="1" ht="135" x14ac:dyDescent="0.2">
      <c r="B9" s="189" t="s">
        <v>49</v>
      </c>
      <c r="C9" s="194" t="s">
        <v>47</v>
      </c>
      <c r="D9" s="193" t="s">
        <v>33</v>
      </c>
      <c r="E9" s="248" t="s">
        <v>36</v>
      </c>
      <c r="F9" s="247" t="s">
        <v>221</v>
      </c>
      <c r="G9" s="229" t="s">
        <v>274</v>
      </c>
      <c r="H9" s="229" t="s">
        <v>274</v>
      </c>
      <c r="I9" s="229" t="s">
        <v>275</v>
      </c>
      <c r="J9" s="229" t="s">
        <v>276</v>
      </c>
      <c r="K9" s="229" t="s">
        <v>276</v>
      </c>
      <c r="L9" s="229" t="s">
        <v>276</v>
      </c>
      <c r="M9" s="229" t="s">
        <v>209</v>
      </c>
      <c r="N9" s="229" t="s">
        <v>209</v>
      </c>
      <c r="O9" s="229" t="s">
        <v>210</v>
      </c>
      <c r="P9" s="229" t="s">
        <v>277</v>
      </c>
      <c r="Q9" s="229" t="s">
        <v>278</v>
      </c>
      <c r="R9" s="229" t="s">
        <v>278</v>
      </c>
      <c r="S9" s="229" t="s">
        <v>276</v>
      </c>
      <c r="T9" s="229" t="s">
        <v>278</v>
      </c>
      <c r="U9" s="229" t="s">
        <v>44</v>
      </c>
      <c r="V9" s="229" t="s">
        <v>44</v>
      </c>
      <c r="W9" s="229" t="s">
        <v>211</v>
      </c>
      <c r="X9" s="229" t="s">
        <v>44</v>
      </c>
      <c r="Y9" s="229" t="s">
        <v>279</v>
      </c>
      <c r="Z9" s="229" t="s">
        <v>44</v>
      </c>
      <c r="AA9" s="229" t="s">
        <v>44</v>
      </c>
      <c r="AB9" s="229" t="s">
        <v>276</v>
      </c>
      <c r="AC9" s="229" t="s">
        <v>276</v>
      </c>
      <c r="AD9" s="229" t="s">
        <v>276</v>
      </c>
      <c r="AE9" s="229" t="s">
        <v>33</v>
      </c>
      <c r="AF9" s="228" t="s">
        <v>48</v>
      </c>
      <c r="AG9" s="229" t="s">
        <v>44</v>
      </c>
      <c r="AH9" s="228" t="s">
        <v>280</v>
      </c>
      <c r="AI9" s="228" t="s">
        <v>208</v>
      </c>
      <c r="AJ9" s="229" t="s">
        <v>279</v>
      </c>
    </row>
    <row r="10" spans="2:39" s="7" customFormat="1" ht="214.5" customHeight="1" x14ac:dyDescent="0.2">
      <c r="B10" s="189" t="s">
        <v>50</v>
      </c>
      <c r="C10" s="194" t="s">
        <v>51</v>
      </c>
      <c r="D10" s="193" t="s">
        <v>33</v>
      </c>
      <c r="E10" s="248" t="s">
        <v>36</v>
      </c>
      <c r="F10" s="247" t="s">
        <v>221</v>
      </c>
      <c r="G10" s="229">
        <v>0</v>
      </c>
      <c r="H10" s="229">
        <v>0</v>
      </c>
      <c r="I10" s="229" t="s">
        <v>281</v>
      </c>
      <c r="J10" s="229" t="s">
        <v>36</v>
      </c>
      <c r="K10" s="229" t="s">
        <v>36</v>
      </c>
      <c r="L10" s="229" t="s">
        <v>36</v>
      </c>
      <c r="M10" s="229" t="s">
        <v>213</v>
      </c>
      <c r="N10" s="229" t="s">
        <v>213</v>
      </c>
      <c r="O10" s="229" t="s">
        <v>214</v>
      </c>
      <c r="P10" s="230">
        <v>149</v>
      </c>
      <c r="Q10" s="229" t="s">
        <v>215</v>
      </c>
      <c r="R10" s="229">
        <v>149</v>
      </c>
      <c r="S10" s="229">
        <v>49</v>
      </c>
      <c r="T10" s="229">
        <v>149</v>
      </c>
      <c r="U10" s="230" t="s">
        <v>52</v>
      </c>
      <c r="V10" s="229">
        <v>0</v>
      </c>
      <c r="W10" s="229">
        <v>0</v>
      </c>
      <c r="X10" s="229">
        <v>0</v>
      </c>
      <c r="Y10" s="229">
        <v>49</v>
      </c>
      <c r="Z10" s="229">
        <v>0</v>
      </c>
      <c r="AA10" s="229">
        <v>0</v>
      </c>
      <c r="AB10" s="229" t="s">
        <v>36</v>
      </c>
      <c r="AC10" s="229" t="s">
        <v>36</v>
      </c>
      <c r="AD10" s="229" t="s">
        <v>36</v>
      </c>
      <c r="AE10" s="229" t="s">
        <v>53</v>
      </c>
      <c r="AF10" s="228" t="s">
        <v>54</v>
      </c>
      <c r="AG10" s="229" t="s">
        <v>55</v>
      </c>
      <c r="AH10" s="228" t="s">
        <v>56</v>
      </c>
      <c r="AI10" s="229" t="s">
        <v>212</v>
      </c>
      <c r="AJ10" s="229" t="s">
        <v>40</v>
      </c>
    </row>
    <row r="11" spans="2:39" s="4" customFormat="1" ht="200.25" customHeight="1" x14ac:dyDescent="0.2">
      <c r="B11" s="190" t="s">
        <v>57</v>
      </c>
      <c r="C11" s="194" t="s">
        <v>58</v>
      </c>
      <c r="D11" s="193" t="s">
        <v>33</v>
      </c>
      <c r="E11" s="248" t="s">
        <v>36</v>
      </c>
      <c r="F11" s="247" t="s">
        <v>221</v>
      </c>
      <c r="G11" s="229">
        <v>0</v>
      </c>
      <c r="H11" s="229" t="s">
        <v>282</v>
      </c>
      <c r="I11" s="229">
        <v>0</v>
      </c>
      <c r="J11" s="229" t="s">
        <v>36</v>
      </c>
      <c r="K11" s="229" t="s">
        <v>36</v>
      </c>
      <c r="L11" s="229" t="s">
        <v>36</v>
      </c>
      <c r="M11" s="193" t="s">
        <v>216</v>
      </c>
      <c r="N11" s="193" t="s">
        <v>216</v>
      </c>
      <c r="O11" s="193" t="s">
        <v>217</v>
      </c>
      <c r="P11" s="193">
        <v>150</v>
      </c>
      <c r="Q11" s="193">
        <v>150</v>
      </c>
      <c r="R11" s="193">
        <v>150</v>
      </c>
      <c r="S11" s="193" t="s">
        <v>59</v>
      </c>
      <c r="T11" s="193">
        <v>150</v>
      </c>
      <c r="U11" s="229" t="s">
        <v>283</v>
      </c>
      <c r="V11" s="229">
        <v>0</v>
      </c>
      <c r="W11" s="229">
        <v>0</v>
      </c>
      <c r="X11" s="229" t="s">
        <v>283</v>
      </c>
      <c r="Y11" s="193" t="s">
        <v>60</v>
      </c>
      <c r="Z11" s="193">
        <v>0</v>
      </c>
      <c r="AA11" s="229" t="s">
        <v>283</v>
      </c>
      <c r="AB11" s="193" t="s">
        <v>36</v>
      </c>
      <c r="AC11" s="193" t="s">
        <v>36</v>
      </c>
      <c r="AD11" s="193" t="s">
        <v>36</v>
      </c>
      <c r="AE11" s="193" t="s">
        <v>33</v>
      </c>
      <c r="AF11" s="184" t="s">
        <v>61</v>
      </c>
      <c r="AG11" s="196" t="s">
        <v>62</v>
      </c>
      <c r="AH11" s="184" t="s">
        <v>63</v>
      </c>
      <c r="AI11" s="193" t="s">
        <v>64</v>
      </c>
      <c r="AJ11" s="193" t="s">
        <v>40</v>
      </c>
      <c r="AK11" s="7"/>
      <c r="AL11" s="7"/>
      <c r="AM11" s="7"/>
    </row>
    <row r="12" spans="2:39" s="4" customFormat="1" ht="159.75" customHeight="1" x14ac:dyDescent="0.2">
      <c r="B12" s="189" t="s">
        <v>74</v>
      </c>
      <c r="C12" s="194" t="s">
        <v>51</v>
      </c>
      <c r="D12" s="193" t="s">
        <v>33</v>
      </c>
      <c r="E12" s="248" t="s">
        <v>36</v>
      </c>
      <c r="F12" s="247" t="s">
        <v>221</v>
      </c>
      <c r="G12" s="193" t="s">
        <v>75</v>
      </c>
      <c r="H12" s="193" t="s">
        <v>75</v>
      </c>
      <c r="I12" s="193" t="s">
        <v>218</v>
      </c>
      <c r="J12" s="193" t="s">
        <v>36</v>
      </c>
      <c r="K12" s="193" t="s">
        <v>36</v>
      </c>
      <c r="L12" s="193" t="s">
        <v>36</v>
      </c>
      <c r="M12" s="196" t="s">
        <v>292</v>
      </c>
      <c r="N12" s="215" t="s">
        <v>219</v>
      </c>
      <c r="O12" s="193" t="s">
        <v>293</v>
      </c>
      <c r="P12" s="193">
        <v>0</v>
      </c>
      <c r="Q12" s="193" t="s">
        <v>76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 t="s">
        <v>77</v>
      </c>
      <c r="X12" s="193">
        <v>0</v>
      </c>
      <c r="Y12" s="193">
        <v>0</v>
      </c>
      <c r="Z12" s="193">
        <v>0</v>
      </c>
      <c r="AA12" s="193">
        <v>0</v>
      </c>
      <c r="AB12" s="193" t="s">
        <v>36</v>
      </c>
      <c r="AC12" s="193" t="s">
        <v>36</v>
      </c>
      <c r="AD12" s="193" t="s">
        <v>36</v>
      </c>
      <c r="AE12" s="229" t="s">
        <v>294</v>
      </c>
      <c r="AF12" s="184" t="s">
        <v>78</v>
      </c>
      <c r="AG12" s="193" t="s">
        <v>79</v>
      </c>
      <c r="AH12" s="185" t="s">
        <v>80</v>
      </c>
      <c r="AI12" s="193" t="s">
        <v>73</v>
      </c>
      <c r="AJ12" s="193" t="s">
        <v>40</v>
      </c>
      <c r="AK12" s="7"/>
      <c r="AL12" s="7"/>
      <c r="AM12" s="7"/>
    </row>
    <row r="13" spans="2:39" s="4" customFormat="1" ht="26" x14ac:dyDescent="0.3">
      <c r="B13" s="9"/>
      <c r="C13" s="201"/>
      <c r="D13" s="201"/>
      <c r="E13" s="202"/>
      <c r="F13" s="202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7"/>
      <c r="AL13" s="7"/>
      <c r="AM13" s="7"/>
    </row>
    <row r="14" spans="2:39" s="4" customFormat="1" ht="54" x14ac:dyDescent="0.3">
      <c r="B14" s="10" t="s">
        <v>65</v>
      </c>
      <c r="C14" s="201"/>
      <c r="D14" s="201"/>
      <c r="E14" s="202"/>
      <c r="F14" s="202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7"/>
      <c r="AL14" s="7"/>
      <c r="AM14" s="7"/>
    </row>
    <row r="15" spans="2:39" s="4" customFormat="1" ht="266" customHeight="1" x14ac:dyDescent="0.2">
      <c r="B15" s="191" t="s">
        <v>57</v>
      </c>
      <c r="C15" s="197" t="s">
        <v>66</v>
      </c>
      <c r="D15" s="193" t="s">
        <v>36</v>
      </c>
      <c r="E15" s="193" t="s">
        <v>36</v>
      </c>
      <c r="F15" s="224" t="s">
        <v>32</v>
      </c>
      <c r="G15" s="229">
        <v>0</v>
      </c>
      <c r="H15" s="199" t="s">
        <v>220</v>
      </c>
      <c r="I15" s="229" t="s">
        <v>36</v>
      </c>
      <c r="J15" s="193" t="s">
        <v>36</v>
      </c>
      <c r="K15" s="193" t="s">
        <v>36</v>
      </c>
      <c r="L15" s="193" t="s">
        <v>36</v>
      </c>
      <c r="M15" s="193" t="s">
        <v>36</v>
      </c>
      <c r="N15" s="193" t="s">
        <v>36</v>
      </c>
      <c r="O15" s="193" t="s">
        <v>36</v>
      </c>
      <c r="P15" s="198">
        <v>150</v>
      </c>
      <c r="Q15" s="198">
        <v>150</v>
      </c>
      <c r="R15" s="198">
        <v>150</v>
      </c>
      <c r="S15" s="198" t="s">
        <v>59</v>
      </c>
      <c r="T15" s="198">
        <v>150</v>
      </c>
      <c r="U15" s="229" t="s">
        <v>283</v>
      </c>
      <c r="V15" s="229">
        <v>0</v>
      </c>
      <c r="W15" s="229">
        <v>0</v>
      </c>
      <c r="X15" s="229" t="s">
        <v>283</v>
      </c>
      <c r="Y15" s="193" t="s">
        <v>60</v>
      </c>
      <c r="Z15" s="193">
        <v>0</v>
      </c>
      <c r="AA15" s="229" t="s">
        <v>283</v>
      </c>
      <c r="AB15" s="193" t="s">
        <v>36</v>
      </c>
      <c r="AC15" s="193" t="s">
        <v>36</v>
      </c>
      <c r="AD15" s="193" t="s">
        <v>36</v>
      </c>
      <c r="AE15" s="198" t="s">
        <v>33</v>
      </c>
      <c r="AF15" s="216" t="s">
        <v>61</v>
      </c>
      <c r="AG15" s="193" t="s">
        <v>36</v>
      </c>
      <c r="AH15" s="216" t="s">
        <v>67</v>
      </c>
      <c r="AI15" s="200" t="s">
        <v>68</v>
      </c>
      <c r="AJ15" s="193" t="s">
        <v>73</v>
      </c>
      <c r="AK15"/>
    </row>
    <row r="16" spans="2:39" s="7" customFormat="1" ht="16" x14ac:dyDescent="0.2">
      <c r="B16" s="6"/>
      <c r="E16" s="188"/>
      <c r="F16" s="188"/>
      <c r="X16" s="12"/>
      <c r="AB16" s="13"/>
      <c r="AC16" s="13"/>
    </row>
    <row r="17" spans="2:37" s="7" customFormat="1" ht="16" x14ac:dyDescent="0.2">
      <c r="B17" s="6"/>
      <c r="E17" s="188"/>
      <c r="F17" s="188"/>
      <c r="X17" s="12"/>
      <c r="AB17" s="13"/>
      <c r="AC17" s="13"/>
    </row>
    <row r="18" spans="2:37" x14ac:dyDescent="0.25">
      <c r="U18" s="4"/>
      <c r="X18" s="4"/>
      <c r="AA18" s="4"/>
      <c r="AJ18" s="4"/>
      <c r="AK18" s="4"/>
    </row>
    <row r="19" spans="2:37" ht="54" x14ac:dyDescent="0.3">
      <c r="B19" s="10" t="s">
        <v>284</v>
      </c>
      <c r="U19" s="4"/>
      <c r="X19" s="4"/>
      <c r="AA19" s="4"/>
      <c r="AJ19" s="4"/>
      <c r="AK19" s="4"/>
    </row>
    <row r="20" spans="2:37" s="4" customFormat="1" ht="225" customHeight="1" x14ac:dyDescent="0.2">
      <c r="B20" s="191" t="s">
        <v>57</v>
      </c>
      <c r="C20" s="234" t="s">
        <v>285</v>
      </c>
      <c r="D20" s="235" t="s">
        <v>33</v>
      </c>
      <c r="E20" s="236" t="s">
        <v>36</v>
      </c>
      <c r="F20" s="237" t="s">
        <v>32</v>
      </c>
      <c r="G20" s="235">
        <v>0</v>
      </c>
      <c r="H20" s="238" t="s">
        <v>286</v>
      </c>
      <c r="I20" s="235" t="s">
        <v>36</v>
      </c>
      <c r="J20" s="236" t="s">
        <v>36</v>
      </c>
      <c r="K20" s="236" t="s">
        <v>36</v>
      </c>
      <c r="L20" s="236" t="s">
        <v>36</v>
      </c>
      <c r="M20" s="236" t="s">
        <v>36</v>
      </c>
      <c r="N20" s="236" t="s">
        <v>36</v>
      </c>
      <c r="O20" s="236" t="s">
        <v>36</v>
      </c>
      <c r="P20" s="239">
        <v>150</v>
      </c>
      <c r="Q20" s="239">
        <v>150</v>
      </c>
      <c r="R20" s="239">
        <v>150</v>
      </c>
      <c r="S20" s="240" t="s">
        <v>287</v>
      </c>
      <c r="T20" s="239">
        <v>150</v>
      </c>
      <c r="U20" s="241">
        <v>0</v>
      </c>
      <c r="V20" s="233" t="s">
        <v>288</v>
      </c>
      <c r="W20" s="235" t="s">
        <v>36</v>
      </c>
      <c r="X20" s="235">
        <v>0</v>
      </c>
      <c r="Y20" s="240" t="s">
        <v>287</v>
      </c>
      <c r="Z20" s="236">
        <v>0</v>
      </c>
      <c r="AA20" s="235">
        <v>0</v>
      </c>
      <c r="AB20" s="236" t="s">
        <v>36</v>
      </c>
      <c r="AC20" s="236" t="s">
        <v>36</v>
      </c>
      <c r="AD20" s="236" t="s">
        <v>36</v>
      </c>
      <c r="AE20" s="242" t="s">
        <v>33</v>
      </c>
      <c r="AF20" s="243" t="s">
        <v>289</v>
      </c>
      <c r="AG20" s="236" t="s">
        <v>36</v>
      </c>
      <c r="AH20" s="244" t="s">
        <v>290</v>
      </c>
      <c r="AI20" s="242" t="s">
        <v>291</v>
      </c>
      <c r="AJ20" s="236" t="s">
        <v>73</v>
      </c>
      <c r="AK20"/>
    </row>
    <row r="21" spans="2:37" x14ac:dyDescent="0.25">
      <c r="U21" s="4"/>
      <c r="X21" s="4"/>
      <c r="AA21" s="4"/>
      <c r="AJ21" s="4"/>
      <c r="AK21" s="4"/>
    </row>
    <row r="22" spans="2:37" x14ac:dyDescent="0.25">
      <c r="U22" s="4"/>
      <c r="X22" s="4"/>
      <c r="AA22" s="4"/>
      <c r="AJ22" s="4"/>
      <c r="AK22" s="4"/>
    </row>
    <row r="23" spans="2:37" x14ac:dyDescent="0.25">
      <c r="U23" s="4"/>
      <c r="X23" s="4"/>
      <c r="AA23" s="4"/>
      <c r="AJ23" s="4"/>
      <c r="AK23" s="4"/>
    </row>
    <row r="24" spans="2:37" ht="19" customHeight="1" x14ac:dyDescent="0.25">
      <c r="C24" s="2" t="s">
        <v>302</v>
      </c>
      <c r="U24" s="4"/>
      <c r="X24" s="4"/>
      <c r="AA24" s="4"/>
      <c r="AJ24" s="4"/>
      <c r="AK24" s="4"/>
    </row>
    <row r="25" spans="2:3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231"/>
      <c r="W25" s="6"/>
      <c r="X25" s="6"/>
      <c r="Y25" s="6"/>
      <c r="Z25" s="232"/>
      <c r="AA25" s="232"/>
      <c r="AB25" s="6"/>
      <c r="AC25" s="6"/>
      <c r="AD25" s="6"/>
      <c r="AE25" s="6"/>
      <c r="AF25" s="6"/>
      <c r="AG25" s="6"/>
      <c r="AH25" s="6"/>
      <c r="AJ25" s="4"/>
      <c r="AK25" s="4"/>
    </row>
    <row r="26" spans="2:37" x14ac:dyDescent="0.25">
      <c r="U26" s="4"/>
      <c r="X26" s="4"/>
      <c r="AA26" s="4"/>
      <c r="AJ26" s="4"/>
      <c r="AK26" s="4"/>
    </row>
    <row r="27" spans="2:37" x14ac:dyDescent="0.25">
      <c r="U27" s="4"/>
      <c r="X27" s="4"/>
      <c r="AA27" s="4"/>
      <c r="AJ27" s="4"/>
      <c r="AK27" s="4"/>
    </row>
    <row r="28" spans="2:37" x14ac:dyDescent="0.25">
      <c r="U28" s="4"/>
      <c r="X28" s="4"/>
      <c r="AA28" s="4"/>
      <c r="AJ28" s="4"/>
      <c r="AK28" s="4"/>
    </row>
    <row r="29" spans="2:37" x14ac:dyDescent="0.25">
      <c r="U29" s="4"/>
      <c r="X29" s="4"/>
      <c r="AA29" s="4"/>
      <c r="AJ29" s="4"/>
      <c r="AK29" s="4"/>
    </row>
    <row r="30" spans="2:37" x14ac:dyDescent="0.25">
      <c r="U30" s="4"/>
      <c r="X30" s="4"/>
      <c r="AA30" s="4"/>
      <c r="AJ30" s="4"/>
      <c r="AK30" s="4"/>
    </row>
    <row r="31" spans="2:37" x14ac:dyDescent="0.25">
      <c r="U31" s="4"/>
      <c r="X31" s="4"/>
      <c r="AA31" s="4"/>
      <c r="AJ31" s="4"/>
      <c r="AK31" s="4"/>
    </row>
    <row r="32" spans="2:37" x14ac:dyDescent="0.25">
      <c r="U32" s="4"/>
      <c r="X32" s="4"/>
      <c r="AA32" s="4"/>
      <c r="AJ32" s="4"/>
      <c r="AK32" s="4"/>
    </row>
    <row r="33" spans="21:37" x14ac:dyDescent="0.25">
      <c r="U33" s="4"/>
      <c r="X33" s="4"/>
      <c r="AA33" s="4"/>
      <c r="AJ33" s="4"/>
      <c r="AK33" s="4"/>
    </row>
    <row r="34" spans="21:37" x14ac:dyDescent="0.25">
      <c r="U34" s="4"/>
      <c r="X34" s="4"/>
      <c r="AA34" s="4"/>
      <c r="AJ34" s="4"/>
      <c r="AK34" s="4"/>
    </row>
    <row r="35" spans="21:37" x14ac:dyDescent="0.25">
      <c r="U35" s="4"/>
      <c r="X35" s="4"/>
      <c r="AA35" s="4"/>
      <c r="AJ35" s="4"/>
      <c r="AK35" s="4"/>
    </row>
    <row r="36" spans="21:37" x14ac:dyDescent="0.25">
      <c r="U36" s="4"/>
      <c r="X36" s="4"/>
      <c r="AA36" s="4"/>
      <c r="AJ36" s="4"/>
      <c r="AK36" s="4"/>
    </row>
    <row r="37" spans="21:37" x14ac:dyDescent="0.25">
      <c r="U37" s="4"/>
      <c r="X37" s="4"/>
      <c r="AA37" s="4"/>
      <c r="AJ37" s="4"/>
      <c r="AK37" s="4"/>
    </row>
    <row r="38" spans="21:37" x14ac:dyDescent="0.25">
      <c r="U38" s="4"/>
      <c r="X38" s="4"/>
      <c r="AA38" s="4"/>
      <c r="AJ38" s="4"/>
      <c r="AK38" s="4"/>
    </row>
    <row r="39" spans="21:37" x14ac:dyDescent="0.25">
      <c r="U39" s="4"/>
      <c r="X39" s="4"/>
      <c r="AA39" s="4"/>
      <c r="AJ39" s="4"/>
      <c r="AK39" s="4"/>
    </row>
    <row r="40" spans="21:37" x14ac:dyDescent="0.25">
      <c r="U40" s="4"/>
      <c r="X40" s="4"/>
      <c r="AA40" s="4"/>
      <c r="AJ40" s="4"/>
      <c r="AK40" s="4"/>
    </row>
    <row r="41" spans="21:37" x14ac:dyDescent="0.25">
      <c r="U41" s="4"/>
      <c r="X41" s="4"/>
      <c r="AA41" s="4"/>
      <c r="AJ41" s="4"/>
      <c r="AK41" s="4"/>
    </row>
    <row r="42" spans="21:37" x14ac:dyDescent="0.25">
      <c r="U42" s="4"/>
      <c r="X42" s="4"/>
      <c r="AA42" s="4"/>
      <c r="AJ42" s="4"/>
      <c r="AK42" s="4"/>
    </row>
    <row r="43" spans="21:37" x14ac:dyDescent="0.25">
      <c r="U43" s="4"/>
      <c r="X43" s="4"/>
      <c r="AA43" s="4"/>
      <c r="AJ43" s="4"/>
      <c r="AK43" s="4"/>
    </row>
    <row r="44" spans="21:37" x14ac:dyDescent="0.25">
      <c r="U44" s="4"/>
      <c r="X44" s="4"/>
      <c r="AA44" s="4"/>
      <c r="AJ44" s="4"/>
      <c r="AK44" s="4"/>
    </row>
    <row r="45" spans="21:37" x14ac:dyDescent="0.25">
      <c r="U45" s="4"/>
      <c r="X45" s="4"/>
      <c r="AA45" s="4"/>
      <c r="AJ45" s="4"/>
      <c r="AK45" s="4"/>
    </row>
    <row r="46" spans="21:37" x14ac:dyDescent="0.25">
      <c r="U46" s="4"/>
      <c r="X46" s="4"/>
      <c r="AA46" s="4"/>
      <c r="AJ46" s="4"/>
      <c r="AK46" s="4"/>
    </row>
    <row r="47" spans="21:37" x14ac:dyDescent="0.25">
      <c r="U47" s="4"/>
      <c r="X47" s="4"/>
      <c r="AA47" s="4"/>
      <c r="AJ47" s="4"/>
      <c r="AK47" s="4"/>
    </row>
    <row r="48" spans="21:37" x14ac:dyDescent="0.25">
      <c r="U48" s="4"/>
      <c r="X48" s="4"/>
      <c r="AA48" s="4"/>
      <c r="AJ48" s="4"/>
      <c r="AK48" s="4"/>
    </row>
    <row r="49" spans="21:37" x14ac:dyDescent="0.25">
      <c r="U49" s="4"/>
      <c r="X49" s="4"/>
      <c r="AA49" s="4"/>
      <c r="AJ49" s="4"/>
      <c r="AK49" s="4"/>
    </row>
    <row r="50" spans="21:37" x14ac:dyDescent="0.25">
      <c r="U50" s="4"/>
      <c r="X50" s="4"/>
      <c r="AA50" s="4"/>
      <c r="AJ50" s="4"/>
      <c r="AK50" s="4"/>
    </row>
    <row r="51" spans="21:37" x14ac:dyDescent="0.25">
      <c r="U51" s="4"/>
      <c r="X51" s="4"/>
      <c r="AA51" s="4"/>
      <c r="AJ51" s="4"/>
      <c r="AK51" s="4"/>
    </row>
    <row r="52" spans="21:37" x14ac:dyDescent="0.25">
      <c r="U52" s="4"/>
      <c r="X52" s="4"/>
      <c r="AA52" s="4"/>
      <c r="AJ52" s="4"/>
      <c r="AK52" s="4"/>
    </row>
    <row r="53" spans="21:37" x14ac:dyDescent="0.25">
      <c r="U53" s="4"/>
      <c r="X53" s="4"/>
      <c r="AA53" s="4"/>
      <c r="AJ53" s="4"/>
      <c r="AK53" s="4"/>
    </row>
    <row r="54" spans="21:37" x14ac:dyDescent="0.25">
      <c r="U54" s="4"/>
      <c r="X54" s="4"/>
      <c r="AA54" s="4"/>
      <c r="AJ54" s="4"/>
      <c r="AK54" s="4"/>
    </row>
    <row r="55" spans="21:37" x14ac:dyDescent="0.25">
      <c r="U55" s="4"/>
      <c r="X55" s="4"/>
      <c r="AA55" s="4"/>
      <c r="AJ55" s="4"/>
      <c r="AK55" s="4"/>
    </row>
    <row r="56" spans="21:37" x14ac:dyDescent="0.25">
      <c r="U56" s="4"/>
      <c r="X56" s="4"/>
      <c r="AA56" s="4"/>
      <c r="AJ56" s="4"/>
      <c r="AK56" s="4"/>
    </row>
    <row r="57" spans="21:37" x14ac:dyDescent="0.25">
      <c r="U57" s="4"/>
      <c r="X57" s="4"/>
      <c r="AA57" s="4"/>
      <c r="AJ57" s="4"/>
      <c r="AK57" s="4"/>
    </row>
    <row r="58" spans="21:37" x14ac:dyDescent="0.25">
      <c r="U58" s="4"/>
      <c r="X58" s="4"/>
      <c r="AA58" s="4"/>
      <c r="AJ58" s="4"/>
      <c r="AK58" s="4"/>
    </row>
    <row r="59" spans="21:37" x14ac:dyDescent="0.25">
      <c r="U59" s="4"/>
      <c r="X59" s="4"/>
      <c r="AA59" s="4"/>
      <c r="AJ59" s="4"/>
      <c r="AK59" s="4"/>
    </row>
    <row r="60" spans="21:37" x14ac:dyDescent="0.25">
      <c r="U60" s="4"/>
      <c r="X60" s="4"/>
      <c r="AA60" s="4"/>
      <c r="AJ60" s="4"/>
      <c r="AK60" s="4"/>
    </row>
    <row r="61" spans="21:37" x14ac:dyDescent="0.25">
      <c r="U61" s="4"/>
      <c r="X61" s="4"/>
      <c r="AA61" s="4"/>
      <c r="AJ61" s="4"/>
      <c r="AK61" s="4"/>
    </row>
    <row r="62" spans="21:37" x14ac:dyDescent="0.25">
      <c r="U62" s="4"/>
      <c r="X62" s="4"/>
      <c r="AA62" s="4"/>
      <c r="AJ62" s="4"/>
      <c r="AK62" s="4"/>
    </row>
    <row r="63" spans="21:37" x14ac:dyDescent="0.25">
      <c r="U63" s="4"/>
      <c r="X63" s="4"/>
      <c r="AA63" s="4"/>
      <c r="AJ63" s="4"/>
      <c r="AK63" s="4"/>
    </row>
    <row r="64" spans="21:37" x14ac:dyDescent="0.25">
      <c r="U64" s="4"/>
      <c r="X64" s="4"/>
      <c r="AA64" s="4"/>
      <c r="AJ64" s="4"/>
      <c r="AK64" s="4"/>
    </row>
    <row r="65" spans="21:37" x14ac:dyDescent="0.25">
      <c r="U65" s="4"/>
      <c r="X65" s="4"/>
      <c r="AA65" s="4"/>
      <c r="AJ65" s="4"/>
      <c r="AK65" s="4"/>
    </row>
    <row r="66" spans="21:37" x14ac:dyDescent="0.25">
      <c r="U66" s="4"/>
      <c r="X66" s="4"/>
      <c r="AA66" s="4"/>
      <c r="AJ66" s="4"/>
      <c r="AK66" s="4"/>
    </row>
    <row r="67" spans="21:37" x14ac:dyDescent="0.25">
      <c r="U67" s="4"/>
      <c r="X67" s="4"/>
      <c r="AA67" s="4"/>
      <c r="AJ67" s="4"/>
      <c r="AK67" s="4"/>
    </row>
    <row r="68" spans="21:37" x14ac:dyDescent="0.25">
      <c r="U68" s="4"/>
      <c r="X68" s="4"/>
      <c r="AA68" s="4"/>
      <c r="AJ68" s="4"/>
      <c r="AK68" s="4"/>
    </row>
    <row r="69" spans="21:37" x14ac:dyDescent="0.25">
      <c r="U69" s="4"/>
      <c r="X69" s="4"/>
      <c r="AA69" s="4"/>
      <c r="AJ69" s="4"/>
      <c r="AK69" s="4"/>
    </row>
    <row r="70" spans="21:37" x14ac:dyDescent="0.25">
      <c r="U70" s="4"/>
      <c r="X70" s="4"/>
      <c r="AA70" s="4"/>
      <c r="AJ70" s="4"/>
      <c r="AK70" s="4"/>
    </row>
    <row r="71" spans="21:37" x14ac:dyDescent="0.25">
      <c r="U71" s="4"/>
      <c r="X71" s="4"/>
      <c r="AA71" s="4"/>
      <c r="AJ71" s="4"/>
      <c r="AK71" s="4"/>
    </row>
    <row r="72" spans="21:37" x14ac:dyDescent="0.25">
      <c r="U72" s="4"/>
      <c r="X72" s="4"/>
      <c r="AA72" s="4"/>
      <c r="AJ72" s="4"/>
      <c r="AK72" s="4"/>
    </row>
    <row r="73" spans="21:37" x14ac:dyDescent="0.25">
      <c r="U73" s="4"/>
      <c r="X73" s="4"/>
      <c r="AA73" s="4"/>
      <c r="AJ73" s="4"/>
      <c r="AK73" s="4"/>
    </row>
    <row r="74" spans="21:37" x14ac:dyDescent="0.25">
      <c r="U74" s="4"/>
      <c r="X74" s="4"/>
      <c r="AA74" s="4"/>
      <c r="AJ74" s="4"/>
      <c r="AK74" s="4"/>
    </row>
    <row r="75" spans="21:37" x14ac:dyDescent="0.25">
      <c r="U75" s="4"/>
      <c r="X75" s="4"/>
      <c r="AA75" s="4"/>
      <c r="AJ75" s="4"/>
      <c r="AK75" s="4"/>
    </row>
    <row r="76" spans="21:37" x14ac:dyDescent="0.25">
      <c r="U76" s="4"/>
      <c r="X76" s="4"/>
      <c r="AA76" s="4"/>
      <c r="AJ76" s="4"/>
      <c r="AK76" s="4"/>
    </row>
    <row r="77" spans="21:37" x14ac:dyDescent="0.25">
      <c r="U77" s="4"/>
      <c r="X77" s="4"/>
      <c r="AA77" s="4"/>
      <c r="AJ77" s="4"/>
      <c r="AK77" s="4"/>
    </row>
    <row r="78" spans="21:37" x14ac:dyDescent="0.25">
      <c r="U78" s="4"/>
      <c r="X78" s="4"/>
      <c r="AA78" s="4"/>
      <c r="AJ78" s="4"/>
      <c r="AK78" s="4"/>
    </row>
    <row r="79" spans="21:37" x14ac:dyDescent="0.25">
      <c r="U79" s="4"/>
      <c r="X79" s="4"/>
      <c r="AA79" s="4"/>
      <c r="AJ79" s="4"/>
      <c r="AK79" s="4"/>
    </row>
    <row r="80" spans="21:37" x14ac:dyDescent="0.25">
      <c r="U80" s="4"/>
      <c r="X80" s="4"/>
      <c r="AA80" s="4"/>
      <c r="AJ80" s="4"/>
      <c r="AK80" s="4"/>
    </row>
    <row r="81" spans="21:37" x14ac:dyDescent="0.25">
      <c r="U81" s="4"/>
      <c r="X81" s="4"/>
      <c r="AA81" s="4"/>
      <c r="AJ81" s="4"/>
      <c r="AK81" s="4"/>
    </row>
    <row r="82" spans="21:37" x14ac:dyDescent="0.25">
      <c r="U82" s="4"/>
      <c r="X82" s="4"/>
      <c r="AA82" s="4"/>
      <c r="AJ82" s="4"/>
      <c r="AK82" s="4"/>
    </row>
    <row r="83" spans="21:37" x14ac:dyDescent="0.25">
      <c r="U83" s="4"/>
      <c r="X83" s="4"/>
      <c r="AA83" s="4"/>
      <c r="AJ83" s="4"/>
      <c r="AK83" s="4"/>
    </row>
    <row r="84" spans="21:37" x14ac:dyDescent="0.25">
      <c r="U84" s="4"/>
      <c r="X84" s="4"/>
      <c r="AA84" s="4"/>
      <c r="AJ84" s="4"/>
      <c r="AK84" s="4"/>
    </row>
    <row r="85" spans="21:37" x14ac:dyDescent="0.25">
      <c r="U85" s="4"/>
      <c r="X85" s="4"/>
      <c r="AA85" s="4"/>
      <c r="AJ85" s="4"/>
      <c r="AK85" s="4"/>
    </row>
    <row r="86" spans="21:37" x14ac:dyDescent="0.25">
      <c r="U86" s="4"/>
      <c r="X86" s="4"/>
      <c r="AA86" s="4"/>
      <c r="AJ86" s="4"/>
      <c r="AK86" s="4"/>
    </row>
    <row r="87" spans="21:37" x14ac:dyDescent="0.25">
      <c r="U87" s="4"/>
      <c r="X87" s="4"/>
      <c r="AA87" s="4"/>
      <c r="AJ87" s="4"/>
      <c r="AK87" s="4"/>
    </row>
    <row r="88" spans="21:37" x14ac:dyDescent="0.25">
      <c r="U88" s="4"/>
      <c r="X88" s="4"/>
      <c r="AA88" s="4"/>
      <c r="AJ88" s="4"/>
      <c r="AK88" s="4"/>
    </row>
    <row r="89" spans="21:37" x14ac:dyDescent="0.25">
      <c r="U89" s="4"/>
      <c r="X89" s="4"/>
      <c r="AA89" s="4"/>
      <c r="AJ89" s="4"/>
      <c r="AK89" s="4"/>
    </row>
    <row r="90" spans="21:37" x14ac:dyDescent="0.25">
      <c r="U90" s="4"/>
      <c r="X90" s="4"/>
      <c r="AA90" s="4"/>
      <c r="AJ90" s="4"/>
      <c r="AK90" s="4"/>
    </row>
    <row r="91" spans="21:37" x14ac:dyDescent="0.25">
      <c r="U91" s="4"/>
      <c r="X91" s="4"/>
      <c r="AA91" s="4"/>
      <c r="AJ91" s="4"/>
      <c r="AK91" s="4"/>
    </row>
    <row r="92" spans="21:37" x14ac:dyDescent="0.25">
      <c r="U92" s="4"/>
      <c r="X92" s="4"/>
      <c r="AA92" s="4"/>
      <c r="AJ92" s="4"/>
      <c r="AK92" s="4"/>
    </row>
    <row r="93" spans="21:37" x14ac:dyDescent="0.25">
      <c r="U93" s="4"/>
      <c r="X93" s="4"/>
      <c r="AA93" s="4"/>
      <c r="AJ93" s="4"/>
      <c r="AK93" s="4"/>
    </row>
    <row r="94" spans="21:37" x14ac:dyDescent="0.25">
      <c r="U94" s="4"/>
      <c r="X94" s="4"/>
      <c r="AA94" s="4"/>
      <c r="AJ94" s="4"/>
      <c r="AK94" s="4"/>
    </row>
    <row r="95" spans="21:37" x14ac:dyDescent="0.25">
      <c r="U95" s="4"/>
      <c r="X95" s="4"/>
      <c r="AA95" s="4"/>
      <c r="AJ95" s="4"/>
      <c r="AK95" s="4"/>
    </row>
    <row r="96" spans="21:37" x14ac:dyDescent="0.25">
      <c r="U96" s="4"/>
      <c r="X96" s="4"/>
      <c r="AA96" s="4"/>
      <c r="AJ96" s="4"/>
      <c r="AK96" s="4"/>
    </row>
    <row r="97" spans="21:37" x14ac:dyDescent="0.25">
      <c r="U97" s="4"/>
      <c r="X97" s="4"/>
      <c r="AA97" s="4"/>
      <c r="AJ97" s="4"/>
      <c r="AK97" s="4"/>
    </row>
    <row r="98" spans="21:37" x14ac:dyDescent="0.25">
      <c r="U98" s="4"/>
      <c r="X98" s="4"/>
      <c r="AA98" s="4"/>
      <c r="AJ98" s="4"/>
      <c r="AK98" s="4"/>
    </row>
    <row r="99" spans="21:37" x14ac:dyDescent="0.25">
      <c r="U99" s="4"/>
      <c r="X99" s="4"/>
      <c r="AA99" s="4"/>
      <c r="AJ99" s="4"/>
      <c r="AK99" s="4"/>
    </row>
    <row r="100" spans="21:37" x14ac:dyDescent="0.25">
      <c r="U100" s="4"/>
      <c r="X100" s="4"/>
      <c r="AA100" s="4"/>
      <c r="AJ100" s="4"/>
      <c r="AK100" s="4"/>
    </row>
    <row r="101" spans="21:37" x14ac:dyDescent="0.25">
      <c r="U101" s="4"/>
      <c r="X101" s="4"/>
      <c r="AA101" s="4"/>
      <c r="AJ101" s="4"/>
      <c r="AK101" s="4"/>
    </row>
    <row r="102" spans="21:37" x14ac:dyDescent="0.25">
      <c r="U102" s="4"/>
      <c r="X102" s="4"/>
      <c r="AA102" s="4"/>
      <c r="AJ102" s="4"/>
      <c r="AK102" s="4"/>
    </row>
    <row r="103" spans="21:37" x14ac:dyDescent="0.25">
      <c r="U103" s="4"/>
      <c r="X103" s="4"/>
      <c r="AA103" s="4"/>
      <c r="AJ103" s="4"/>
      <c r="AK103" s="4"/>
    </row>
    <row r="104" spans="21:37" x14ac:dyDescent="0.25">
      <c r="U104" s="4"/>
      <c r="X104" s="4"/>
      <c r="AA104" s="4"/>
      <c r="AJ104" s="4"/>
      <c r="AK104" s="4"/>
    </row>
    <row r="105" spans="21:37" x14ac:dyDescent="0.25">
      <c r="U105" s="4"/>
      <c r="X105" s="4"/>
      <c r="AA105" s="4"/>
      <c r="AJ105" s="4"/>
      <c r="AK105" s="4"/>
    </row>
    <row r="106" spans="21:37" x14ac:dyDescent="0.25">
      <c r="U106" s="4"/>
      <c r="X106" s="4"/>
      <c r="AA106" s="4"/>
      <c r="AJ106" s="4"/>
      <c r="AK106" s="4"/>
    </row>
    <row r="107" spans="21:37" x14ac:dyDescent="0.25">
      <c r="U107" s="4"/>
      <c r="X107" s="4"/>
      <c r="AA107" s="4"/>
      <c r="AJ107" s="4"/>
      <c r="AK107" s="4"/>
    </row>
    <row r="108" spans="21:37" x14ac:dyDescent="0.25">
      <c r="U108" s="4"/>
      <c r="X108" s="4"/>
      <c r="AA108" s="4"/>
      <c r="AJ108" s="4"/>
      <c r="AK108" s="4"/>
    </row>
    <row r="109" spans="21:37" x14ac:dyDescent="0.25">
      <c r="U109" s="4"/>
      <c r="X109" s="4"/>
      <c r="AA109" s="4"/>
      <c r="AJ109" s="4"/>
      <c r="AK109" s="4"/>
    </row>
    <row r="110" spans="21:37" x14ac:dyDescent="0.25">
      <c r="U110" s="4"/>
      <c r="X110" s="4"/>
      <c r="AA110" s="4"/>
      <c r="AJ110" s="4"/>
      <c r="AK110" s="4"/>
    </row>
    <row r="111" spans="21:37" x14ac:dyDescent="0.25">
      <c r="U111" s="4"/>
      <c r="X111" s="4"/>
      <c r="AA111" s="4"/>
      <c r="AJ111" s="4"/>
      <c r="AK111" s="4"/>
    </row>
    <row r="112" spans="21:37" x14ac:dyDescent="0.25">
      <c r="U112" s="4"/>
      <c r="X112" s="4"/>
      <c r="AA112" s="4"/>
      <c r="AJ112" s="4"/>
      <c r="AK112" s="4"/>
    </row>
    <row r="113" spans="21:37" x14ac:dyDescent="0.25">
      <c r="U113" s="4"/>
      <c r="X113" s="4"/>
      <c r="AA113" s="4"/>
      <c r="AJ113" s="4"/>
      <c r="AK113" s="4"/>
    </row>
    <row r="114" spans="21:37" x14ac:dyDescent="0.25">
      <c r="U114" s="4"/>
      <c r="X114" s="4"/>
      <c r="AA114" s="4"/>
      <c r="AJ114" s="4"/>
      <c r="AK114" s="4"/>
    </row>
    <row r="115" spans="21:37" x14ac:dyDescent="0.25">
      <c r="U115" s="4"/>
      <c r="X115" s="4"/>
      <c r="AA115" s="4"/>
      <c r="AJ115" s="4"/>
      <c r="AK115" s="4"/>
    </row>
    <row r="116" spans="21:37" x14ac:dyDescent="0.25">
      <c r="U116" s="4"/>
      <c r="X116" s="4"/>
      <c r="AA116" s="4"/>
      <c r="AJ116" s="4"/>
      <c r="AK116" s="4"/>
    </row>
    <row r="117" spans="21:37" x14ac:dyDescent="0.25">
      <c r="U117" s="4"/>
      <c r="X117" s="4"/>
      <c r="AA117" s="4"/>
      <c r="AJ117" s="4"/>
      <c r="AK117" s="4"/>
    </row>
    <row r="118" spans="21:37" x14ac:dyDescent="0.25">
      <c r="U118" s="4"/>
      <c r="X118" s="4"/>
      <c r="AA118" s="4"/>
      <c r="AJ118" s="4"/>
      <c r="AK118" s="4"/>
    </row>
    <row r="119" spans="21:37" x14ac:dyDescent="0.25">
      <c r="U119" s="4"/>
      <c r="X119" s="4"/>
      <c r="AA119" s="4"/>
      <c r="AJ119" s="4"/>
      <c r="AK119" s="4"/>
    </row>
    <row r="120" spans="21:37" x14ac:dyDescent="0.25">
      <c r="U120" s="4"/>
      <c r="X120" s="4"/>
      <c r="AA120" s="4"/>
      <c r="AJ120" s="4"/>
      <c r="AK120" s="4"/>
    </row>
    <row r="121" spans="21:37" x14ac:dyDescent="0.25">
      <c r="U121" s="4"/>
      <c r="X121" s="4"/>
      <c r="AA121" s="4"/>
      <c r="AJ121" s="4"/>
      <c r="AK121" s="4"/>
    </row>
    <row r="122" spans="21:37" x14ac:dyDescent="0.25">
      <c r="U122" s="4"/>
      <c r="X122" s="4"/>
      <c r="AA122" s="4"/>
      <c r="AJ122" s="4"/>
      <c r="AK122" s="4"/>
    </row>
    <row r="123" spans="21:37" x14ac:dyDescent="0.25">
      <c r="U123" s="4"/>
      <c r="X123" s="4"/>
      <c r="AA123" s="4"/>
      <c r="AJ123" s="4"/>
      <c r="AK123" s="4"/>
    </row>
    <row r="124" spans="21:37" x14ac:dyDescent="0.25">
      <c r="U124" s="4"/>
      <c r="X124" s="4"/>
      <c r="AA124" s="4"/>
      <c r="AJ124" s="4"/>
      <c r="AK124" s="4"/>
    </row>
    <row r="125" spans="21:37" x14ac:dyDescent="0.25">
      <c r="U125" s="4"/>
      <c r="X125" s="4"/>
      <c r="AA125" s="4"/>
      <c r="AJ125" s="4"/>
      <c r="AK125" s="4"/>
    </row>
    <row r="126" spans="21:37" x14ac:dyDescent="0.25">
      <c r="U126" s="4"/>
      <c r="X126" s="4"/>
      <c r="AA126" s="4"/>
      <c r="AJ126" s="4"/>
      <c r="AK126" s="4"/>
    </row>
    <row r="127" spans="21:37" x14ac:dyDescent="0.25">
      <c r="U127" s="4"/>
      <c r="X127" s="4"/>
      <c r="AA127" s="4"/>
      <c r="AJ127" s="4"/>
      <c r="AK127" s="4"/>
    </row>
    <row r="128" spans="21:37" x14ac:dyDescent="0.25">
      <c r="U128" s="4"/>
      <c r="X128" s="4"/>
      <c r="AA128" s="4"/>
      <c r="AJ128" s="4"/>
      <c r="AK128" s="4"/>
    </row>
    <row r="129" spans="21:37" x14ac:dyDescent="0.25">
      <c r="U129" s="4"/>
      <c r="X129" s="4"/>
      <c r="AA129" s="4"/>
      <c r="AJ129" s="4"/>
      <c r="AK129" s="4"/>
    </row>
    <row r="130" spans="21:37" x14ac:dyDescent="0.25">
      <c r="U130" s="4"/>
      <c r="X130" s="4"/>
      <c r="AA130" s="4"/>
      <c r="AJ130" s="4"/>
      <c r="AK130" s="4"/>
    </row>
    <row r="131" spans="21:37" x14ac:dyDescent="0.25">
      <c r="U131" s="4"/>
      <c r="X131" s="4"/>
      <c r="AA131" s="4"/>
      <c r="AJ131" s="4"/>
      <c r="AK131" s="4"/>
    </row>
    <row r="132" spans="21:37" x14ac:dyDescent="0.25">
      <c r="U132" s="4"/>
      <c r="X132" s="4"/>
      <c r="AA132" s="4"/>
      <c r="AJ132" s="4"/>
      <c r="AK132" s="4"/>
    </row>
    <row r="133" spans="21:37" x14ac:dyDescent="0.25">
      <c r="U133" s="4"/>
      <c r="X133" s="4"/>
      <c r="AA133" s="4"/>
      <c r="AJ133" s="4"/>
      <c r="AK133" s="4"/>
    </row>
    <row r="134" spans="21:37" x14ac:dyDescent="0.25">
      <c r="U134" s="4"/>
      <c r="X134" s="4"/>
      <c r="AA134" s="4"/>
      <c r="AJ134" s="4"/>
      <c r="AK134" s="4"/>
    </row>
    <row r="135" spans="21:37" x14ac:dyDescent="0.25">
      <c r="U135" s="4"/>
      <c r="X135" s="4"/>
      <c r="AA135" s="4"/>
      <c r="AJ135" s="4"/>
      <c r="AK135" s="4"/>
    </row>
    <row r="136" spans="21:37" x14ac:dyDescent="0.25">
      <c r="U136" s="4"/>
      <c r="X136" s="4"/>
      <c r="AA136" s="4"/>
      <c r="AJ136" s="4"/>
      <c r="AK136" s="4"/>
    </row>
    <row r="137" spans="21:37" x14ac:dyDescent="0.25">
      <c r="U137" s="4"/>
      <c r="X137" s="4"/>
      <c r="AA137" s="4"/>
      <c r="AJ137" s="4"/>
      <c r="AK137" s="4"/>
    </row>
    <row r="138" spans="21:37" x14ac:dyDescent="0.25">
      <c r="U138" s="4"/>
      <c r="X138" s="4"/>
      <c r="AA138" s="4"/>
      <c r="AJ138" s="4"/>
      <c r="AK138" s="4"/>
    </row>
    <row r="139" spans="21:37" x14ac:dyDescent="0.25">
      <c r="U139" s="4"/>
      <c r="X139" s="4"/>
      <c r="AA139" s="4"/>
      <c r="AJ139" s="4"/>
      <c r="AK139" s="4"/>
    </row>
    <row r="140" spans="21:37" x14ac:dyDescent="0.25">
      <c r="U140" s="4"/>
      <c r="X140" s="4"/>
      <c r="AA140" s="4"/>
      <c r="AJ140" s="4"/>
      <c r="AK140" s="4"/>
    </row>
    <row r="141" spans="21:37" x14ac:dyDescent="0.25">
      <c r="U141" s="4"/>
      <c r="X141" s="4"/>
      <c r="AA141" s="4"/>
      <c r="AJ141" s="4"/>
      <c r="AK141" s="4"/>
    </row>
    <row r="142" spans="21:37" x14ac:dyDescent="0.25">
      <c r="U142" s="4"/>
      <c r="X142" s="4"/>
      <c r="AA142" s="4"/>
      <c r="AJ142" s="4"/>
      <c r="AK142" s="4"/>
    </row>
    <row r="143" spans="21:37" x14ac:dyDescent="0.25">
      <c r="U143" s="4"/>
      <c r="X143" s="4"/>
      <c r="AA143" s="4"/>
      <c r="AJ143" s="4"/>
      <c r="AK143" s="4"/>
    </row>
    <row r="144" spans="21:37" x14ac:dyDescent="0.25">
      <c r="U144" s="4"/>
      <c r="X144" s="4"/>
      <c r="AA144" s="4"/>
      <c r="AJ144" s="4"/>
      <c r="AK144" s="4"/>
    </row>
    <row r="145" spans="21:37" x14ac:dyDescent="0.25">
      <c r="U145" s="4"/>
      <c r="X145" s="4"/>
      <c r="AA145" s="4"/>
      <c r="AJ145" s="4"/>
      <c r="AK145" s="4"/>
    </row>
    <row r="146" spans="21:37" x14ac:dyDescent="0.25">
      <c r="U146" s="4"/>
      <c r="X146" s="4"/>
      <c r="AA146" s="4"/>
      <c r="AJ146" s="4"/>
      <c r="AK146" s="4"/>
    </row>
    <row r="147" spans="21:37" x14ac:dyDescent="0.25">
      <c r="U147" s="4"/>
      <c r="X147" s="4"/>
      <c r="AA147" s="4"/>
      <c r="AJ147" s="4"/>
      <c r="AK147" s="4"/>
    </row>
    <row r="148" spans="21:37" x14ac:dyDescent="0.25">
      <c r="U148" s="4"/>
      <c r="X148" s="4"/>
      <c r="AA148" s="4"/>
      <c r="AJ148" s="4"/>
      <c r="AK148" s="4"/>
    </row>
    <row r="149" spans="21:37" x14ac:dyDescent="0.25">
      <c r="U149" s="4"/>
      <c r="X149" s="4"/>
      <c r="AA149" s="4"/>
      <c r="AJ149" s="4"/>
      <c r="AK149" s="4"/>
    </row>
    <row r="150" spans="21:37" x14ac:dyDescent="0.25">
      <c r="U150" s="4"/>
      <c r="X150" s="4"/>
      <c r="AA150" s="4"/>
      <c r="AJ150" s="4"/>
      <c r="AK150" s="4"/>
    </row>
    <row r="151" spans="21:37" x14ac:dyDescent="0.25">
      <c r="U151" s="4"/>
      <c r="X151" s="4"/>
      <c r="AA151" s="4"/>
      <c r="AJ151" s="4"/>
      <c r="AK151" s="4"/>
    </row>
    <row r="152" spans="21:37" x14ac:dyDescent="0.25">
      <c r="U152" s="4"/>
      <c r="X152" s="4"/>
      <c r="AA152" s="4"/>
      <c r="AJ152" s="4"/>
      <c r="AK152" s="4"/>
    </row>
    <row r="153" spans="21:37" x14ac:dyDescent="0.25">
      <c r="U153" s="4"/>
      <c r="X153" s="4"/>
      <c r="AA153" s="4"/>
      <c r="AJ153" s="4"/>
      <c r="AK153" s="4"/>
    </row>
    <row r="154" spans="21:37" x14ac:dyDescent="0.25">
      <c r="U154" s="4"/>
      <c r="X154" s="4"/>
      <c r="AA154" s="4"/>
      <c r="AJ154" s="4"/>
      <c r="AK154" s="4"/>
    </row>
    <row r="155" spans="21:37" x14ac:dyDescent="0.25">
      <c r="U155" s="4"/>
      <c r="X155" s="4"/>
      <c r="AA155" s="4"/>
      <c r="AJ155" s="4"/>
      <c r="AK155" s="4"/>
    </row>
    <row r="156" spans="21:37" x14ac:dyDescent="0.25">
      <c r="U156" s="4"/>
      <c r="X156" s="4"/>
      <c r="AA156" s="4"/>
      <c r="AJ156" s="4"/>
      <c r="AK156" s="4"/>
    </row>
    <row r="157" spans="21:37" x14ac:dyDescent="0.25">
      <c r="U157" s="4"/>
      <c r="X157" s="4"/>
      <c r="AA157" s="4"/>
      <c r="AJ157" s="4"/>
      <c r="AK157" s="4"/>
    </row>
    <row r="158" spans="21:37" x14ac:dyDescent="0.25">
      <c r="U158" s="4"/>
      <c r="X158" s="4"/>
      <c r="AA158" s="4"/>
      <c r="AJ158" s="4"/>
      <c r="AK158" s="4"/>
    </row>
    <row r="159" spans="21:37" x14ac:dyDescent="0.25">
      <c r="U159" s="4"/>
      <c r="X159" s="4"/>
      <c r="AA159" s="4"/>
      <c r="AJ159" s="4"/>
      <c r="AK159" s="4"/>
    </row>
    <row r="160" spans="21:37" x14ac:dyDescent="0.25">
      <c r="U160" s="4"/>
      <c r="X160" s="4"/>
      <c r="AA160" s="4"/>
      <c r="AJ160" s="4"/>
      <c r="AK160" s="4"/>
    </row>
    <row r="161" spans="21:37" x14ac:dyDescent="0.25">
      <c r="U161" s="4"/>
      <c r="X161" s="4"/>
      <c r="AA161" s="4"/>
      <c r="AJ161" s="4"/>
      <c r="AK161" s="4"/>
    </row>
    <row r="162" spans="21:37" x14ac:dyDescent="0.25">
      <c r="U162" s="4"/>
      <c r="X162" s="4"/>
      <c r="AA162" s="4"/>
      <c r="AJ162" s="4"/>
      <c r="AK162" s="4"/>
    </row>
    <row r="163" spans="21:37" x14ac:dyDescent="0.25">
      <c r="U163" s="4"/>
      <c r="X163" s="4"/>
      <c r="AA163" s="4"/>
      <c r="AJ163" s="4"/>
      <c r="AK163" s="4"/>
    </row>
    <row r="164" spans="21:37" x14ac:dyDescent="0.25">
      <c r="U164" s="4"/>
      <c r="X164" s="4"/>
      <c r="AA164" s="4"/>
      <c r="AJ164" s="4"/>
      <c r="AK164" s="4"/>
    </row>
    <row r="165" spans="21:37" x14ac:dyDescent="0.25">
      <c r="U165" s="4"/>
      <c r="X165" s="4"/>
      <c r="AA165" s="4"/>
      <c r="AJ165" s="4"/>
      <c r="AK165" s="4"/>
    </row>
    <row r="166" spans="21:37" x14ac:dyDescent="0.25">
      <c r="U166" s="4"/>
      <c r="X166" s="4"/>
      <c r="AA166" s="4"/>
      <c r="AJ166" s="4"/>
      <c r="AK166" s="4"/>
    </row>
    <row r="167" spans="21:37" x14ac:dyDescent="0.25">
      <c r="U167" s="4"/>
      <c r="X167" s="4"/>
      <c r="AA167" s="4"/>
      <c r="AJ167" s="4"/>
      <c r="AK167" s="4"/>
    </row>
    <row r="168" spans="21:37" x14ac:dyDescent="0.25">
      <c r="U168" s="4"/>
      <c r="X168" s="4"/>
      <c r="AA168" s="4"/>
      <c r="AJ168" s="4"/>
      <c r="AK168" s="4"/>
    </row>
    <row r="169" spans="21:37" x14ac:dyDescent="0.25">
      <c r="U169" s="4"/>
      <c r="X169" s="4"/>
      <c r="AA169" s="4"/>
      <c r="AJ169" s="4"/>
      <c r="AK169" s="4"/>
    </row>
    <row r="170" spans="21:37" x14ac:dyDescent="0.25">
      <c r="U170" s="4"/>
      <c r="X170" s="4"/>
      <c r="AA170" s="4"/>
      <c r="AJ170" s="4"/>
      <c r="AK170" s="4"/>
    </row>
    <row r="171" spans="21:37" x14ac:dyDescent="0.25">
      <c r="U171" s="4"/>
      <c r="X171" s="4"/>
      <c r="AA171" s="4"/>
      <c r="AJ171" s="4"/>
      <c r="AK171" s="4"/>
    </row>
    <row r="172" spans="21:37" x14ac:dyDescent="0.25">
      <c r="U172" s="4"/>
      <c r="X172" s="4"/>
      <c r="AA172" s="4"/>
      <c r="AJ172" s="4"/>
      <c r="AK172" s="4"/>
    </row>
    <row r="173" spans="21:37" x14ac:dyDescent="0.25">
      <c r="U173" s="4"/>
      <c r="X173" s="4"/>
      <c r="AA173" s="4"/>
      <c r="AJ173" s="4"/>
      <c r="AK173" s="4"/>
    </row>
    <row r="174" spans="21:37" x14ac:dyDescent="0.25">
      <c r="U174" s="4"/>
      <c r="X174" s="4"/>
      <c r="AA174" s="4"/>
      <c r="AJ174" s="4"/>
      <c r="AK174" s="4"/>
    </row>
    <row r="175" spans="21:37" x14ac:dyDescent="0.25">
      <c r="U175" s="4"/>
      <c r="X175" s="4"/>
      <c r="AA175" s="4"/>
      <c r="AJ175" s="4"/>
      <c r="AK175" s="4"/>
    </row>
    <row r="176" spans="21:37" x14ac:dyDescent="0.25">
      <c r="U176" s="4"/>
      <c r="X176" s="4"/>
      <c r="AA176" s="4"/>
      <c r="AJ176" s="4"/>
      <c r="AK176" s="4"/>
    </row>
    <row r="177" spans="21:37" x14ac:dyDescent="0.25">
      <c r="U177" s="4"/>
      <c r="X177" s="4"/>
      <c r="AA177" s="4"/>
      <c r="AJ177" s="4"/>
      <c r="AK177" s="4"/>
    </row>
    <row r="178" spans="21:37" x14ac:dyDescent="0.25">
      <c r="U178" s="4"/>
      <c r="X178" s="4"/>
      <c r="AA178" s="4"/>
      <c r="AJ178" s="4"/>
      <c r="AK178" s="4"/>
    </row>
    <row r="179" spans="21:37" x14ac:dyDescent="0.25">
      <c r="U179" s="4"/>
      <c r="X179" s="4"/>
      <c r="AA179" s="4"/>
      <c r="AJ179" s="4"/>
      <c r="AK179" s="4"/>
    </row>
    <row r="180" spans="21:37" x14ac:dyDescent="0.25">
      <c r="U180" s="4"/>
      <c r="X180" s="4"/>
      <c r="AA180" s="4"/>
      <c r="AJ180" s="4"/>
      <c r="AK180" s="4"/>
    </row>
    <row r="181" spans="21:37" x14ac:dyDescent="0.25">
      <c r="U181" s="4"/>
      <c r="X181" s="4"/>
      <c r="AA181" s="4"/>
      <c r="AJ181" s="4"/>
      <c r="AK181" s="4"/>
    </row>
    <row r="182" spans="21:37" x14ac:dyDescent="0.25">
      <c r="U182" s="4"/>
      <c r="X182" s="4"/>
      <c r="AA182" s="4"/>
      <c r="AJ182" s="4"/>
      <c r="AK182" s="4"/>
    </row>
    <row r="183" spans="21:37" x14ac:dyDescent="0.25">
      <c r="U183" s="4"/>
      <c r="X183" s="4"/>
      <c r="AA183" s="4"/>
      <c r="AJ183" s="4"/>
      <c r="AK183" s="4"/>
    </row>
    <row r="184" spans="21:37" x14ac:dyDescent="0.25">
      <c r="U184" s="4"/>
      <c r="X184" s="4"/>
      <c r="AA184" s="4"/>
      <c r="AJ184" s="4"/>
      <c r="AK184" s="4"/>
    </row>
    <row r="185" spans="21:37" x14ac:dyDescent="0.25">
      <c r="U185" s="4"/>
      <c r="X185" s="4"/>
      <c r="AA185" s="4"/>
      <c r="AJ185" s="4"/>
      <c r="AK185" s="4"/>
    </row>
    <row r="186" spans="21:37" x14ac:dyDescent="0.25">
      <c r="U186" s="4"/>
      <c r="X186" s="4"/>
      <c r="AA186" s="4"/>
      <c r="AJ186" s="4"/>
      <c r="AK186" s="4"/>
    </row>
    <row r="187" spans="21:37" x14ac:dyDescent="0.25">
      <c r="U187" s="4"/>
      <c r="X187" s="4"/>
      <c r="AA187" s="4"/>
      <c r="AJ187" s="4"/>
      <c r="AK187" s="4"/>
    </row>
    <row r="188" spans="21:37" x14ac:dyDescent="0.25">
      <c r="U188" s="4"/>
      <c r="X188" s="4"/>
      <c r="AA188" s="4"/>
      <c r="AJ188" s="4"/>
      <c r="AK188" s="4"/>
    </row>
    <row r="189" spans="21:37" x14ac:dyDescent="0.25">
      <c r="U189" s="4"/>
      <c r="X189" s="4"/>
      <c r="AA189" s="4"/>
      <c r="AJ189" s="4"/>
      <c r="AK189" s="4"/>
    </row>
    <row r="190" spans="21:37" x14ac:dyDescent="0.25">
      <c r="U190" s="4"/>
      <c r="X190" s="4"/>
      <c r="AA190" s="4"/>
      <c r="AJ190" s="4"/>
      <c r="AK190" s="4"/>
    </row>
    <row r="191" spans="21:37" x14ac:dyDescent="0.25">
      <c r="U191" s="4"/>
      <c r="X191" s="4"/>
      <c r="AA191" s="4"/>
      <c r="AJ191" s="4"/>
      <c r="AK191" s="4"/>
    </row>
    <row r="192" spans="21:37" x14ac:dyDescent="0.25">
      <c r="U192" s="4"/>
      <c r="X192" s="4"/>
      <c r="AA192" s="4"/>
      <c r="AJ192" s="4"/>
      <c r="AK192" s="4"/>
    </row>
    <row r="193" spans="21:37" x14ac:dyDescent="0.25">
      <c r="U193" s="4"/>
      <c r="X193" s="4"/>
      <c r="AA193" s="4"/>
      <c r="AJ193" s="4"/>
      <c r="AK193" s="4"/>
    </row>
    <row r="194" spans="21:37" x14ac:dyDescent="0.25">
      <c r="U194" s="4"/>
      <c r="X194" s="4"/>
      <c r="AA194" s="4"/>
      <c r="AJ194" s="4"/>
      <c r="AK194" s="4"/>
    </row>
    <row r="195" spans="21:37" x14ac:dyDescent="0.25">
      <c r="U195" s="4"/>
      <c r="X195" s="4"/>
      <c r="AA195" s="4"/>
      <c r="AJ195" s="4"/>
      <c r="AK195" s="4"/>
    </row>
    <row r="196" spans="21:37" x14ac:dyDescent="0.25">
      <c r="U196" s="4"/>
      <c r="X196" s="4"/>
      <c r="AA196" s="4"/>
      <c r="AJ196" s="4"/>
      <c r="AK196" s="4"/>
    </row>
    <row r="197" spans="21:37" x14ac:dyDescent="0.25">
      <c r="U197" s="4"/>
      <c r="X197" s="4"/>
      <c r="AA197" s="4"/>
      <c r="AJ197" s="4"/>
      <c r="AK197" s="4"/>
    </row>
    <row r="198" spans="21:37" x14ac:dyDescent="0.25">
      <c r="U198" s="4"/>
      <c r="X198" s="4"/>
      <c r="AA198" s="4"/>
      <c r="AJ198" s="4"/>
      <c r="AK198" s="4"/>
    </row>
    <row r="199" spans="21:37" x14ac:dyDescent="0.25">
      <c r="U199" s="4"/>
      <c r="X199" s="4"/>
      <c r="AA199" s="4"/>
      <c r="AJ199" s="4"/>
      <c r="AK199" s="4"/>
    </row>
    <row r="200" spans="21:37" x14ac:dyDescent="0.25">
      <c r="U200" s="4"/>
      <c r="X200" s="4"/>
      <c r="AA200" s="4"/>
      <c r="AJ200" s="4"/>
      <c r="AK200" s="4"/>
    </row>
    <row r="201" spans="21:37" x14ac:dyDescent="0.25">
      <c r="U201" s="4"/>
      <c r="X201" s="4"/>
      <c r="AA201" s="4"/>
      <c r="AJ201" s="4"/>
      <c r="AK201" s="4"/>
    </row>
    <row r="202" spans="21:37" x14ac:dyDescent="0.25">
      <c r="U202" s="4"/>
      <c r="X202" s="4"/>
      <c r="AA202" s="4"/>
      <c r="AJ202" s="4"/>
      <c r="AK202" s="4"/>
    </row>
    <row r="203" spans="21:37" x14ac:dyDescent="0.25">
      <c r="U203" s="4"/>
      <c r="X203" s="4"/>
      <c r="AA203" s="4"/>
      <c r="AJ203" s="4"/>
      <c r="AK203" s="4"/>
    </row>
    <row r="204" spans="21:37" x14ac:dyDescent="0.25">
      <c r="U204" s="4"/>
      <c r="X204" s="4"/>
      <c r="AA204" s="4"/>
      <c r="AJ204" s="4"/>
      <c r="AK204" s="4"/>
    </row>
    <row r="205" spans="21:37" x14ac:dyDescent="0.25">
      <c r="U205" s="4"/>
      <c r="X205" s="4"/>
      <c r="AA205" s="4"/>
      <c r="AJ205" s="4"/>
      <c r="AK205" s="4"/>
    </row>
    <row r="206" spans="21:37" x14ac:dyDescent="0.25">
      <c r="U206" s="4"/>
      <c r="X206" s="4"/>
      <c r="AA206" s="4"/>
      <c r="AJ206" s="4"/>
      <c r="AK206" s="4"/>
    </row>
    <row r="207" spans="21:37" x14ac:dyDescent="0.25">
      <c r="U207" s="4"/>
      <c r="X207" s="4"/>
      <c r="AA207" s="4"/>
      <c r="AJ207" s="4"/>
      <c r="AK207" s="4"/>
    </row>
    <row r="208" spans="21:37" x14ac:dyDescent="0.25">
      <c r="U208" s="4"/>
      <c r="X208" s="4"/>
      <c r="AA208" s="4"/>
      <c r="AJ208" s="4"/>
      <c r="AK208" s="4"/>
    </row>
    <row r="209" spans="21:37" x14ac:dyDescent="0.25">
      <c r="U209" s="4"/>
      <c r="X209" s="4"/>
      <c r="AA209" s="4"/>
      <c r="AJ209" s="4"/>
      <c r="AK209" s="4"/>
    </row>
    <row r="210" spans="21:37" x14ac:dyDescent="0.25">
      <c r="U210" s="4"/>
      <c r="X210" s="4"/>
      <c r="AA210" s="4"/>
      <c r="AJ210" s="4"/>
      <c r="AK210" s="4"/>
    </row>
    <row r="211" spans="21:37" x14ac:dyDescent="0.25">
      <c r="U211" s="4"/>
      <c r="X211" s="4"/>
      <c r="AA211" s="4"/>
      <c r="AJ211" s="4"/>
      <c r="AK211" s="4"/>
    </row>
    <row r="212" spans="21:37" x14ac:dyDescent="0.25">
      <c r="U212" s="4"/>
      <c r="X212" s="4"/>
      <c r="AA212" s="4"/>
      <c r="AJ212" s="4"/>
      <c r="AK212" s="4"/>
    </row>
    <row r="213" spans="21:37" x14ac:dyDescent="0.25">
      <c r="U213" s="4"/>
      <c r="X213" s="4"/>
      <c r="AA213" s="4"/>
      <c r="AJ213" s="4"/>
      <c r="AK213" s="4"/>
    </row>
    <row r="214" spans="21:37" x14ac:dyDescent="0.25">
      <c r="U214" s="4"/>
      <c r="X214" s="4"/>
      <c r="AA214" s="4"/>
      <c r="AJ214" s="4"/>
      <c r="AK214" s="4"/>
    </row>
    <row r="215" spans="21:37" x14ac:dyDescent="0.25">
      <c r="U215" s="4"/>
      <c r="X215" s="4"/>
      <c r="AA215" s="4"/>
      <c r="AJ215" s="4"/>
      <c r="AK215" s="4"/>
    </row>
    <row r="216" spans="21:37" x14ac:dyDescent="0.25">
      <c r="U216" s="4"/>
      <c r="X216" s="4"/>
      <c r="AA216" s="4"/>
      <c r="AJ216" s="4"/>
      <c r="AK216" s="4"/>
    </row>
    <row r="217" spans="21:37" x14ac:dyDescent="0.25">
      <c r="U217" s="4"/>
      <c r="X217" s="4"/>
      <c r="AA217" s="4"/>
      <c r="AJ217" s="4"/>
      <c r="AK217" s="4"/>
    </row>
    <row r="218" spans="21:37" x14ac:dyDescent="0.25">
      <c r="U218" s="4"/>
      <c r="X218" s="4"/>
      <c r="AA218" s="4"/>
      <c r="AJ218" s="4"/>
      <c r="AK218" s="4"/>
    </row>
    <row r="219" spans="21:37" x14ac:dyDescent="0.25">
      <c r="U219" s="4"/>
      <c r="X219" s="4"/>
      <c r="AA219" s="4"/>
      <c r="AJ219" s="4"/>
      <c r="AK219" s="4"/>
    </row>
    <row r="220" spans="21:37" x14ac:dyDescent="0.25">
      <c r="U220" s="4"/>
      <c r="X220" s="4"/>
      <c r="AA220" s="4"/>
      <c r="AJ220" s="4"/>
      <c r="AK220" s="4"/>
    </row>
    <row r="221" spans="21:37" x14ac:dyDescent="0.25">
      <c r="U221" s="4"/>
      <c r="X221" s="4"/>
      <c r="AA221" s="4"/>
      <c r="AJ221" s="4"/>
      <c r="AK221" s="4"/>
    </row>
    <row r="222" spans="21:37" x14ac:dyDescent="0.25">
      <c r="U222" s="4"/>
      <c r="X222" s="4"/>
      <c r="AA222" s="4"/>
      <c r="AJ222" s="4"/>
      <c r="AK222" s="4"/>
    </row>
    <row r="223" spans="21:37" x14ac:dyDescent="0.25">
      <c r="U223" s="4"/>
      <c r="X223" s="4"/>
      <c r="AA223" s="4"/>
      <c r="AJ223" s="4"/>
      <c r="AK223" s="4"/>
    </row>
    <row r="224" spans="21:37" x14ac:dyDescent="0.25">
      <c r="U224" s="4"/>
      <c r="X224" s="4"/>
      <c r="AA224" s="4"/>
      <c r="AJ224" s="4"/>
      <c r="AK224" s="4"/>
    </row>
    <row r="225" spans="21:37" x14ac:dyDescent="0.25">
      <c r="U225" s="4"/>
      <c r="X225" s="4"/>
      <c r="AA225" s="4"/>
      <c r="AJ225" s="4"/>
      <c r="AK225" s="4"/>
    </row>
    <row r="226" spans="21:37" x14ac:dyDescent="0.25">
      <c r="U226" s="4"/>
      <c r="X226" s="4"/>
      <c r="AA226" s="4"/>
      <c r="AJ226" s="4"/>
      <c r="AK226" s="4"/>
    </row>
    <row r="227" spans="21:37" x14ac:dyDescent="0.25">
      <c r="U227" s="4"/>
      <c r="X227" s="4"/>
      <c r="AA227" s="4"/>
      <c r="AJ227" s="4"/>
      <c r="AK227" s="4"/>
    </row>
    <row r="228" spans="21:37" x14ac:dyDescent="0.25">
      <c r="U228" s="4"/>
      <c r="X228" s="4"/>
      <c r="AA228" s="4"/>
      <c r="AJ228" s="4"/>
      <c r="AK228" s="4"/>
    </row>
    <row r="229" spans="21:37" x14ac:dyDescent="0.25">
      <c r="U229" s="4"/>
      <c r="X229" s="4"/>
      <c r="AA229" s="4"/>
      <c r="AJ229" s="4"/>
      <c r="AK229" s="4"/>
    </row>
    <row r="230" spans="21:37" x14ac:dyDescent="0.25">
      <c r="U230" s="4"/>
      <c r="X230" s="4"/>
      <c r="AA230" s="4"/>
      <c r="AJ230" s="4"/>
      <c r="AK230" s="4"/>
    </row>
    <row r="231" spans="21:37" x14ac:dyDescent="0.25">
      <c r="U231" s="4"/>
      <c r="X231" s="4"/>
      <c r="AA231" s="4"/>
      <c r="AJ231" s="4"/>
      <c r="AK231" s="4"/>
    </row>
    <row r="232" spans="21:37" x14ac:dyDescent="0.25">
      <c r="U232" s="4"/>
      <c r="X232" s="4"/>
      <c r="AA232" s="4"/>
      <c r="AJ232" s="4"/>
      <c r="AK232" s="4"/>
    </row>
    <row r="233" spans="21:37" x14ac:dyDescent="0.25">
      <c r="U233" s="4"/>
      <c r="X233" s="4"/>
      <c r="AA233" s="4"/>
      <c r="AJ233" s="4"/>
      <c r="AK233" s="4"/>
    </row>
    <row r="234" spans="21:37" x14ac:dyDescent="0.25">
      <c r="U234" s="4"/>
      <c r="X234" s="4"/>
      <c r="AA234" s="4"/>
      <c r="AJ234" s="4"/>
      <c r="AK234" s="4"/>
    </row>
    <row r="235" spans="21:37" x14ac:dyDescent="0.25">
      <c r="U235" s="4"/>
      <c r="X235" s="4"/>
      <c r="AA235" s="4"/>
      <c r="AJ235" s="4"/>
      <c r="AK235" s="4"/>
    </row>
    <row r="236" spans="21:37" x14ac:dyDescent="0.25">
      <c r="U236" s="4"/>
      <c r="X236" s="4"/>
      <c r="AA236" s="4"/>
      <c r="AJ236" s="4"/>
      <c r="AK236" s="4"/>
    </row>
    <row r="237" spans="21:37" x14ac:dyDescent="0.25">
      <c r="U237" s="4"/>
      <c r="X237" s="4"/>
      <c r="AA237" s="4"/>
      <c r="AJ237" s="4"/>
      <c r="AK237" s="4"/>
    </row>
    <row r="238" spans="21:37" x14ac:dyDescent="0.25">
      <c r="U238" s="4"/>
      <c r="X238" s="4"/>
      <c r="AA238" s="4"/>
      <c r="AJ238" s="4"/>
      <c r="AK238" s="4"/>
    </row>
    <row r="239" spans="21:37" x14ac:dyDescent="0.25">
      <c r="U239" s="4"/>
      <c r="X239" s="4"/>
      <c r="AA239" s="4"/>
      <c r="AJ239" s="4"/>
      <c r="AK239" s="4"/>
    </row>
    <row r="240" spans="21:37" x14ac:dyDescent="0.25">
      <c r="U240" s="4"/>
      <c r="X240" s="4"/>
      <c r="AA240" s="4"/>
      <c r="AJ240" s="4"/>
      <c r="AK240" s="4"/>
    </row>
    <row r="241" spans="21:37" x14ac:dyDescent="0.25">
      <c r="U241" s="4"/>
      <c r="X241" s="4"/>
      <c r="AA241" s="4"/>
      <c r="AJ241" s="4"/>
      <c r="AK241" s="4"/>
    </row>
    <row r="242" spans="21:37" x14ac:dyDescent="0.25">
      <c r="U242" s="4"/>
      <c r="X242" s="4"/>
      <c r="AA242" s="4"/>
      <c r="AJ242" s="4"/>
      <c r="AK242" s="4"/>
    </row>
    <row r="243" spans="21:37" x14ac:dyDescent="0.25">
      <c r="U243" s="4"/>
      <c r="X243" s="4"/>
      <c r="AA243" s="4"/>
      <c r="AJ243" s="4"/>
      <c r="AK243" s="4"/>
    </row>
    <row r="244" spans="21:37" x14ac:dyDescent="0.25">
      <c r="U244" s="4"/>
      <c r="X244" s="4"/>
      <c r="AA244" s="4"/>
      <c r="AJ244" s="4"/>
      <c r="AK244" s="4"/>
    </row>
    <row r="245" spans="21:37" x14ac:dyDescent="0.25">
      <c r="U245" s="4"/>
      <c r="X245" s="4"/>
      <c r="AA245" s="4"/>
      <c r="AJ245" s="4"/>
      <c r="AK245" s="4"/>
    </row>
    <row r="246" spans="21:37" x14ac:dyDescent="0.25">
      <c r="U246" s="4"/>
      <c r="X246" s="4"/>
      <c r="AA246" s="4"/>
      <c r="AJ246" s="4"/>
      <c r="AK246" s="4"/>
    </row>
    <row r="247" spans="21:37" x14ac:dyDescent="0.25">
      <c r="U247" s="4"/>
      <c r="X247" s="4"/>
      <c r="AA247" s="4"/>
      <c r="AJ247" s="4"/>
      <c r="AK247" s="4"/>
    </row>
    <row r="248" spans="21:37" x14ac:dyDescent="0.25">
      <c r="U248" s="4"/>
      <c r="X248" s="4"/>
      <c r="AA248" s="4"/>
      <c r="AJ248" s="4"/>
      <c r="AK248" s="4"/>
    </row>
    <row r="249" spans="21:37" x14ac:dyDescent="0.25">
      <c r="U249" s="4"/>
      <c r="X249" s="4"/>
      <c r="AA249" s="4"/>
      <c r="AJ249" s="4"/>
      <c r="AK249" s="4"/>
    </row>
    <row r="250" spans="21:37" x14ac:dyDescent="0.25">
      <c r="U250" s="4"/>
      <c r="X250" s="4"/>
      <c r="AA250" s="4"/>
      <c r="AJ250" s="4"/>
      <c r="AK250" s="4"/>
    </row>
    <row r="251" spans="21:37" x14ac:dyDescent="0.25">
      <c r="U251" s="4"/>
      <c r="X251" s="4"/>
      <c r="AA251" s="4"/>
      <c r="AJ251" s="4"/>
      <c r="AK251" s="4"/>
    </row>
    <row r="252" spans="21:37" x14ac:dyDescent="0.25">
      <c r="U252" s="4"/>
      <c r="X252" s="4"/>
      <c r="AA252" s="4"/>
      <c r="AJ252" s="4"/>
      <c r="AK252" s="4"/>
    </row>
    <row r="253" spans="21:37" x14ac:dyDescent="0.25">
      <c r="U253" s="4"/>
      <c r="X253" s="4"/>
      <c r="AA253" s="4"/>
      <c r="AJ253" s="4"/>
      <c r="AK253" s="4"/>
    </row>
    <row r="254" spans="21:37" x14ac:dyDescent="0.25">
      <c r="U254" s="4"/>
      <c r="X254" s="4"/>
      <c r="AA254" s="4"/>
      <c r="AJ254" s="4"/>
      <c r="AK254" s="4"/>
    </row>
    <row r="255" spans="21:37" x14ac:dyDescent="0.25">
      <c r="U255" s="4"/>
      <c r="X255" s="4"/>
      <c r="AA255" s="4"/>
      <c r="AJ255" s="4"/>
      <c r="AK255" s="4"/>
    </row>
    <row r="256" spans="21:37" x14ac:dyDescent="0.25">
      <c r="U256" s="4"/>
      <c r="X256" s="4"/>
      <c r="AA256" s="4"/>
      <c r="AJ256" s="4"/>
      <c r="AK256" s="4"/>
    </row>
    <row r="257" spans="21:37" x14ac:dyDescent="0.25">
      <c r="U257" s="4"/>
      <c r="X257" s="4"/>
      <c r="AA257" s="4"/>
      <c r="AJ257" s="4"/>
      <c r="AK257" s="4"/>
    </row>
    <row r="258" spans="21:37" x14ac:dyDescent="0.25">
      <c r="U258" s="4"/>
      <c r="X258" s="4"/>
      <c r="AA258" s="4"/>
      <c r="AJ258" s="4"/>
      <c r="AK258" s="4"/>
    </row>
    <row r="259" spans="21:37" x14ac:dyDescent="0.25">
      <c r="U259" s="4"/>
      <c r="X259" s="4"/>
      <c r="AA259" s="4"/>
      <c r="AJ259" s="4"/>
      <c r="AK259" s="4"/>
    </row>
    <row r="260" spans="21:37" x14ac:dyDescent="0.25">
      <c r="U260" s="4"/>
      <c r="X260" s="4"/>
      <c r="AA260" s="4"/>
      <c r="AJ260" s="4"/>
      <c r="AK260" s="4"/>
    </row>
    <row r="261" spans="21:37" x14ac:dyDescent="0.25">
      <c r="U261" s="4"/>
      <c r="X261" s="4"/>
      <c r="AA261" s="4"/>
      <c r="AJ261" s="4"/>
      <c r="AK261" s="4"/>
    </row>
    <row r="262" spans="21:37" x14ac:dyDescent="0.25">
      <c r="U262" s="4"/>
      <c r="X262" s="4"/>
      <c r="AA262" s="4"/>
      <c r="AJ262" s="4"/>
      <c r="AK262" s="4"/>
    </row>
    <row r="263" spans="21:37" x14ac:dyDescent="0.25">
      <c r="U263" s="4"/>
      <c r="X263" s="4"/>
      <c r="AA263" s="4"/>
      <c r="AJ263" s="4"/>
      <c r="AK263" s="4"/>
    </row>
    <row r="264" spans="21:37" x14ac:dyDescent="0.25">
      <c r="U264" s="4"/>
      <c r="X264" s="4"/>
      <c r="AA264" s="4"/>
      <c r="AJ264" s="4"/>
      <c r="AK264" s="4"/>
    </row>
    <row r="265" spans="21:37" x14ac:dyDescent="0.25">
      <c r="U265" s="4"/>
      <c r="X265" s="4"/>
      <c r="AA265" s="4"/>
      <c r="AJ265" s="4"/>
      <c r="AK265" s="4"/>
    </row>
    <row r="266" spans="21:37" x14ac:dyDescent="0.25">
      <c r="U266" s="4"/>
      <c r="X266" s="4"/>
      <c r="AA266" s="4"/>
      <c r="AJ266" s="4"/>
      <c r="AK266" s="4"/>
    </row>
    <row r="267" spans="21:37" x14ac:dyDescent="0.25">
      <c r="U267" s="4"/>
      <c r="X267" s="4"/>
      <c r="AA267" s="4"/>
      <c r="AJ267" s="4"/>
      <c r="AK267" s="4"/>
    </row>
    <row r="268" spans="21:37" x14ac:dyDescent="0.25">
      <c r="U268" s="4"/>
      <c r="X268" s="4"/>
      <c r="AA268" s="4"/>
      <c r="AJ268" s="4"/>
      <c r="AK268" s="4"/>
    </row>
    <row r="269" spans="21:37" x14ac:dyDescent="0.25">
      <c r="U269" s="4"/>
      <c r="X269" s="4"/>
      <c r="AA269" s="4"/>
      <c r="AJ269" s="4"/>
      <c r="AK269" s="4"/>
    </row>
    <row r="270" spans="21:37" x14ac:dyDescent="0.25">
      <c r="U270" s="4"/>
      <c r="X270" s="4"/>
      <c r="AA270" s="4"/>
      <c r="AJ270" s="4"/>
      <c r="AK270" s="4"/>
    </row>
    <row r="271" spans="21:37" x14ac:dyDescent="0.25">
      <c r="U271" s="4"/>
      <c r="X271" s="4"/>
      <c r="AA271" s="4"/>
      <c r="AJ271" s="4"/>
      <c r="AK271" s="4"/>
    </row>
    <row r="272" spans="21:37" x14ac:dyDescent="0.25">
      <c r="U272" s="4"/>
      <c r="X272" s="4"/>
      <c r="AA272" s="4"/>
      <c r="AJ272" s="4"/>
      <c r="AK272" s="4"/>
    </row>
    <row r="273" spans="21:37" x14ac:dyDescent="0.25">
      <c r="U273" s="4"/>
      <c r="X273" s="4"/>
      <c r="AA273" s="4"/>
      <c r="AJ273" s="4"/>
      <c r="AK273" s="4"/>
    </row>
    <row r="274" spans="21:37" x14ac:dyDescent="0.25">
      <c r="U274" s="4"/>
      <c r="X274" s="4"/>
      <c r="AA274" s="4"/>
      <c r="AJ274" s="4"/>
      <c r="AK274" s="4"/>
    </row>
    <row r="275" spans="21:37" x14ac:dyDescent="0.25">
      <c r="U275" s="4"/>
      <c r="X275" s="4"/>
      <c r="AA275" s="4"/>
      <c r="AJ275" s="4"/>
      <c r="AK275" s="4"/>
    </row>
    <row r="276" spans="21:37" x14ac:dyDescent="0.25">
      <c r="U276" s="4"/>
      <c r="X276" s="4"/>
      <c r="AA276" s="4"/>
      <c r="AJ276" s="4"/>
      <c r="AK276" s="4"/>
    </row>
    <row r="277" spans="21:37" x14ac:dyDescent="0.25">
      <c r="U277" s="4"/>
      <c r="X277" s="4"/>
      <c r="AA277" s="4"/>
      <c r="AJ277" s="4"/>
      <c r="AK277" s="4"/>
    </row>
    <row r="278" spans="21:37" x14ac:dyDescent="0.25">
      <c r="U278" s="4"/>
      <c r="X278" s="4"/>
      <c r="AA278" s="4"/>
      <c r="AJ278" s="4"/>
      <c r="AK278" s="4"/>
    </row>
    <row r="279" spans="21:37" x14ac:dyDescent="0.25">
      <c r="U279" s="4"/>
      <c r="X279" s="4"/>
      <c r="AA279" s="4"/>
      <c r="AJ279" s="4"/>
      <c r="AK279" s="4"/>
    </row>
    <row r="280" spans="21:37" x14ac:dyDescent="0.25">
      <c r="U280" s="4"/>
      <c r="X280" s="4"/>
      <c r="AA280" s="4"/>
      <c r="AJ280" s="4"/>
      <c r="AK280" s="4"/>
    </row>
    <row r="281" spans="21:37" x14ac:dyDescent="0.25">
      <c r="U281" s="4"/>
      <c r="X281" s="4"/>
      <c r="AA281" s="4"/>
      <c r="AJ281" s="4"/>
      <c r="AK281" s="4"/>
    </row>
    <row r="282" spans="21:37" x14ac:dyDescent="0.25">
      <c r="U282" s="4"/>
      <c r="X282" s="4"/>
      <c r="AA282" s="4"/>
      <c r="AJ282" s="4"/>
      <c r="AK282" s="4"/>
    </row>
    <row r="283" spans="21:37" x14ac:dyDescent="0.25">
      <c r="U283" s="4"/>
      <c r="X283" s="4"/>
      <c r="AA283" s="4"/>
      <c r="AJ283" s="4"/>
      <c r="AK283" s="4"/>
    </row>
    <row r="284" spans="21:37" x14ac:dyDescent="0.25">
      <c r="U284" s="4"/>
      <c r="X284" s="4"/>
      <c r="AA284" s="4"/>
      <c r="AJ284" s="4"/>
      <c r="AK284" s="4"/>
    </row>
    <row r="285" spans="21:37" x14ac:dyDescent="0.25">
      <c r="U285" s="4"/>
      <c r="X285" s="4"/>
      <c r="AA285" s="4"/>
      <c r="AJ285" s="4"/>
      <c r="AK285" s="4"/>
    </row>
    <row r="286" spans="21:37" x14ac:dyDescent="0.25">
      <c r="U286" s="4"/>
      <c r="X286" s="4"/>
      <c r="AA286" s="4"/>
      <c r="AJ286" s="4"/>
      <c r="AK286" s="4"/>
    </row>
    <row r="287" spans="21:37" x14ac:dyDescent="0.25">
      <c r="U287" s="4"/>
      <c r="X287" s="4"/>
      <c r="AA287" s="4"/>
      <c r="AJ287" s="4"/>
      <c r="AK287" s="4"/>
    </row>
    <row r="288" spans="21:37" x14ac:dyDescent="0.25">
      <c r="U288" s="4"/>
      <c r="X288" s="4"/>
      <c r="AA288" s="4"/>
      <c r="AJ288" s="4"/>
      <c r="AK288" s="4"/>
    </row>
    <row r="289" spans="21:37" x14ac:dyDescent="0.25">
      <c r="U289" s="4"/>
      <c r="X289" s="4"/>
      <c r="AA289" s="4"/>
      <c r="AJ289" s="4"/>
      <c r="AK289" s="4"/>
    </row>
    <row r="290" spans="21:37" x14ac:dyDescent="0.25">
      <c r="U290" s="4"/>
      <c r="X290" s="4"/>
      <c r="AA290" s="4"/>
      <c r="AJ290" s="4"/>
      <c r="AK290" s="4"/>
    </row>
    <row r="291" spans="21:37" x14ac:dyDescent="0.25">
      <c r="U291" s="4"/>
      <c r="X291" s="4"/>
      <c r="AA291" s="4"/>
      <c r="AJ291" s="4"/>
      <c r="AK291" s="4"/>
    </row>
    <row r="292" spans="21:37" x14ac:dyDescent="0.25">
      <c r="U292" s="4"/>
      <c r="X292" s="4"/>
      <c r="AA292" s="4"/>
      <c r="AJ292" s="4"/>
      <c r="AK292" s="4"/>
    </row>
    <row r="293" spans="21:37" x14ac:dyDescent="0.25">
      <c r="U293" s="4"/>
      <c r="X293" s="4"/>
      <c r="AA293" s="4"/>
      <c r="AJ293" s="4"/>
      <c r="AK293" s="4"/>
    </row>
    <row r="294" spans="21:37" x14ac:dyDescent="0.25">
      <c r="U294" s="4"/>
      <c r="X294" s="4"/>
      <c r="AA294" s="4"/>
      <c r="AJ294" s="4"/>
      <c r="AK294" s="4"/>
    </row>
    <row r="295" spans="21:37" x14ac:dyDescent="0.25">
      <c r="U295" s="4"/>
      <c r="X295" s="4"/>
      <c r="AA295" s="4"/>
      <c r="AJ295" s="4"/>
      <c r="AK295" s="4"/>
    </row>
    <row r="296" spans="21:37" x14ac:dyDescent="0.25">
      <c r="U296" s="4"/>
      <c r="X296" s="4"/>
      <c r="AA296" s="4"/>
      <c r="AJ296" s="4"/>
      <c r="AK296" s="4"/>
    </row>
    <row r="297" spans="21:37" x14ac:dyDescent="0.25">
      <c r="U297" s="4"/>
      <c r="X297" s="4"/>
      <c r="AA297" s="4"/>
      <c r="AJ297" s="4"/>
      <c r="AK297" s="4"/>
    </row>
    <row r="298" spans="21:37" x14ac:dyDescent="0.25">
      <c r="U298" s="4"/>
      <c r="X298" s="4"/>
      <c r="AA298" s="4"/>
      <c r="AJ298" s="4"/>
      <c r="AK298" s="4"/>
    </row>
    <row r="299" spans="21:37" x14ac:dyDescent="0.25">
      <c r="U299" s="4"/>
      <c r="X299" s="4"/>
      <c r="AA299" s="4"/>
      <c r="AJ299" s="4"/>
      <c r="AK299" s="4"/>
    </row>
    <row r="300" spans="21:37" x14ac:dyDescent="0.25">
      <c r="U300" s="4"/>
      <c r="X300" s="4"/>
      <c r="AA300" s="4"/>
      <c r="AJ300" s="4"/>
      <c r="AK300" s="4"/>
    </row>
    <row r="301" spans="21:37" x14ac:dyDescent="0.25">
      <c r="U301" s="4"/>
      <c r="X301" s="4"/>
      <c r="AA301" s="4"/>
      <c r="AJ301" s="4"/>
      <c r="AK301" s="4"/>
    </row>
    <row r="302" spans="21:37" x14ac:dyDescent="0.25">
      <c r="U302" s="4"/>
      <c r="X302" s="4"/>
      <c r="AA302" s="4"/>
      <c r="AJ302" s="4"/>
      <c r="AK302" s="4"/>
    </row>
    <row r="303" spans="21:37" x14ac:dyDescent="0.25">
      <c r="U303" s="4"/>
      <c r="X303" s="4"/>
      <c r="AA303" s="4"/>
      <c r="AJ303" s="4"/>
      <c r="AK303" s="4"/>
    </row>
    <row r="304" spans="21:37" x14ac:dyDescent="0.25">
      <c r="U304" s="4"/>
      <c r="X304" s="4"/>
      <c r="AA304" s="4"/>
      <c r="AJ304" s="4"/>
      <c r="AK304" s="4"/>
    </row>
    <row r="305" spans="21:37" x14ac:dyDescent="0.25">
      <c r="U305" s="4"/>
      <c r="X305" s="4"/>
      <c r="AA305" s="4"/>
      <c r="AJ305" s="4"/>
      <c r="AK305" s="4"/>
    </row>
    <row r="306" spans="21:37" x14ac:dyDescent="0.25">
      <c r="U306" s="4"/>
      <c r="X306" s="4"/>
      <c r="AA306" s="4"/>
      <c r="AJ306" s="4"/>
      <c r="AK306" s="4"/>
    </row>
  </sheetData>
  <mergeCells count="7">
    <mergeCell ref="AE2:AI2"/>
    <mergeCell ref="B2:D2"/>
    <mergeCell ref="G2:I2"/>
    <mergeCell ref="K2:O2"/>
    <mergeCell ref="P2:U2"/>
    <mergeCell ref="V2:AA2"/>
    <mergeCell ref="AB2:AD2"/>
  </mergeCells>
  <hyperlinks>
    <hyperlink ref="AH8" r:id="rId1" xr:uid="{40D81BEC-8B8C-4FE5-9958-2E0362BD3B2A}"/>
    <hyperlink ref="AF8" r:id="rId2" xr:uid="{2A8FB4B2-6AEC-41A1-9458-17FCE1D22942}"/>
    <hyperlink ref="AF4" r:id="rId3" xr:uid="{15FED29A-97C0-D44A-AE74-E3EB443DC251}"/>
    <hyperlink ref="AG4" r:id="rId4" xr:uid="{239977C3-8F62-214D-8C9E-E87E03C37126}"/>
    <hyperlink ref="AH4" r:id="rId5" xr:uid="{A71BC70E-D847-934E-82AC-E846535F028D}"/>
    <hyperlink ref="AF5" r:id="rId6" xr:uid="{703D27AA-B148-2E48-B361-9DA796BE6E7D}"/>
    <hyperlink ref="AG5" r:id="rId7" xr:uid="{5CEAD353-F1FD-BF42-8361-8283B53E3B4D}"/>
    <hyperlink ref="AH5" r:id="rId8" display="https://www.mdm.pl/bm/rynki-zagraniczne" xr:uid="{619E8EC0-6945-264F-BACC-B5442B957CA0}"/>
    <hyperlink ref="AF6" r:id="rId9" xr:uid="{D79D2716-4584-DA47-8B6A-DB526F6D1EA6}"/>
    <hyperlink ref="AG6" r:id="rId10" xr:uid="{E0460F52-4F93-954A-A1F8-D33B5A352C98}"/>
    <hyperlink ref="AH6" r:id="rId11" display="https://www.mbank.pl/indywidualny/inwestycje/gielda/ikze-emakler/" xr:uid="{7685EF82-0D60-6945-9F8A-D588AC93BBA1}"/>
    <hyperlink ref="AF9" r:id="rId12" xr:uid="{E48B52E3-C565-6344-9D94-A7AED6098918}"/>
    <hyperlink ref="AH9" r:id="rId13" location="1" xr:uid="{BBD4C0C0-4A1B-A944-ACEA-737A9F1F865D}"/>
    <hyperlink ref="AI9" r:id="rId14" display="https://millenniumbm.pl/documents/20143/507089/Minimalna+kwota+wp%C5%82aty+na+konto+IKZE+-+komunikat+z+30+lipca+2022%C2%A0r..pdf/0176d209-69ff-daf8-4989-a28821c43613" xr:uid="{2159C764-EB68-BD4B-AE3D-01059049C9DA}"/>
    <hyperlink ref="AF10" r:id="rId15" xr:uid="{5888FEF2-28C0-E64E-848C-2C2CF56DF067}"/>
    <hyperlink ref="AH10" r:id="rId16" xr:uid="{A186DDB4-4523-0440-8CDE-C4B5F9DA020D}"/>
    <hyperlink ref="AF11" r:id="rId17" xr:uid="{C5992756-FAD0-F640-BE82-CC3FC38FB184}"/>
    <hyperlink ref="AH11" r:id="rId18" location="/szczegoly-oferty/" xr:uid="{6A8F551A-C587-E64C-8272-07933E2E0D5A}"/>
    <hyperlink ref="AF15" r:id="rId19" xr:uid="{D253D91D-FF2B-514D-9664-7702F0486687}"/>
    <hyperlink ref="AH15" r:id="rId20" xr:uid="{654FFE1D-11D3-154F-81D1-98E7FDD8B2D6}"/>
    <hyperlink ref="AF20" r:id="rId21" xr:uid="{1D4B8C79-A7A7-1C4A-B87C-B12694A88577}"/>
    <hyperlink ref="AF12" r:id="rId22" location="t_o" xr:uid="{D1302B92-BBD3-9C4D-87F9-ADBAC01E5B44}"/>
    <hyperlink ref="AH12" r:id="rId23" xr:uid="{040B2736-252B-4C43-B69D-80D01365D35D}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31BC-78F5-4779-805F-C68C95B0E383}">
  <dimension ref="B2:AK44"/>
  <sheetViews>
    <sheetView topLeftCell="A21" zoomScale="70" zoomScaleNormal="70" workbookViewId="0">
      <selection activeCell="F44" sqref="F44"/>
    </sheetView>
  </sheetViews>
  <sheetFormatPr baseColWidth="10" defaultColWidth="8.5" defaultRowHeight="15" x14ac:dyDescent="0.2"/>
  <cols>
    <col min="1" max="1" width="4.5" style="15" customWidth="1"/>
    <col min="2" max="2" width="44.83203125" style="15" customWidth="1"/>
    <col min="3" max="3" width="25.1640625" style="15" customWidth="1"/>
    <col min="4" max="4" width="16.5" style="15" customWidth="1"/>
    <col min="5" max="5" width="26.83203125" style="15" customWidth="1"/>
    <col min="6" max="6" width="19.5" style="15" customWidth="1"/>
    <col min="7" max="7" width="22.33203125" style="15" customWidth="1"/>
    <col min="8" max="8" width="19.83203125" style="15" customWidth="1"/>
    <col min="9" max="9" width="4.5" style="15" customWidth="1"/>
    <col min="10" max="10" width="37.5" style="15" customWidth="1"/>
    <col min="11" max="11" width="23.5" style="15" customWidth="1"/>
    <col min="12" max="12" width="15.1640625" style="15" customWidth="1"/>
    <col min="13" max="13" width="22.83203125" style="15" customWidth="1"/>
    <col min="14" max="14" width="16.83203125" style="15" customWidth="1"/>
    <col min="15" max="16" width="25.5" style="15" customWidth="1"/>
    <col min="17" max="17" width="16.5" style="15" customWidth="1"/>
    <col min="18" max="18" width="23.5" style="15" customWidth="1"/>
    <col min="19" max="19" width="13.83203125" style="15" customWidth="1"/>
    <col min="20" max="24" width="8.5" style="15"/>
    <col min="25" max="25" width="14.5" style="15" bestFit="1" customWidth="1"/>
    <col min="26" max="16384" width="8.5" style="15"/>
  </cols>
  <sheetData>
    <row r="2" spans="2:16" ht="79.5" customHeight="1" x14ac:dyDescent="0.2">
      <c r="B2" s="283" t="s">
        <v>244</v>
      </c>
      <c r="C2" s="283"/>
      <c r="D2" s="284"/>
    </row>
    <row r="3" spans="2:16" ht="51" x14ac:dyDescent="0.2">
      <c r="B3" s="16" t="s">
        <v>301</v>
      </c>
      <c r="C3" s="17">
        <v>40000</v>
      </c>
      <c r="D3" s="18"/>
      <c r="E3" s="18"/>
    </row>
    <row r="4" spans="2:16" ht="34" x14ac:dyDescent="0.2">
      <c r="B4" s="16" t="s">
        <v>236</v>
      </c>
      <c r="C4" s="19">
        <v>4</v>
      </c>
      <c r="D4" s="18"/>
      <c r="E4" s="18"/>
    </row>
    <row r="5" spans="2:16" ht="34" x14ac:dyDescent="0.2">
      <c r="B5" s="16" t="s">
        <v>243</v>
      </c>
      <c r="C5" s="17">
        <v>500</v>
      </c>
      <c r="D5" s="18"/>
      <c r="E5" s="18"/>
      <c r="P5" s="18"/>
    </row>
    <row r="6" spans="2:16" ht="34" x14ac:dyDescent="0.2">
      <c r="B6" s="16" t="s">
        <v>237</v>
      </c>
      <c r="C6" s="17">
        <v>0</v>
      </c>
      <c r="D6" s="18"/>
      <c r="E6" s="18"/>
    </row>
    <row r="7" spans="2:16" ht="17" x14ac:dyDescent="0.2">
      <c r="B7" s="16" t="s">
        <v>239</v>
      </c>
      <c r="C7" s="17">
        <v>20805</v>
      </c>
      <c r="D7" s="18"/>
      <c r="E7" s="18"/>
    </row>
    <row r="8" spans="2:16" ht="17" x14ac:dyDescent="0.2">
      <c r="B8" s="16" t="s">
        <v>238</v>
      </c>
      <c r="C8" s="20">
        <f>C3+C7</f>
        <v>60805</v>
      </c>
      <c r="D8" s="18"/>
      <c r="E8" s="18"/>
    </row>
    <row r="9" spans="2:16" ht="24.75" customHeight="1" x14ac:dyDescent="0.2">
      <c r="B9" s="16" t="s">
        <v>247</v>
      </c>
      <c r="C9" s="19">
        <v>4</v>
      </c>
      <c r="D9" s="303" t="s">
        <v>300</v>
      </c>
      <c r="E9" s="304"/>
    </row>
    <row r="10" spans="2:16" ht="17" x14ac:dyDescent="0.2">
      <c r="B10" s="16" t="s">
        <v>83</v>
      </c>
      <c r="C10" s="17">
        <f>C7/C9</f>
        <v>5201.25</v>
      </c>
      <c r="D10" s="303"/>
      <c r="E10" s="304"/>
      <c r="H10" s="18"/>
      <c r="I10" s="18"/>
      <c r="O10" s="18"/>
    </row>
    <row r="11" spans="2:16" ht="17" x14ac:dyDescent="0.2">
      <c r="B11" s="16" t="s">
        <v>84</v>
      </c>
      <c r="C11" s="19" t="s">
        <v>43</v>
      </c>
      <c r="D11" s="21"/>
      <c r="H11" s="18"/>
      <c r="I11" s="18"/>
      <c r="O11" s="18"/>
    </row>
    <row r="12" spans="2:16" ht="17" x14ac:dyDescent="0.2">
      <c r="B12" s="16" t="s">
        <v>85</v>
      </c>
      <c r="C12" s="19" t="s">
        <v>43</v>
      </c>
      <c r="D12" s="21"/>
      <c r="F12" s="22"/>
      <c r="H12" s="18"/>
      <c r="I12" s="18"/>
      <c r="O12" s="18"/>
    </row>
    <row r="13" spans="2:16" ht="51" x14ac:dyDescent="0.2">
      <c r="B13" s="16" t="s">
        <v>245</v>
      </c>
      <c r="C13" s="17"/>
      <c r="D13" s="21"/>
      <c r="F13" s="22"/>
      <c r="H13" s="18"/>
      <c r="I13" s="18"/>
      <c r="O13" s="18"/>
    </row>
    <row r="14" spans="2:16" ht="17" x14ac:dyDescent="0.2">
      <c r="B14" s="16" t="s">
        <v>86</v>
      </c>
      <c r="C14" s="23">
        <v>4.34</v>
      </c>
      <c r="D14" s="21"/>
      <c r="H14" s="18"/>
      <c r="I14" s="18"/>
      <c r="O14" s="18"/>
    </row>
    <row r="15" spans="2:16" x14ac:dyDescent="0.2">
      <c r="D15" s="21"/>
    </row>
    <row r="16" spans="2:16" x14ac:dyDescent="0.2">
      <c r="D16" s="21"/>
    </row>
    <row r="17" spans="2:37" hidden="1" x14ac:dyDescent="0.2"/>
    <row r="18" spans="2:37" x14ac:dyDescent="0.2">
      <c r="H18" s="24"/>
      <c r="I18" s="221"/>
    </row>
    <row r="19" spans="2:37" ht="23" x14ac:dyDescent="0.3">
      <c r="B19" s="25" t="s">
        <v>87</v>
      </c>
    </row>
    <row r="20" spans="2:37" x14ac:dyDescent="0.2">
      <c r="G20" s="18"/>
    </row>
    <row r="21" spans="2:37" ht="20" x14ac:dyDescent="0.25">
      <c r="B21" s="26" t="s">
        <v>248</v>
      </c>
      <c r="G21" s="260"/>
      <c r="K21" s="27" t="s">
        <v>88</v>
      </c>
      <c r="L21" s="28"/>
      <c r="M21" s="28"/>
      <c r="N21" s="28"/>
      <c r="P21" s="27" t="s">
        <v>89</v>
      </c>
      <c r="Q21" s="29"/>
      <c r="R21" s="29"/>
      <c r="S21" s="29"/>
    </row>
    <row r="22" spans="2:37" s="35" customFormat="1" ht="63" x14ac:dyDescent="0.25">
      <c r="B22" s="30" t="s">
        <v>7</v>
      </c>
      <c r="C22" s="31" t="s">
        <v>90</v>
      </c>
      <c r="D22" s="32" t="s">
        <v>91</v>
      </c>
      <c r="E22" s="33" t="s">
        <v>92</v>
      </c>
      <c r="F22" s="34" t="s">
        <v>93</v>
      </c>
      <c r="G22" s="30" t="s">
        <v>94</v>
      </c>
      <c r="H22" s="30" t="s">
        <v>95</v>
      </c>
      <c r="I22" s="218"/>
      <c r="K22" s="302" t="s">
        <v>240</v>
      </c>
      <c r="L22" s="302"/>
      <c r="M22" s="302" t="s">
        <v>241</v>
      </c>
      <c r="N22" s="302"/>
      <c r="O22" s="36"/>
      <c r="P22" s="285" t="s">
        <v>240</v>
      </c>
      <c r="Q22" s="286"/>
      <c r="R22" s="285" t="s">
        <v>241</v>
      </c>
      <c r="S22" s="286"/>
    </row>
    <row r="23" spans="2:37" ht="49" x14ac:dyDescent="0.25">
      <c r="B23" s="37" t="s">
        <v>96</v>
      </c>
      <c r="C23" s="38">
        <f>IF(AND($C$8&gt;F35,E35*$C$8&gt;=D23),E35*$C$8,0)</f>
        <v>91.207499999999996</v>
      </c>
      <c r="D23" s="38">
        <f>$C$9*IF(C35*$C$10&lt;D35,D35,C35*$C$10)</f>
        <v>60.334499999999998</v>
      </c>
      <c r="E23" s="38">
        <f>$C$9*$C$10*H35/C14</f>
        <v>20.805</v>
      </c>
      <c r="F23" s="38">
        <f>G35</f>
        <v>0</v>
      </c>
      <c r="G23" s="39">
        <f t="shared" ref="G23:G25" si="0">SUM(C23:F23)</f>
        <v>172.34700000000001</v>
      </c>
      <c r="H23" s="261">
        <f>G23/$C$3</f>
        <v>4.3086750000000005E-3</v>
      </c>
      <c r="I23" s="217"/>
      <c r="K23" s="40" t="s">
        <v>97</v>
      </c>
      <c r="L23" s="41">
        <v>0</v>
      </c>
      <c r="M23" s="40" t="s">
        <v>98</v>
      </c>
      <c r="N23" s="41">
        <f>IF(C12="tak",0,P37)</f>
        <v>0</v>
      </c>
      <c r="O23" s="18"/>
      <c r="P23" s="40" t="s">
        <v>99</v>
      </c>
      <c r="Q23" s="41">
        <f>IF($C$3/$C$4*C35&gt;D35,$C$3*C35,$C$4*D35)</f>
        <v>115.99999999999999</v>
      </c>
      <c r="R23" s="40" t="s">
        <v>100</v>
      </c>
      <c r="S23" s="41">
        <f>IF($C$3/$C$4*C37&gt;D37,$C$3*C37,$C$4*D37)</f>
        <v>115.99999999999999</v>
      </c>
      <c r="Y23" s="22"/>
    </row>
    <row r="24" spans="2:37" ht="49" x14ac:dyDescent="0.25">
      <c r="B24" s="37" t="s">
        <v>101</v>
      </c>
      <c r="C24" s="38">
        <f>IF(AND($C$8&gt;F36,E36*$C$8&gt;=D24),E36*$C$8,0)</f>
        <v>91.207499999999996</v>
      </c>
      <c r="D24" s="38">
        <f>$C$9*IF(C36*$C$10&lt;D36,D36,C36*$C$10)</f>
        <v>60.334499999999998</v>
      </c>
      <c r="E24" s="38">
        <f>$C$9*$C$10*H36/C14</f>
        <v>20.805</v>
      </c>
      <c r="F24" s="38">
        <f>IF(C11="TAK",0,G36)</f>
        <v>0</v>
      </c>
      <c r="G24" s="39">
        <f t="shared" si="0"/>
        <v>172.34700000000001</v>
      </c>
      <c r="H24" s="261">
        <f t="shared" ref="H24:H25" si="1">G24/$C$3</f>
        <v>4.3086750000000005E-3</v>
      </c>
      <c r="I24" s="217"/>
      <c r="J24" s="18"/>
      <c r="K24" s="40" t="s">
        <v>102</v>
      </c>
      <c r="L24" s="41">
        <f>$C$4*K37</f>
        <v>260</v>
      </c>
      <c r="M24" s="40" t="s">
        <v>103</v>
      </c>
      <c r="N24" s="41">
        <f>K35*C14*C4</f>
        <v>347.2</v>
      </c>
      <c r="O24" s="18"/>
      <c r="P24" s="40" t="s">
        <v>104</v>
      </c>
      <c r="Q24" s="41">
        <f>$C$3*H35/$C$14</f>
        <v>40</v>
      </c>
      <c r="R24" s="40" t="s">
        <v>105</v>
      </c>
      <c r="S24" s="41">
        <f>$C$3*H37/C14</f>
        <v>73.732718894009224</v>
      </c>
    </row>
    <row r="25" spans="2:37" ht="49" x14ac:dyDescent="0.25">
      <c r="B25" s="254" t="s">
        <v>298</v>
      </c>
      <c r="C25" s="41">
        <f t="shared" ref="C25" si="2">IF($C$3&gt;=F37,E37*$C$3,0)</f>
        <v>0</v>
      </c>
      <c r="D25" s="41">
        <f>$C$9*IF(C37*$C$10&lt;D37,D37,C37*$C$10)</f>
        <v>60.334499999999998</v>
      </c>
      <c r="E25" s="41">
        <f>$C$9*$C$10*H37/C14</f>
        <v>38.350230414746548</v>
      </c>
      <c r="F25" s="41">
        <f>G37</f>
        <v>0</v>
      </c>
      <c r="G25" s="42">
        <f t="shared" si="0"/>
        <v>98.684730414746554</v>
      </c>
      <c r="H25" s="262">
        <f t="shared" si="1"/>
        <v>2.467118260368664E-3</v>
      </c>
      <c r="I25" s="217"/>
      <c r="J25" s="18"/>
      <c r="K25" s="40" t="s">
        <v>106</v>
      </c>
      <c r="L25" s="41">
        <f>$C$6/$C$14*H35</f>
        <v>0</v>
      </c>
      <c r="M25" s="40" t="s">
        <v>106</v>
      </c>
      <c r="N25" s="41">
        <f>$C$6/$C$14*H37</f>
        <v>0</v>
      </c>
      <c r="O25" s="43"/>
      <c r="P25" s="40" t="s">
        <v>107</v>
      </c>
      <c r="Q25" s="41">
        <f>IF($C$3/$C$4*C37&gt;D37,$C$3*C37,$C$4*D37)</f>
        <v>115.99999999999999</v>
      </c>
      <c r="R25" s="40" t="s">
        <v>108</v>
      </c>
      <c r="S25" s="41">
        <f>IF($C$3/$C$4*C35&gt;D35,$C$3*C35,$C$4*D35)</f>
        <v>115.99999999999999</v>
      </c>
    </row>
    <row r="26" spans="2:37" ht="33" x14ac:dyDescent="0.25">
      <c r="B26" s="255"/>
      <c r="C26" s="256"/>
      <c r="D26" s="256"/>
      <c r="E26" s="256"/>
      <c r="F26" s="256"/>
      <c r="G26" s="257"/>
      <c r="H26" s="258"/>
      <c r="I26" s="217"/>
      <c r="K26" s="40" t="s">
        <v>246</v>
      </c>
      <c r="L26" s="41">
        <f>C13</f>
        <v>0</v>
      </c>
      <c r="M26" s="40"/>
      <c r="N26" s="41">
        <f>C13</f>
        <v>0</v>
      </c>
      <c r="P26" s="40" t="s">
        <v>105</v>
      </c>
      <c r="Q26" s="41">
        <f>$C$3*H37/C14</f>
        <v>73.732718894009224</v>
      </c>
      <c r="R26" s="40" t="s">
        <v>104</v>
      </c>
      <c r="S26" s="41">
        <f>$C$3*H35/C14</f>
        <v>40</v>
      </c>
    </row>
    <row r="27" spans="2:37" ht="49" x14ac:dyDescent="0.25">
      <c r="B27" s="259"/>
      <c r="C27" s="256"/>
      <c r="D27" s="256"/>
      <c r="E27" s="256"/>
      <c r="F27" s="256"/>
      <c r="G27" s="257"/>
      <c r="H27" s="258"/>
      <c r="I27" s="217"/>
      <c r="K27" s="44" t="s">
        <v>109</v>
      </c>
      <c r="L27" s="42">
        <f>SUM(L23:L26)</f>
        <v>260</v>
      </c>
      <c r="M27" s="44" t="s">
        <v>110</v>
      </c>
      <c r="N27" s="42">
        <f>SUM(N23:N26)</f>
        <v>347.2</v>
      </c>
      <c r="P27" s="40" t="s">
        <v>111</v>
      </c>
      <c r="Q27" s="41">
        <v>0</v>
      </c>
      <c r="R27" s="40" t="s">
        <v>111</v>
      </c>
      <c r="S27" s="41">
        <f>IF(C12="TAK",0,P37)</f>
        <v>0</v>
      </c>
    </row>
    <row r="28" spans="2:37" ht="33" x14ac:dyDescent="0.25">
      <c r="B28" s="259"/>
      <c r="C28" s="256"/>
      <c r="D28" s="256"/>
      <c r="E28" s="256"/>
      <c r="F28" s="256"/>
      <c r="G28" s="257"/>
      <c r="H28" s="258"/>
      <c r="I28" s="217"/>
      <c r="K28" s="35"/>
      <c r="P28" s="40" t="s">
        <v>246</v>
      </c>
      <c r="Q28" s="41">
        <f>C13</f>
        <v>0</v>
      </c>
      <c r="R28" s="40"/>
      <c r="S28" s="41">
        <f>C13</f>
        <v>0</v>
      </c>
    </row>
    <row r="29" spans="2:37" ht="16" x14ac:dyDescent="0.2">
      <c r="B29" s="45"/>
      <c r="C29" s="18"/>
      <c r="D29" s="18"/>
      <c r="E29" s="18"/>
      <c r="F29" s="18"/>
      <c r="G29" s="43"/>
      <c r="H29" s="43"/>
      <c r="I29" s="43"/>
      <c r="K29" s="35"/>
      <c r="P29" s="44" t="s">
        <v>109</v>
      </c>
      <c r="Q29" s="42">
        <f>SUM(Q23:Q28)</f>
        <v>345.73271889400922</v>
      </c>
      <c r="R29" s="44" t="s">
        <v>109</v>
      </c>
      <c r="S29" s="42">
        <f>SUM(S23:S28)</f>
        <v>345.73271889400922</v>
      </c>
    </row>
    <row r="30" spans="2:37" ht="16" x14ac:dyDescent="0.2">
      <c r="B30" s="45"/>
      <c r="C30" s="18"/>
      <c r="D30" s="18"/>
      <c r="E30" s="18"/>
      <c r="F30" s="18"/>
      <c r="G30" s="43"/>
      <c r="H30" s="43"/>
      <c r="I30" s="43"/>
      <c r="K30" s="35"/>
      <c r="P30" s="35"/>
    </row>
    <row r="31" spans="2:37" ht="16" x14ac:dyDescent="0.2">
      <c r="B31" s="45"/>
      <c r="C31" s="18"/>
      <c r="D31" s="18"/>
      <c r="E31" s="18"/>
      <c r="F31" s="18"/>
      <c r="G31" s="43"/>
      <c r="H31" s="43"/>
      <c r="K31" s="35"/>
      <c r="P31" s="35"/>
    </row>
    <row r="32" spans="2:37" ht="24" thickBot="1" x14ac:dyDescent="0.25">
      <c r="B32" s="46" t="s">
        <v>112</v>
      </c>
      <c r="C32" s="47"/>
      <c r="D32" s="47"/>
      <c r="E32" s="47"/>
      <c r="F32" s="47"/>
      <c r="G32" s="47"/>
      <c r="H32" s="47"/>
      <c r="I32" s="47"/>
      <c r="J32" s="47"/>
      <c r="K32" s="48" t="s">
        <v>113</v>
      </c>
      <c r="L32" s="49" t="s">
        <v>114</v>
      </c>
      <c r="M32" s="47"/>
      <c r="N32" s="49" t="s">
        <v>115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16" s="35" customFormat="1" ht="16" x14ac:dyDescent="0.2">
      <c r="B33" s="287" t="s">
        <v>116</v>
      </c>
      <c r="C33" s="289" t="s">
        <v>117</v>
      </c>
      <c r="D33" s="290"/>
      <c r="E33" s="291" t="s">
        <v>118</v>
      </c>
      <c r="F33" s="292"/>
      <c r="G33" s="293" t="s">
        <v>299</v>
      </c>
      <c r="H33" s="295" t="s">
        <v>119</v>
      </c>
      <c r="I33" s="219"/>
      <c r="K33" s="297" t="s">
        <v>120</v>
      </c>
      <c r="L33" s="299" t="s">
        <v>121</v>
      </c>
      <c r="M33" s="300"/>
      <c r="N33" s="299" t="s">
        <v>121</v>
      </c>
      <c r="O33" s="301"/>
      <c r="P33" s="300"/>
    </row>
    <row r="34" spans="2:16" s="35" customFormat="1" ht="107.25" customHeight="1" thickBot="1" x14ac:dyDescent="0.25">
      <c r="B34" s="288"/>
      <c r="C34" s="50" t="s">
        <v>122</v>
      </c>
      <c r="D34" s="51" t="s">
        <v>123</v>
      </c>
      <c r="E34" s="52" t="s">
        <v>124</v>
      </c>
      <c r="F34" s="53" t="s">
        <v>125</v>
      </c>
      <c r="G34" s="294"/>
      <c r="H34" s="296"/>
      <c r="I34" s="219"/>
      <c r="K34" s="298"/>
      <c r="L34" s="50" t="s">
        <v>126</v>
      </c>
      <c r="M34" s="51" t="s">
        <v>127</v>
      </c>
      <c r="N34" s="50" t="s">
        <v>126</v>
      </c>
      <c r="O34" s="54" t="s">
        <v>127</v>
      </c>
      <c r="P34" s="51" t="s">
        <v>128</v>
      </c>
    </row>
    <row r="35" spans="2:16" s="35" customFormat="1" ht="16" x14ac:dyDescent="0.2">
      <c r="B35" s="55" t="s">
        <v>129</v>
      </c>
      <c r="C35" s="56">
        <v>2.8999999999999998E-3</v>
      </c>
      <c r="D35" s="57">
        <v>14</v>
      </c>
      <c r="E35" s="56">
        <v>1.5E-3</v>
      </c>
      <c r="F35" s="41">
        <v>10000</v>
      </c>
      <c r="G35" s="58">
        <v>0</v>
      </c>
      <c r="H35" s="59">
        <f>$C$14*0.001</f>
        <v>4.3400000000000001E-3</v>
      </c>
      <c r="I35" s="222"/>
      <c r="J35" s="220" t="s">
        <v>129</v>
      </c>
      <c r="K35" s="60">
        <v>20</v>
      </c>
      <c r="L35" s="61">
        <v>0</v>
      </c>
      <c r="M35" s="62" t="s">
        <v>40</v>
      </c>
      <c r="N35" s="61" t="s">
        <v>40</v>
      </c>
      <c r="O35" s="63" t="s">
        <v>40</v>
      </c>
      <c r="P35" s="64"/>
    </row>
    <row r="36" spans="2:16" s="35" customFormat="1" ht="16" x14ac:dyDescent="0.2">
      <c r="B36" s="55" t="s">
        <v>130</v>
      </c>
      <c r="C36" s="56">
        <v>2.8999999999999998E-3</v>
      </c>
      <c r="D36" s="57">
        <v>14</v>
      </c>
      <c r="E36" s="56">
        <v>1.5E-3</v>
      </c>
      <c r="F36" s="41">
        <v>10000</v>
      </c>
      <c r="G36" s="58">
        <v>50</v>
      </c>
      <c r="H36" s="59">
        <f>$C$14*0.001</f>
        <v>4.3400000000000001E-3</v>
      </c>
      <c r="I36" s="222"/>
      <c r="J36" s="55" t="s">
        <v>130</v>
      </c>
      <c r="K36" s="60">
        <v>20</v>
      </c>
      <c r="L36" s="61">
        <v>0</v>
      </c>
      <c r="M36" s="62" t="s">
        <v>40</v>
      </c>
      <c r="N36" s="61" t="s">
        <v>40</v>
      </c>
      <c r="O36" s="63" t="s">
        <v>40</v>
      </c>
      <c r="P36" s="64"/>
    </row>
    <row r="37" spans="2:16" s="35" customFormat="1" ht="17" thickBot="1" x14ac:dyDescent="0.25">
      <c r="B37" s="263" t="s">
        <v>298</v>
      </c>
      <c r="C37" s="67">
        <v>2.8999999999999998E-3</v>
      </c>
      <c r="D37" s="68">
        <v>14</v>
      </c>
      <c r="E37" s="67">
        <v>0</v>
      </c>
      <c r="F37" s="264">
        <v>0</v>
      </c>
      <c r="G37" s="69">
        <v>0</v>
      </c>
      <c r="H37" s="70">
        <v>8.0000000000000002E-3</v>
      </c>
      <c r="I37" s="222"/>
      <c r="J37" s="55" t="s">
        <v>242</v>
      </c>
      <c r="K37" s="65">
        <v>65</v>
      </c>
      <c r="L37" s="61">
        <v>0</v>
      </c>
      <c r="M37" s="62" t="s">
        <v>40</v>
      </c>
      <c r="N37" s="61" t="s">
        <v>40</v>
      </c>
      <c r="O37" s="63" t="s">
        <v>40</v>
      </c>
      <c r="P37" s="66">
        <v>150</v>
      </c>
    </row>
    <row r="38" spans="2:16" s="35" customFormat="1" ht="16" x14ac:dyDescent="0.2">
      <c r="B38" s="71"/>
      <c r="C38" s="72"/>
      <c r="D38" s="73"/>
      <c r="E38" s="72"/>
      <c r="F38" s="74"/>
      <c r="G38" s="45"/>
      <c r="H38" s="75"/>
      <c r="I38" s="75"/>
      <c r="K38" s="76"/>
      <c r="L38" s="45"/>
      <c r="M38" s="77"/>
    </row>
    <row r="39" spans="2:16" x14ac:dyDescent="0.2">
      <c r="B39" s="15" t="s">
        <v>131</v>
      </c>
    </row>
    <row r="40" spans="2:16" x14ac:dyDescent="0.2">
      <c r="B40" s="15" t="s">
        <v>132</v>
      </c>
      <c r="N40" s="35"/>
    </row>
    <row r="44" spans="2:16" x14ac:dyDescent="0.2">
      <c r="B44" s="15" t="s">
        <v>302</v>
      </c>
    </row>
  </sheetData>
  <mergeCells count="14">
    <mergeCell ref="B2:D2"/>
    <mergeCell ref="R22:S22"/>
    <mergeCell ref="B33:B34"/>
    <mergeCell ref="C33:D33"/>
    <mergeCell ref="E33:F33"/>
    <mergeCell ref="G33:G34"/>
    <mergeCell ref="H33:H34"/>
    <mergeCell ref="K33:K34"/>
    <mergeCell ref="L33:M33"/>
    <mergeCell ref="N33:P33"/>
    <mergeCell ref="K22:L22"/>
    <mergeCell ref="M22:N22"/>
    <mergeCell ref="P22:Q22"/>
    <mergeCell ref="D9:E10"/>
  </mergeCells>
  <pageMargins left="0.7" right="0.7" top="0.75" bottom="0.75" header="0.3" footer="0.3"/>
  <pageSetup paperSize="9" orientation="portrait" r:id="rId1"/>
  <ignoredErrors>
    <ignoredError sqref="Q24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781FCE1-1508-449C-9FD3-F2C9FD5A6FF3}">
          <x14:formula1>
            <xm:f>Arkusz1!$B$2:$B$3</xm:f>
          </x14:formula1>
          <xm:sqref>C11:C13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7A57-FDC9-4D18-AFC0-7BD6028207D5}">
  <dimension ref="A1:AP62"/>
  <sheetViews>
    <sheetView topLeftCell="A39" zoomScaleNormal="100" workbookViewId="0">
      <selection activeCell="B62" sqref="B62"/>
    </sheetView>
  </sheetViews>
  <sheetFormatPr baseColWidth="10" defaultColWidth="8.83203125" defaultRowHeight="15" x14ac:dyDescent="0.2"/>
  <cols>
    <col min="1" max="1" width="2.5" style="15" customWidth="1"/>
    <col min="2" max="2" width="20.5" style="15" customWidth="1"/>
    <col min="3" max="3" width="14.1640625" style="15" customWidth="1"/>
    <col min="4" max="4" width="12.5" style="15" customWidth="1"/>
    <col min="5" max="5" width="13.83203125" style="15" customWidth="1"/>
    <col min="6" max="6" width="13.1640625" style="15" customWidth="1"/>
    <col min="7" max="7" width="13.83203125" style="15" customWidth="1"/>
    <col min="8" max="8" width="11.5" style="15" customWidth="1"/>
    <col min="9" max="9" width="13.83203125" style="15" customWidth="1"/>
    <col min="10" max="10" width="12" style="15" customWidth="1"/>
    <col min="11" max="11" width="13.83203125" style="15" customWidth="1"/>
    <col min="12" max="12" width="11.5" style="15" customWidth="1"/>
    <col min="13" max="14" width="13.5" style="15" customWidth="1"/>
    <col min="15" max="15" width="14.1640625" style="15" bestFit="1" customWidth="1"/>
    <col min="16" max="16" width="11.1640625" style="15" bestFit="1" customWidth="1"/>
    <col min="17" max="17" width="12.1640625" style="15" bestFit="1" customWidth="1"/>
    <col min="18" max="18" width="8" style="15" customWidth="1"/>
    <col min="19" max="19" width="7.5" style="15" customWidth="1"/>
    <col min="20" max="20" width="9.5" style="15" customWidth="1"/>
    <col min="21" max="22" width="9.33203125" style="15" customWidth="1"/>
    <col min="23" max="23" width="10.83203125" style="15" customWidth="1"/>
    <col min="24" max="28" width="12.1640625" style="15" bestFit="1" customWidth="1"/>
    <col min="29" max="16384" width="8.83203125" style="15"/>
  </cols>
  <sheetData>
    <row r="1" spans="1:42" ht="29" thickBot="1" x14ac:dyDescent="0.4">
      <c r="B1" s="116" t="s">
        <v>144</v>
      </c>
    </row>
    <row r="2" spans="1:42" ht="35.25" customHeight="1" thickBot="1" x14ac:dyDescent="0.25">
      <c r="C2" s="310" t="s">
        <v>170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2"/>
    </row>
    <row r="3" spans="1:42" ht="35.25" customHeight="1" x14ac:dyDescent="0.25">
      <c r="B3" s="313" t="s">
        <v>174</v>
      </c>
      <c r="C3" s="173" t="s">
        <v>146</v>
      </c>
      <c r="D3" s="172">
        <v>100</v>
      </c>
      <c r="E3" s="173" t="s">
        <v>146</v>
      </c>
      <c r="F3" s="172">
        <v>500</v>
      </c>
      <c r="G3" s="173" t="s">
        <v>146</v>
      </c>
      <c r="H3" s="172">
        <v>1000</v>
      </c>
      <c r="I3" s="173" t="s">
        <v>146</v>
      </c>
      <c r="J3" s="172">
        <v>2000</v>
      </c>
      <c r="K3" s="173" t="s">
        <v>146</v>
      </c>
      <c r="L3" s="172">
        <v>8322</v>
      </c>
      <c r="M3" s="173" t="s">
        <v>146</v>
      </c>
      <c r="N3" s="172">
        <v>20805</v>
      </c>
      <c r="O3" s="107" t="s">
        <v>147</v>
      </c>
      <c r="P3" s="107"/>
      <c r="Q3" s="107"/>
      <c r="R3" s="306" t="s">
        <v>176</v>
      </c>
      <c r="S3" s="307"/>
      <c r="T3" s="307"/>
      <c r="U3" s="307"/>
      <c r="V3" s="307"/>
      <c r="W3" s="307"/>
      <c r="X3" s="308" t="s">
        <v>175</v>
      </c>
    </row>
    <row r="4" spans="1:42" ht="52" thickBot="1" x14ac:dyDescent="0.25">
      <c r="B4" s="313"/>
      <c r="C4" s="174" t="s">
        <v>148</v>
      </c>
      <c r="D4" s="99" t="s">
        <v>149</v>
      </c>
      <c r="E4" s="174" t="s">
        <v>148</v>
      </c>
      <c r="F4" s="99" t="s">
        <v>149</v>
      </c>
      <c r="G4" s="174" t="s">
        <v>148</v>
      </c>
      <c r="H4" s="99" t="s">
        <v>149</v>
      </c>
      <c r="I4" s="174" t="s">
        <v>148</v>
      </c>
      <c r="J4" s="99" t="s">
        <v>149</v>
      </c>
      <c r="K4" s="174" t="s">
        <v>148</v>
      </c>
      <c r="L4" s="99" t="s">
        <v>149</v>
      </c>
      <c r="M4" s="174" t="s">
        <v>148</v>
      </c>
      <c r="N4" s="99" t="s">
        <v>149</v>
      </c>
      <c r="R4" s="180">
        <f>D3</f>
        <v>100</v>
      </c>
      <c r="S4" s="181">
        <f>F3</f>
        <v>500</v>
      </c>
      <c r="T4" s="181">
        <f>H3</f>
        <v>1000</v>
      </c>
      <c r="U4" s="181">
        <f>J3</f>
        <v>2000</v>
      </c>
      <c r="V4" s="181">
        <f>L3</f>
        <v>8322</v>
      </c>
      <c r="W4" s="181">
        <f>N3</f>
        <v>20805</v>
      </c>
      <c r="X4" s="309"/>
    </row>
    <row r="5" spans="1:42" s="123" customFormat="1" ht="34" x14ac:dyDescent="0.2">
      <c r="A5" s="15"/>
      <c r="B5" s="168" t="str">
        <f>'Dane robocze 2023'!A12</f>
        <v>Noble Securities w promocji</v>
      </c>
      <c r="C5" s="169">
        <f>MAX($D$3*'Dane robocze 2023'!$K$12,'Dane robocze 2023'!$L$12)</f>
        <v>5</v>
      </c>
      <c r="D5" s="182">
        <f t="shared" ref="D5:D15" si="0">C5/$D$3</f>
        <v>0.05</v>
      </c>
      <c r="E5" s="169">
        <f>MAX(F3*'Dane robocze 2023'!$K$12,'Dane robocze 2023'!$L$12)</f>
        <v>5</v>
      </c>
      <c r="F5" s="182">
        <f t="shared" ref="F5:F15" si="1">E5/$F$3</f>
        <v>0.01</v>
      </c>
      <c r="G5" s="169">
        <f>MAX(H3*'Dane robocze 2023'!$K$12,'Dane robocze 2023'!$L$12)</f>
        <v>5</v>
      </c>
      <c r="H5" s="182">
        <f t="shared" ref="H5:H15" si="2">G5/$H$3</f>
        <v>5.0000000000000001E-3</v>
      </c>
      <c r="I5" s="169">
        <f>MAX(J3*'Dane robocze 2023'!$K$12,'Dane robocze 2023'!$L$12)</f>
        <v>5</v>
      </c>
      <c r="J5" s="182">
        <f t="shared" ref="J5:J15" si="3">I5/$J$3</f>
        <v>2.5000000000000001E-3</v>
      </c>
      <c r="K5" s="169">
        <f>MAX(L3*'Dane robocze 2023'!$K$12,'Dane robocze 2023'!$L$12)</f>
        <v>15.8118</v>
      </c>
      <c r="L5" s="182">
        <f t="shared" ref="L5:L15" si="4">K5/$L$3</f>
        <v>1.9E-3</v>
      </c>
      <c r="M5" s="169">
        <f>MAX(N3*'Dane robocze 2023'!$K$12,'Dane robocze 2023'!$L$12)</f>
        <v>39.529499999999999</v>
      </c>
      <c r="N5" s="182">
        <f t="shared" ref="N5:N15" si="5">M5/$N$3</f>
        <v>1.9E-3</v>
      </c>
      <c r="O5" s="15"/>
      <c r="P5" s="15"/>
      <c r="Q5" s="15"/>
      <c r="R5" s="175">
        <f t="shared" ref="R5:R15" si="6">_xlfn.RANK.EQ(C5,$C$5:$C$15,1)</f>
        <v>3</v>
      </c>
      <c r="S5" s="115">
        <f t="shared" ref="S5:S15" si="7">_xlfn.RANK.EQ(E5,$E$5:$E$15,1)</f>
        <v>3</v>
      </c>
      <c r="T5" s="115">
        <f t="shared" ref="T5:T15" si="8">_xlfn.RANK.EQ(H5,$H$5:$H$15,1)</f>
        <v>3</v>
      </c>
      <c r="U5" s="115">
        <f t="shared" ref="U5:U15" si="9">_xlfn.RANK.EQ(I5,$I$5:$I$15,1)</f>
        <v>1</v>
      </c>
      <c r="V5" s="115">
        <f t="shared" ref="V5:V15" si="10">_xlfn.RANK.EQ(L5,$L$5:$L$15,1)</f>
        <v>1</v>
      </c>
      <c r="W5" s="115">
        <f t="shared" ref="W5:W15" si="11">_xlfn.RANK.EQ(M5,$M$5:$M$15,1)</f>
        <v>1</v>
      </c>
      <c r="X5" s="176">
        <f t="shared" ref="X5:X15" si="12">SUM(R5:W5)/6</f>
        <v>2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2" s="123" customFormat="1" ht="34" x14ac:dyDescent="0.2">
      <c r="A6" s="15"/>
      <c r="B6" s="168" t="str">
        <f>'Dane robocze 2023'!A13</f>
        <v>Noble Securities bez promocji</v>
      </c>
      <c r="C6" s="169">
        <f>MAX(D$3*'Dane robocze 2023'!$K$13,'Dane robocze 2023'!$L$13)</f>
        <v>10</v>
      </c>
      <c r="D6" s="182">
        <f t="shared" si="0"/>
        <v>0.1</v>
      </c>
      <c r="E6" s="169">
        <f>MAX(F3*'Dane robocze 2023'!$K$13,'Dane robocze 2023'!$L$13)</f>
        <v>10</v>
      </c>
      <c r="F6" s="182">
        <f t="shared" si="1"/>
        <v>0.02</v>
      </c>
      <c r="G6" s="169">
        <f>MAX(H3*'Dane robocze 2023'!$K$13,'Dane robocze 2023'!$L$13)</f>
        <v>10</v>
      </c>
      <c r="H6" s="182">
        <f t="shared" si="2"/>
        <v>0.01</v>
      </c>
      <c r="I6" s="169">
        <f>MAX(J3*'Dane robocze 2023'!$K$13,'Dane robocze 2023'!$L$13)</f>
        <v>10</v>
      </c>
      <c r="J6" s="182">
        <f t="shared" si="3"/>
        <v>5.0000000000000001E-3</v>
      </c>
      <c r="K6" s="169">
        <f>MAX(L3*'Dane robocze 2023'!$K$13,'Dane robocze 2023'!$L$13)</f>
        <v>31.6236</v>
      </c>
      <c r="L6" s="182">
        <f t="shared" si="4"/>
        <v>3.8E-3</v>
      </c>
      <c r="M6" s="169">
        <f>MAX(N3*'Dane robocze 2023'!$K$13,'Dane robocze 2023'!$L$13)</f>
        <v>79.058999999999997</v>
      </c>
      <c r="N6" s="182">
        <f t="shared" si="5"/>
        <v>3.8E-3</v>
      </c>
      <c r="O6" s="15"/>
      <c r="P6" s="15"/>
      <c r="Q6" s="142"/>
      <c r="R6" s="175">
        <f t="shared" si="6"/>
        <v>11</v>
      </c>
      <c r="S6" s="115">
        <f t="shared" si="7"/>
        <v>11</v>
      </c>
      <c r="T6" s="115">
        <f t="shared" si="8"/>
        <v>11</v>
      </c>
      <c r="U6" s="115">
        <f t="shared" si="9"/>
        <v>11</v>
      </c>
      <c r="V6" s="115">
        <f t="shared" si="10"/>
        <v>3</v>
      </c>
      <c r="W6" s="115">
        <f t="shared" si="11"/>
        <v>3</v>
      </c>
      <c r="X6" s="176">
        <f>SUM(R6:W6)/6</f>
        <v>8.3333333333333339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s="123" customFormat="1" ht="34" x14ac:dyDescent="0.2">
      <c r="A7" s="15"/>
      <c r="B7" s="168" t="str">
        <f>'Dane robocze 2023'!A14</f>
        <v>Dom Maklerski BDM</v>
      </c>
      <c r="C7" s="169">
        <f>MAX($D$3*'Dane robocze 2023'!$K$14,'Dane robocze 2023'!$L$14)</f>
        <v>5.95</v>
      </c>
      <c r="D7" s="182">
        <f t="shared" si="0"/>
        <v>5.9500000000000004E-2</v>
      </c>
      <c r="E7" s="169">
        <f>MAX(F3*'Dane robocze 2023'!$K$14,'Dane robocze 2023'!$L$14)</f>
        <v>5.95</v>
      </c>
      <c r="F7" s="182">
        <f t="shared" si="1"/>
        <v>1.1900000000000001E-2</v>
      </c>
      <c r="G7" s="169">
        <f>MAX(H3*'Dane robocze 2023'!$K$14,'Dane robocze 2023'!$L$14)</f>
        <v>5.95</v>
      </c>
      <c r="H7" s="182">
        <f t="shared" si="2"/>
        <v>5.9500000000000004E-3</v>
      </c>
      <c r="I7" s="169">
        <f>MAX(J3*'Dane robocze 2023'!$K$14,'Dane robocze 2023'!$L$14)</f>
        <v>5.95</v>
      </c>
      <c r="J7" s="182">
        <f t="shared" si="3"/>
        <v>2.9750000000000002E-3</v>
      </c>
      <c r="K7" s="169">
        <f>MAX(L3*'Dane robocze 2023'!$K$14,'Dane robocze 2023'!$L$14)</f>
        <v>23.301600000000001</v>
      </c>
      <c r="L7" s="182">
        <f t="shared" si="4"/>
        <v>2.8E-3</v>
      </c>
      <c r="M7" s="169">
        <f>MAX(N3*'Dane robocze 2023'!$K$14,'Dane robocze 2023'!$L$14)</f>
        <v>58.253999999999998</v>
      </c>
      <c r="N7" s="182">
        <f t="shared" si="5"/>
        <v>2.8E-3</v>
      </c>
      <c r="O7" s="15"/>
      <c r="P7" s="15"/>
      <c r="Q7" s="15"/>
      <c r="R7" s="175">
        <f t="shared" si="6"/>
        <v>10</v>
      </c>
      <c r="S7" s="115">
        <f t="shared" si="7"/>
        <v>10</v>
      </c>
      <c r="T7" s="115">
        <f t="shared" si="8"/>
        <v>10</v>
      </c>
      <c r="U7" s="115">
        <f t="shared" si="9"/>
        <v>2</v>
      </c>
      <c r="V7" s="115">
        <f t="shared" si="10"/>
        <v>2</v>
      </c>
      <c r="W7" s="115">
        <f t="shared" si="11"/>
        <v>2</v>
      </c>
      <c r="X7" s="176">
        <f t="shared" si="12"/>
        <v>6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s="123" customFormat="1" ht="17" x14ac:dyDescent="0.2">
      <c r="A8" s="15"/>
      <c r="B8" s="168" t="str">
        <f>'Dane robocze 2023'!A7</f>
        <v>BOSSA LSE, XETRA</v>
      </c>
      <c r="C8" s="169">
        <f>MAX(D3*'Dane robocze 2023'!$K$7,'Dane robocze 2023'!$L$7)</f>
        <v>5</v>
      </c>
      <c r="D8" s="182">
        <f t="shared" si="0"/>
        <v>0.05</v>
      </c>
      <c r="E8" s="169">
        <f>MAX(F3*'Dane robocze 2023'!$K$7,'Dane robocze 2023'!$L$7)</f>
        <v>5</v>
      </c>
      <c r="F8" s="182">
        <f t="shared" si="1"/>
        <v>0.01</v>
      </c>
      <c r="G8" s="169">
        <f>MAX(H3*'Dane robocze 2023'!$K$7,'Dane robocze 2023'!$L$7)</f>
        <v>5</v>
      </c>
      <c r="H8" s="182">
        <f t="shared" si="2"/>
        <v>5.0000000000000001E-3</v>
      </c>
      <c r="I8" s="169">
        <f>MAX(J3*'Dane robocze 2023'!$K$7,'Dane robocze 2023'!$L$7)</f>
        <v>7.6</v>
      </c>
      <c r="J8" s="182">
        <f t="shared" si="3"/>
        <v>3.8E-3</v>
      </c>
      <c r="K8" s="169">
        <f>MAX(L3*'Dane robocze 2023'!$K$7,'Dane robocze 2023'!$L$7)</f>
        <v>31.6236</v>
      </c>
      <c r="L8" s="182">
        <f t="shared" si="4"/>
        <v>3.8E-3</v>
      </c>
      <c r="M8" s="169">
        <f>MAX(N3*'Dane robocze 2023'!$K$7,'Dane robocze 2023'!$L$7)</f>
        <v>79.058999999999997</v>
      </c>
      <c r="N8" s="182">
        <f t="shared" si="5"/>
        <v>3.8E-3</v>
      </c>
      <c r="O8" s="15"/>
      <c r="P8" s="15"/>
      <c r="Q8" s="15"/>
      <c r="R8" s="175">
        <f t="shared" si="6"/>
        <v>3</v>
      </c>
      <c r="S8" s="115">
        <f t="shared" si="7"/>
        <v>3</v>
      </c>
      <c r="T8" s="115">
        <f t="shared" si="8"/>
        <v>3</v>
      </c>
      <c r="U8" s="115">
        <f t="shared" si="9"/>
        <v>3</v>
      </c>
      <c r="V8" s="115">
        <f t="shared" si="10"/>
        <v>3</v>
      </c>
      <c r="W8" s="115">
        <f t="shared" si="11"/>
        <v>3</v>
      </c>
      <c r="X8" s="176">
        <f t="shared" si="12"/>
        <v>3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s="123" customFormat="1" ht="17" x14ac:dyDescent="0.2">
      <c r="A9" s="15"/>
      <c r="B9" s="168" t="str">
        <f>'Dane robocze 2023'!A8</f>
        <v>BOSSA Euronext</v>
      </c>
      <c r="C9" s="169">
        <f>MAX(D3*'Dane robocze 2023'!$K$8,'Dane robocze 2023'!$L$8)</f>
        <v>5</v>
      </c>
      <c r="D9" s="182">
        <f t="shared" si="0"/>
        <v>0.05</v>
      </c>
      <c r="E9" s="169">
        <f>MAX(F3*'Dane robocze 2023'!$K$8,'Dane robocze 2023'!$L$8)</f>
        <v>5</v>
      </c>
      <c r="F9" s="182">
        <f t="shared" si="1"/>
        <v>0.01</v>
      </c>
      <c r="G9" s="169">
        <f>MAX(H3*'Dane robocze 2023'!$K$8,'Dane robocze 2023'!$L$8)</f>
        <v>5</v>
      </c>
      <c r="H9" s="182">
        <f t="shared" si="2"/>
        <v>5.0000000000000001E-3</v>
      </c>
      <c r="I9" s="169">
        <f>MAX(J3*'Dane robocze 2023'!$K$8,'Dane robocze 2023'!$L$8)</f>
        <v>7.6</v>
      </c>
      <c r="J9" s="182">
        <f t="shared" si="3"/>
        <v>3.8E-3</v>
      </c>
      <c r="K9" s="169">
        <f>MAX(L3*'Dane robocze 2023'!$K$8,'Dane robocze 2023'!$L$8)</f>
        <v>31.6236</v>
      </c>
      <c r="L9" s="182">
        <f t="shared" si="4"/>
        <v>3.8E-3</v>
      </c>
      <c r="M9" s="169">
        <f>MAX(N3*'Dane robocze 2023'!$K$8,'Dane robocze 2023'!$L$8)</f>
        <v>79.058999999999997</v>
      </c>
      <c r="N9" s="182">
        <f t="shared" si="5"/>
        <v>3.8E-3</v>
      </c>
      <c r="O9" s="15"/>
      <c r="P9" s="15"/>
      <c r="Q9" s="15"/>
      <c r="R9" s="175">
        <f t="shared" si="6"/>
        <v>3</v>
      </c>
      <c r="S9" s="115">
        <f t="shared" si="7"/>
        <v>3</v>
      </c>
      <c r="T9" s="115">
        <f t="shared" si="8"/>
        <v>3</v>
      </c>
      <c r="U9" s="115">
        <f t="shared" si="9"/>
        <v>3</v>
      </c>
      <c r="V9" s="115">
        <f t="shared" si="10"/>
        <v>3</v>
      </c>
      <c r="W9" s="115">
        <f t="shared" si="11"/>
        <v>3</v>
      </c>
      <c r="X9" s="176">
        <f t="shared" si="12"/>
        <v>3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23" customFormat="1" ht="34" x14ac:dyDescent="0.2">
      <c r="A10" s="15"/>
      <c r="B10" s="168" t="str">
        <f>'Dane robocze 2023'!A11</f>
        <v>Biuro maklerskie Millenium</v>
      </c>
      <c r="C10" s="169">
        <f>MAX(D3*'Dane robocze 2023'!$K$11,'Dane robocze 2023'!$L$11)</f>
        <v>4.9000000000000004</v>
      </c>
      <c r="D10" s="182">
        <f t="shared" si="0"/>
        <v>4.9000000000000002E-2</v>
      </c>
      <c r="E10" s="169">
        <f>MAX(F3*'Dane robocze 2023'!$K$11,'Dane robocze 2023'!$L$11)</f>
        <v>4.9000000000000004</v>
      </c>
      <c r="F10" s="182">
        <f t="shared" si="1"/>
        <v>9.8000000000000014E-3</v>
      </c>
      <c r="G10" s="169">
        <f>MAX(H3*'Dane robocze 2023'!$K$11,'Dane robocze 2023'!$L$11)</f>
        <v>4.9000000000000004</v>
      </c>
      <c r="H10" s="182">
        <f t="shared" si="2"/>
        <v>4.9000000000000007E-3</v>
      </c>
      <c r="I10" s="169">
        <f>MAX(J3*'Dane robocze 2023'!$K$11,'Dane robocze 2023'!$L$11)</f>
        <v>7.6</v>
      </c>
      <c r="J10" s="182">
        <f t="shared" si="3"/>
        <v>3.8E-3</v>
      </c>
      <c r="K10" s="169">
        <f>MAX(L3*'Dane robocze 2023'!$K$11,'Dane robocze 2023'!$L$11)</f>
        <v>31.6236</v>
      </c>
      <c r="L10" s="182">
        <f t="shared" si="4"/>
        <v>3.8E-3</v>
      </c>
      <c r="M10" s="169">
        <f>MAX(N3*'Dane robocze 2023'!$K$11,'Dane robocze 2023'!$L$11)</f>
        <v>79.058999999999997</v>
      </c>
      <c r="N10" s="182">
        <f t="shared" si="5"/>
        <v>3.8E-3</v>
      </c>
      <c r="O10" s="15"/>
      <c r="P10" s="15"/>
      <c r="Q10" s="15"/>
      <c r="R10" s="175">
        <f t="shared" si="6"/>
        <v>2</v>
      </c>
      <c r="S10" s="115">
        <f t="shared" si="7"/>
        <v>2</v>
      </c>
      <c r="T10" s="115">
        <f t="shared" si="8"/>
        <v>2</v>
      </c>
      <c r="U10" s="115">
        <f t="shared" si="9"/>
        <v>3</v>
      </c>
      <c r="V10" s="115">
        <f t="shared" si="10"/>
        <v>3</v>
      </c>
      <c r="W10" s="115">
        <f t="shared" si="11"/>
        <v>3</v>
      </c>
      <c r="X10" s="176">
        <f t="shared" si="12"/>
        <v>2.5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23" customFormat="1" ht="17" x14ac:dyDescent="0.2">
      <c r="A11" s="15"/>
      <c r="B11" s="168" t="str">
        <f>'Dane robocze 2023'!A5</f>
        <v>mBank eMakler</v>
      </c>
      <c r="C11" s="169">
        <f>MAX(D$3*'Dane robocze 2023'!$K$5,'Dane robocze 2023'!$L$5)</f>
        <v>5</v>
      </c>
      <c r="D11" s="182">
        <f t="shared" si="0"/>
        <v>0.05</v>
      </c>
      <c r="E11" s="169">
        <f>MAX(F$3*'Dane robocze 2023'!$K$5,'Dane robocze 2023'!$L$5)</f>
        <v>5</v>
      </c>
      <c r="F11" s="182">
        <f t="shared" si="1"/>
        <v>0.01</v>
      </c>
      <c r="G11" s="169">
        <f>MAX(H$3*'Dane robocze 2023'!$K$5,'Dane robocze 2023'!$L$5)</f>
        <v>5</v>
      </c>
      <c r="H11" s="182">
        <f t="shared" si="2"/>
        <v>5.0000000000000001E-3</v>
      </c>
      <c r="I11" s="169">
        <f>MAX(J$3*'Dane robocze 2023'!$K$5,'Dane robocze 2023'!$L$5)</f>
        <v>7.8</v>
      </c>
      <c r="J11" s="182">
        <f t="shared" si="3"/>
        <v>3.8999999999999998E-3</v>
      </c>
      <c r="K11" s="169">
        <f>MAX(L$3*'Dane robocze 2023'!$K$5,'Dane robocze 2023'!$L$5)</f>
        <v>32.455799999999996</v>
      </c>
      <c r="L11" s="182">
        <f t="shared" si="4"/>
        <v>3.8999999999999994E-3</v>
      </c>
      <c r="M11" s="169">
        <f>MAX(N$3*'Dane robocze 2023'!$K$5,'Dane robocze 2023'!$L$5)</f>
        <v>81.139499999999998</v>
      </c>
      <c r="N11" s="182">
        <f t="shared" si="5"/>
        <v>3.8999999999999998E-3</v>
      </c>
      <c r="O11" s="15"/>
      <c r="P11" s="15"/>
      <c r="Q11" s="15"/>
      <c r="R11" s="175">
        <f t="shared" si="6"/>
        <v>3</v>
      </c>
      <c r="S11" s="115">
        <f t="shared" si="7"/>
        <v>3</v>
      </c>
      <c r="T11" s="115">
        <f t="shared" si="8"/>
        <v>3</v>
      </c>
      <c r="U11" s="115">
        <f t="shared" si="9"/>
        <v>7</v>
      </c>
      <c r="V11" s="115">
        <f t="shared" si="10"/>
        <v>8</v>
      </c>
      <c r="W11" s="115">
        <f t="shared" si="11"/>
        <v>8</v>
      </c>
      <c r="X11" s="176">
        <f t="shared" si="12"/>
        <v>5.333333333333333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23" customFormat="1" ht="34" x14ac:dyDescent="0.2">
      <c r="A12" s="15"/>
      <c r="B12" s="168" t="str">
        <f>'Dane robocze 2023'!A6</f>
        <v>mBank Biuro Maklerskie</v>
      </c>
      <c r="C12" s="169">
        <f>MAX(D$3*'Dane robocze 2023'!$K$6,'Dane robocze 2023'!$L$6)</f>
        <v>5</v>
      </c>
      <c r="D12" s="182">
        <f t="shared" si="0"/>
        <v>0.05</v>
      </c>
      <c r="E12" s="169">
        <f>MAX(F$3*'Dane robocze 2023'!$K$6,'Dane robocze 2023'!$L$6)</f>
        <v>5</v>
      </c>
      <c r="F12" s="182">
        <f t="shared" si="1"/>
        <v>0.01</v>
      </c>
      <c r="G12" s="169">
        <f>MAX(H$3*'Dane robocze 2023'!$K$6,'Dane robocze 2023'!$L$6)</f>
        <v>5</v>
      </c>
      <c r="H12" s="182">
        <f t="shared" si="2"/>
        <v>5.0000000000000001E-3</v>
      </c>
      <c r="I12" s="169">
        <f>MAX(J$3*'Dane robocze 2023'!$K$6,'Dane robocze 2023'!$L$6)</f>
        <v>7.8</v>
      </c>
      <c r="J12" s="182">
        <f t="shared" si="3"/>
        <v>3.8999999999999998E-3</v>
      </c>
      <c r="K12" s="169">
        <f>MAX(L$3*'Dane robocze 2023'!$K$6,'Dane robocze 2023'!$L$6)</f>
        <v>32.455799999999996</v>
      </c>
      <c r="L12" s="182">
        <f t="shared" si="4"/>
        <v>3.8999999999999994E-3</v>
      </c>
      <c r="M12" s="169">
        <f>MAX(N$3*'Dane robocze 2023'!$K$6,'Dane robocze 2023'!$L$6)</f>
        <v>81.139499999999998</v>
      </c>
      <c r="N12" s="182">
        <f t="shared" si="5"/>
        <v>3.8999999999999998E-3</v>
      </c>
      <c r="O12" s="15"/>
      <c r="P12" s="15"/>
      <c r="Q12" s="15"/>
      <c r="R12" s="175">
        <f t="shared" si="6"/>
        <v>3</v>
      </c>
      <c r="S12" s="115">
        <f t="shared" si="7"/>
        <v>3</v>
      </c>
      <c r="T12" s="115">
        <f t="shared" si="8"/>
        <v>3</v>
      </c>
      <c r="U12" s="115">
        <f t="shared" si="9"/>
        <v>7</v>
      </c>
      <c r="V12" s="115">
        <f t="shared" si="10"/>
        <v>8</v>
      </c>
      <c r="W12" s="115">
        <f t="shared" si="11"/>
        <v>8</v>
      </c>
      <c r="X12" s="176">
        <f t="shared" si="12"/>
        <v>5.333333333333333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23" customFormat="1" ht="17" x14ac:dyDescent="0.2">
      <c r="A13" s="15"/>
      <c r="B13" s="168" t="str">
        <f>'Dane robocze 2023'!A9</f>
        <v>BM Santander</v>
      </c>
      <c r="C13" s="169">
        <f>MAX(D$3*'Dane robocze 2023'!$K$9,'Dane robocze 2023'!$L$9)</f>
        <v>5</v>
      </c>
      <c r="D13" s="182">
        <f t="shared" si="0"/>
        <v>0.05</v>
      </c>
      <c r="E13" s="169">
        <f>MAX(F$3*'Dane robocze 2023'!$K$9,'Dane robocze 2023'!$L$9)</f>
        <v>5</v>
      </c>
      <c r="F13" s="182">
        <f t="shared" si="1"/>
        <v>0.01</v>
      </c>
      <c r="G13" s="169">
        <f>MAX(H$3*'Dane robocze 2023'!$K$9,'Dane robocze 2023'!$L$9)</f>
        <v>5</v>
      </c>
      <c r="H13" s="182">
        <f t="shared" si="2"/>
        <v>5.0000000000000001E-3</v>
      </c>
      <c r="I13" s="169">
        <f>MAX(J$3*'Dane robocze 2023'!$K$9,'Dane robocze 2023'!$L$9)</f>
        <v>7.8</v>
      </c>
      <c r="J13" s="182">
        <f t="shared" si="3"/>
        <v>3.8999999999999998E-3</v>
      </c>
      <c r="K13" s="169">
        <f>MAX(L$3*'Dane robocze 2023'!$K$9,'Dane robocze 2023'!$L$9)</f>
        <v>32.455799999999996</v>
      </c>
      <c r="L13" s="182">
        <f t="shared" si="4"/>
        <v>3.8999999999999994E-3</v>
      </c>
      <c r="M13" s="169">
        <f>MAX(N$3*'Dane robocze 2023'!$K$9,'Dane robocze 2023'!$L$9)</f>
        <v>81.139499999999998</v>
      </c>
      <c r="N13" s="182">
        <f t="shared" si="5"/>
        <v>3.8999999999999998E-3</v>
      </c>
      <c r="O13" s="15"/>
      <c r="P13" s="15"/>
      <c r="Q13" s="15"/>
      <c r="R13" s="175">
        <f t="shared" si="6"/>
        <v>3</v>
      </c>
      <c r="S13" s="115">
        <f t="shared" si="7"/>
        <v>3</v>
      </c>
      <c r="T13" s="115">
        <f t="shared" si="8"/>
        <v>3</v>
      </c>
      <c r="U13" s="115">
        <f t="shared" si="9"/>
        <v>7</v>
      </c>
      <c r="V13" s="115">
        <f t="shared" si="10"/>
        <v>8</v>
      </c>
      <c r="W13" s="115">
        <f t="shared" si="11"/>
        <v>8</v>
      </c>
      <c r="X13" s="176">
        <f t="shared" si="12"/>
        <v>5.333333333333333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23" customFormat="1" ht="34" x14ac:dyDescent="0.2">
      <c r="A14" s="15"/>
      <c r="B14" s="168" t="str">
        <f>'Dane robocze 2023'!A15</f>
        <v>Biuro Maklerskie Alior Bank</v>
      </c>
      <c r="C14" s="169">
        <f>MAX(D$3*'Dane robocze 2023'!$K$15,'Dane robocze 2023'!$L$15)</f>
        <v>3</v>
      </c>
      <c r="D14" s="182">
        <f t="shared" si="0"/>
        <v>0.03</v>
      </c>
      <c r="E14" s="169">
        <f>MAX(F$3*'Dane robocze 2023'!$K$15,'Dane robocze 2023'!$L$15)</f>
        <v>3</v>
      </c>
      <c r="F14" s="182">
        <f t="shared" si="1"/>
        <v>6.0000000000000001E-3</v>
      </c>
      <c r="G14" s="169">
        <f>MAX(H$3*'Dane robocze 2023'!$K$15,'Dane robocze 2023'!$L$15)</f>
        <v>3.8</v>
      </c>
      <c r="H14" s="182">
        <f t="shared" si="2"/>
        <v>3.8E-3</v>
      </c>
      <c r="I14" s="169">
        <f>MAX(J$3*'Dane robocze 2023'!$K$15,'Dane robocze 2023'!$L$15)</f>
        <v>7.6</v>
      </c>
      <c r="J14" s="182">
        <f t="shared" si="3"/>
        <v>3.8E-3</v>
      </c>
      <c r="K14" s="169">
        <f>MAX(L$3*'Dane robocze 2023'!$K$15,'Dane robocze 2023'!$L$15)</f>
        <v>31.6236</v>
      </c>
      <c r="L14" s="182">
        <f t="shared" si="4"/>
        <v>3.8E-3</v>
      </c>
      <c r="M14" s="169">
        <f>MAX(N$3*'Dane robocze 2023'!$K$15,'Dane robocze 2023'!$L$15)</f>
        <v>79.058999999999997</v>
      </c>
      <c r="N14" s="182">
        <f t="shared" si="5"/>
        <v>3.8E-3</v>
      </c>
      <c r="O14" s="15"/>
      <c r="P14" s="15"/>
      <c r="Q14" s="15"/>
      <c r="R14" s="175">
        <f t="shared" si="6"/>
        <v>1</v>
      </c>
      <c r="S14" s="115">
        <f t="shared" si="7"/>
        <v>1</v>
      </c>
      <c r="T14" s="115">
        <f t="shared" si="8"/>
        <v>1</v>
      </c>
      <c r="U14" s="115">
        <f t="shared" si="9"/>
        <v>3</v>
      </c>
      <c r="V14" s="115">
        <f t="shared" si="10"/>
        <v>3</v>
      </c>
      <c r="W14" s="115">
        <f t="shared" si="11"/>
        <v>3</v>
      </c>
      <c r="X14" s="176">
        <f t="shared" si="12"/>
        <v>2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23" customFormat="1" ht="35" thickBot="1" x14ac:dyDescent="0.25">
      <c r="A15" s="15"/>
      <c r="B15" s="168" t="str">
        <f>'Dane robocze 2023'!A10</f>
        <v>Biuro Maklerskie PKO BP</v>
      </c>
      <c r="C15" s="170">
        <f>MAX(D$3*'Dane robocze 2023'!$K$10,'Dane robocze 2023'!$L$10)</f>
        <v>5</v>
      </c>
      <c r="D15" s="183">
        <f t="shared" si="0"/>
        <v>0.05</v>
      </c>
      <c r="E15" s="170">
        <f>MAX(F$3*'Dane robocze 2023'!$K$10,'Dane robocze 2023'!$L$10)</f>
        <v>5</v>
      </c>
      <c r="F15" s="183">
        <f t="shared" si="1"/>
        <v>0.01</v>
      </c>
      <c r="G15" s="170">
        <f>MAX(H$3*'Dane robocze 2023'!$K$10,'Dane robocze 2023'!$L$10)</f>
        <v>5</v>
      </c>
      <c r="H15" s="183">
        <f t="shared" si="2"/>
        <v>5.0000000000000001E-3</v>
      </c>
      <c r="I15" s="170">
        <f>MAX(J$3*'Dane robocze 2023'!$K$10,'Dane robocze 2023'!$L$10)</f>
        <v>7.8</v>
      </c>
      <c r="J15" s="183">
        <f t="shared" si="3"/>
        <v>3.8999999999999998E-3</v>
      </c>
      <c r="K15" s="170">
        <f>MAX(L$3*'Dane robocze 2023'!$K$10,'Dane robocze 2023'!$L$10)</f>
        <v>32.455799999999996</v>
      </c>
      <c r="L15" s="171">
        <f t="shared" si="4"/>
        <v>3.8999999999999994E-3</v>
      </c>
      <c r="M15" s="170">
        <f>MAX(N$3*'Dane robocze 2023'!$K$10,'Dane robocze 2023'!$L$10)</f>
        <v>81.139499999999998</v>
      </c>
      <c r="N15" s="183">
        <f t="shared" si="5"/>
        <v>3.8999999999999998E-3</v>
      </c>
      <c r="O15" s="15"/>
      <c r="P15" s="15"/>
      <c r="Q15" s="15"/>
      <c r="R15" s="177">
        <f t="shared" si="6"/>
        <v>3</v>
      </c>
      <c r="S15" s="178">
        <f t="shared" si="7"/>
        <v>3</v>
      </c>
      <c r="T15" s="178">
        <f t="shared" si="8"/>
        <v>3</v>
      </c>
      <c r="U15" s="178">
        <f t="shared" si="9"/>
        <v>7</v>
      </c>
      <c r="V15" s="178">
        <f t="shared" si="10"/>
        <v>8</v>
      </c>
      <c r="W15" s="178">
        <f t="shared" si="11"/>
        <v>8</v>
      </c>
      <c r="X15" s="179">
        <f t="shared" si="12"/>
        <v>5.333333333333333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8" spans="2:17" ht="29" thickBot="1" x14ac:dyDescent="0.4">
      <c r="B18" s="116" t="s">
        <v>150</v>
      </c>
    </row>
    <row r="19" spans="2:17" ht="38.25" customHeight="1" thickBot="1" x14ac:dyDescent="0.25">
      <c r="C19" s="314" t="s">
        <v>151</v>
      </c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6"/>
    </row>
    <row r="20" spans="2:17" ht="20" x14ac:dyDescent="0.25">
      <c r="B20" s="317" t="s">
        <v>145</v>
      </c>
      <c r="C20" s="117" t="s">
        <v>146</v>
      </c>
      <c r="D20" s="118">
        <v>100</v>
      </c>
      <c r="E20" s="117" t="str">
        <f>C20</f>
        <v>Transakcja:</v>
      </c>
      <c r="F20" s="118">
        <v>500</v>
      </c>
      <c r="G20" s="117" t="str">
        <f>C20</f>
        <v>Transakcja:</v>
      </c>
      <c r="H20" s="118">
        <v>1000</v>
      </c>
      <c r="I20" s="117" t="str">
        <f>C20</f>
        <v>Transakcja:</v>
      </c>
      <c r="J20" s="118">
        <v>2000</v>
      </c>
      <c r="K20" s="117" t="str">
        <f>I20</f>
        <v>Transakcja:</v>
      </c>
      <c r="L20" s="118">
        <v>7106.4</v>
      </c>
      <c r="M20" s="117" t="str">
        <f>C20</f>
        <v>Transakcja:</v>
      </c>
      <c r="N20" s="118">
        <v>17766</v>
      </c>
      <c r="O20" s="124" t="s">
        <v>147</v>
      </c>
    </row>
    <row r="21" spans="2:17" ht="50.5" customHeight="1" x14ac:dyDescent="0.2">
      <c r="B21" s="318"/>
      <c r="C21" s="119" t="s">
        <v>148</v>
      </c>
      <c r="D21" s="120" t="s">
        <v>149</v>
      </c>
      <c r="E21" s="119" t="s">
        <v>148</v>
      </c>
      <c r="F21" s="120" t="s">
        <v>149</v>
      </c>
      <c r="G21" s="119" t="s">
        <v>148</v>
      </c>
      <c r="H21" s="120" t="s">
        <v>149</v>
      </c>
      <c r="I21" s="119" t="s">
        <v>148</v>
      </c>
      <c r="J21" s="120" t="s">
        <v>149</v>
      </c>
      <c r="K21" s="119" t="s">
        <v>148</v>
      </c>
      <c r="L21" s="120" t="s">
        <v>149</v>
      </c>
      <c r="M21" s="119" t="s">
        <v>148</v>
      </c>
      <c r="N21" s="120" t="s">
        <v>149</v>
      </c>
    </row>
    <row r="22" spans="2:17" ht="34" x14ac:dyDescent="0.2">
      <c r="B22" s="121" t="s">
        <v>139</v>
      </c>
      <c r="C22" s="125">
        <f>MAX(D$20*'Dane robocze 2023'!$E6,'Dane robocze 2023'!$F6)</f>
        <v>14</v>
      </c>
      <c r="D22" s="126">
        <f>C22/D$20</f>
        <v>0.14000000000000001</v>
      </c>
      <c r="E22" s="125">
        <f>MAX(F$20*'Dane robocze 2023'!$E6,'Dane robocze 2023'!$F6)</f>
        <v>14</v>
      </c>
      <c r="F22" s="127">
        <f>E22/F$20</f>
        <v>2.8000000000000001E-2</v>
      </c>
      <c r="G22" s="125">
        <f>MAX(H$20*'Dane robocze 2023'!$E6,'Dane robocze 2023'!$F6)</f>
        <v>14</v>
      </c>
      <c r="H22" s="127">
        <f>G22/H$20</f>
        <v>1.4E-2</v>
      </c>
      <c r="I22" s="125">
        <f>MAX(J$20*'Dane robocze 2023'!$E6,'Dane robocze 2023'!$F6)</f>
        <v>14</v>
      </c>
      <c r="J22" s="127">
        <f>I22/J$20</f>
        <v>7.0000000000000001E-3</v>
      </c>
      <c r="K22" s="125">
        <f>MAX(L$20*'Dane robocze 2023'!$E6,'Dane robocze 2023'!$F6)</f>
        <v>20.608559999999997</v>
      </c>
      <c r="L22" s="127">
        <f>K22/L$20</f>
        <v>2.8999999999999998E-3</v>
      </c>
      <c r="M22" s="125">
        <f>MAX(N$20*'Dane robocze 2023'!$E6,'Dane robocze 2023'!$F6)</f>
        <v>51.5214</v>
      </c>
      <c r="N22" s="127">
        <f>M22/N$20</f>
        <v>2.8999999999999998E-3</v>
      </c>
    </row>
    <row r="23" spans="2:17" ht="25.5" customHeight="1" x14ac:dyDescent="0.2">
      <c r="B23" s="121" t="s">
        <v>152</v>
      </c>
      <c r="C23" s="125">
        <f>MAX(D$20*'Dane robocze 2023'!$E5,'Dane robocze 2023'!$F5)</f>
        <v>14</v>
      </c>
      <c r="D23" s="126">
        <f t="shared" ref="D23:D25" si="13">C23/D$20</f>
        <v>0.14000000000000001</v>
      </c>
      <c r="E23" s="125">
        <f>MAX(F$20*'Dane robocze 2023'!$E5,'Dane robocze 2023'!$F5)</f>
        <v>14</v>
      </c>
      <c r="F23" s="127">
        <f t="shared" ref="F23:H26" si="14">E23/F$20</f>
        <v>2.8000000000000001E-2</v>
      </c>
      <c r="G23" s="125">
        <f>MAX(H$20*'Dane robocze 2023'!$E5,'Dane robocze 2023'!$F5)</f>
        <v>14</v>
      </c>
      <c r="H23" s="127">
        <f t="shared" si="14"/>
        <v>1.4E-2</v>
      </c>
      <c r="I23" s="125">
        <f>MAX(J$20*'Dane robocze 2023'!$E5,'Dane robocze 2023'!$F5)</f>
        <v>14</v>
      </c>
      <c r="J23" s="127">
        <f t="shared" ref="J23:J25" si="15">I23/J$20</f>
        <v>7.0000000000000001E-3</v>
      </c>
      <c r="K23" s="125">
        <f>MAX(L$20*'Dane robocze 2023'!$E5,'Dane robocze 2023'!$F5)</f>
        <v>20.608559999999997</v>
      </c>
      <c r="L23" s="127">
        <f t="shared" ref="L23:L25" si="16">K23/L$20</f>
        <v>2.8999999999999998E-3</v>
      </c>
      <c r="M23" s="125">
        <f>MAX(N$20*'Dane robocze 2023'!$E5,'Dane robocze 2023'!$F5)</f>
        <v>51.5214</v>
      </c>
      <c r="N23" s="127">
        <f t="shared" ref="N23:N25" si="17">M23/N$20</f>
        <v>2.8999999999999998E-3</v>
      </c>
    </row>
    <row r="24" spans="2:17" ht="17" x14ac:dyDescent="0.2">
      <c r="B24" s="121" t="str">
        <f>'Dane robocze 2023'!A7</f>
        <v>BOSSA LSE, XETRA</v>
      </c>
      <c r="C24" s="125">
        <f>MAX(D$20*'Dane robocze 2023'!$E7,'Dane robocze 2023'!$F7)</f>
        <v>14</v>
      </c>
      <c r="D24" s="126">
        <f>C24/D$20</f>
        <v>0.14000000000000001</v>
      </c>
      <c r="E24" s="125">
        <f>MAX(F$20*'Dane robocze 2023'!$E7,'Dane robocze 2023'!$F7)</f>
        <v>14</v>
      </c>
      <c r="F24" s="127">
        <f t="shared" si="14"/>
        <v>2.8000000000000001E-2</v>
      </c>
      <c r="G24" s="125">
        <f>MAX(H$20*'Dane robocze 2023'!$E7,'Dane robocze 2023'!$F7)</f>
        <v>14</v>
      </c>
      <c r="H24" s="127">
        <f t="shared" si="14"/>
        <v>1.4E-2</v>
      </c>
      <c r="I24" s="125">
        <f>MAX(J$20*'Dane robocze 2023'!$E7,'Dane robocze 2023'!$F7)</f>
        <v>14</v>
      </c>
      <c r="J24" s="127">
        <f t="shared" si="15"/>
        <v>7.0000000000000001E-3</v>
      </c>
      <c r="K24" s="125">
        <f>MAX(L$20*'Dane robocze 2023'!$E7,'Dane robocze 2023'!$F7)</f>
        <v>20.608559999999997</v>
      </c>
      <c r="L24" s="127">
        <f t="shared" si="16"/>
        <v>2.8999999999999998E-3</v>
      </c>
      <c r="M24" s="125">
        <f>MAX(N$20*'Dane robocze 2023'!$E7,'Dane robocze 2023'!$F7)</f>
        <v>51.5214</v>
      </c>
      <c r="N24" s="127">
        <f t="shared" si="17"/>
        <v>2.8999999999999998E-3</v>
      </c>
    </row>
    <row r="25" spans="2:17" ht="17" x14ac:dyDescent="0.2">
      <c r="B25" s="121" t="str">
        <f>'Dane robocze 2023'!A8</f>
        <v>BOSSA Euronext</v>
      </c>
      <c r="C25" s="125">
        <f>MAX(D$20*'Dane robocze 2023'!$E8,'Dane robocze 2023'!$F8)</f>
        <v>19</v>
      </c>
      <c r="D25" s="126">
        <f t="shared" si="13"/>
        <v>0.19</v>
      </c>
      <c r="E25" s="125">
        <f>MAX(F$20*'Dane robocze 2023'!$E8,'Dane robocze 2023'!$F8)</f>
        <v>19</v>
      </c>
      <c r="F25" s="127">
        <f t="shared" si="14"/>
        <v>3.7999999999999999E-2</v>
      </c>
      <c r="G25" s="125">
        <f>MAX(H$20*'Dane robocze 2023'!$E8,'Dane robocze 2023'!$F8)</f>
        <v>19</v>
      </c>
      <c r="H25" s="127">
        <f t="shared" si="14"/>
        <v>1.9E-2</v>
      </c>
      <c r="I25" s="125">
        <f>MAX(J$20*'Dane robocze 2023'!$E8,'Dane robocze 2023'!$F8)</f>
        <v>19</v>
      </c>
      <c r="J25" s="127">
        <f t="shared" si="15"/>
        <v>9.4999999999999998E-3</v>
      </c>
      <c r="K25" s="125">
        <f>MAX(L$20*'Dane robocze 2023'!$E8,'Dane robocze 2023'!$F8)</f>
        <v>20.608559999999997</v>
      </c>
      <c r="L25" s="127">
        <f t="shared" si="16"/>
        <v>2.8999999999999998E-3</v>
      </c>
      <c r="M25" s="125">
        <f>MAX(N$20*'Dane robocze 2023'!$E8,'Dane robocze 2023'!$F8)</f>
        <v>51.5214</v>
      </c>
      <c r="N25" s="127">
        <f t="shared" si="17"/>
        <v>2.8999999999999998E-3</v>
      </c>
      <c r="P25" s="122"/>
    </row>
    <row r="26" spans="2:17" ht="25.5" customHeight="1" x14ac:dyDescent="0.2">
      <c r="B26" s="121" t="s">
        <v>140</v>
      </c>
      <c r="C26" s="125">
        <f>MAX(D$20*'Dane robocze 2023'!$E9,'Dane robocze 2023'!$F9)</f>
        <v>52.08</v>
      </c>
      <c r="D26" s="126">
        <f>C26/D$20</f>
        <v>0.52079999999999993</v>
      </c>
      <c r="E26" s="125">
        <f>MAX(F$20*'Dane robocze 2023'!$E9,'Dane robocze 2023'!$F9)</f>
        <v>52.08</v>
      </c>
      <c r="F26" s="127">
        <f t="shared" si="14"/>
        <v>0.10416</v>
      </c>
      <c r="G26" s="125">
        <f>MAX(H$20*'Dane robocze 2023'!$E9,'Dane robocze 2023'!$F9)</f>
        <v>52.08</v>
      </c>
      <c r="H26" s="127">
        <f>G26/H$20</f>
        <v>5.2080000000000001E-2</v>
      </c>
      <c r="I26" s="125">
        <f>MAX(J$20*'Dane robocze 2023'!$E9,'Dane robocze 2023'!$F9)</f>
        <v>52.08</v>
      </c>
      <c r="J26" s="127">
        <f>I26/J$20</f>
        <v>2.6040000000000001E-2</v>
      </c>
      <c r="K26" s="125">
        <f>MAX(L$20*'Dane robocze 2023'!$E9,'Dane robocze 2023'!$F9)</f>
        <v>52.08</v>
      </c>
      <c r="L26" s="127">
        <f>K26/L$20</f>
        <v>7.3286052009456266E-3</v>
      </c>
      <c r="M26" s="125">
        <f>MAX(N$20*'Dane robocze 2023'!$E9,'Dane robocze 2023'!$F9)</f>
        <v>69.287399999999991</v>
      </c>
      <c r="N26" s="127">
        <f>M26/N$20</f>
        <v>3.8999999999999994E-3</v>
      </c>
    </row>
    <row r="31" spans="2:17" ht="21" thickBot="1" x14ac:dyDescent="0.25">
      <c r="C31" s="128" t="s">
        <v>173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</row>
    <row r="32" spans="2:17" ht="20" x14ac:dyDescent="0.25">
      <c r="C32" s="129" t="s">
        <v>153</v>
      </c>
      <c r="D32" s="130">
        <f>L3</f>
        <v>8322</v>
      </c>
      <c r="E32" s="131"/>
      <c r="F32" s="132" t="s">
        <v>153</v>
      </c>
      <c r="G32" s="130">
        <f>N3</f>
        <v>20805</v>
      </c>
      <c r="H32" s="131"/>
      <c r="I32" s="305" t="s">
        <v>154</v>
      </c>
      <c r="J32" s="133"/>
      <c r="K32" s="134"/>
      <c r="M32" s="135"/>
      <c r="N32" s="135"/>
      <c r="O32" s="135"/>
      <c r="P32" s="135"/>
      <c r="Q32" s="135"/>
    </row>
    <row r="33" spans="2:17" ht="87.75" customHeight="1" x14ac:dyDescent="0.2">
      <c r="B33" s="136"/>
      <c r="C33" s="137" t="s">
        <v>155</v>
      </c>
      <c r="D33" s="138" t="s">
        <v>156</v>
      </c>
      <c r="E33" s="139" t="s">
        <v>157</v>
      </c>
      <c r="F33" s="137" t="s">
        <v>155</v>
      </c>
      <c r="G33" s="138" t="s">
        <v>156</v>
      </c>
      <c r="H33" s="139" t="s">
        <v>157</v>
      </c>
      <c r="I33" s="305"/>
      <c r="J33" s="140"/>
      <c r="K33" s="141"/>
      <c r="L33" s="142"/>
      <c r="M33" s="143"/>
      <c r="N33" s="142"/>
      <c r="O33" s="143"/>
      <c r="P33" s="142"/>
      <c r="Q33" s="143"/>
    </row>
    <row r="34" spans="2:17" ht="34" x14ac:dyDescent="0.2">
      <c r="B34" s="252" t="s">
        <v>158</v>
      </c>
      <c r="C34" s="249">
        <v>12</v>
      </c>
      <c r="D34" s="145">
        <v>4</v>
      </c>
      <c r="E34" s="146">
        <v>1</v>
      </c>
      <c r="F34" s="144">
        <v>12</v>
      </c>
      <c r="G34" s="145">
        <v>4</v>
      </c>
      <c r="H34" s="146">
        <v>1</v>
      </c>
      <c r="I34" s="147"/>
      <c r="J34" s="147"/>
      <c r="K34" s="147"/>
      <c r="L34" s="142"/>
      <c r="M34" s="143"/>
      <c r="N34" s="142"/>
      <c r="O34" s="143"/>
      <c r="P34" s="142"/>
      <c r="Q34" s="143"/>
    </row>
    <row r="35" spans="2:17" ht="34" x14ac:dyDescent="0.2">
      <c r="B35" s="252" t="s">
        <v>159</v>
      </c>
      <c r="C35" s="250">
        <f>D32/12</f>
        <v>693.5</v>
      </c>
      <c r="D35" s="149">
        <f>D32/D34</f>
        <v>2080.5</v>
      </c>
      <c r="E35" s="150">
        <f>D32/E34</f>
        <v>8322</v>
      </c>
      <c r="F35" s="148">
        <f>G32/12</f>
        <v>1733.75</v>
      </c>
      <c r="G35" s="149">
        <f>G32/G34</f>
        <v>5201.25</v>
      </c>
      <c r="H35" s="150">
        <f>G32/H34</f>
        <v>20805</v>
      </c>
      <c r="I35" s="151"/>
      <c r="J35" s="151"/>
      <c r="K35" s="151"/>
      <c r="L35" s="142"/>
      <c r="M35" s="143"/>
      <c r="N35" s="142"/>
      <c r="O35" s="143"/>
      <c r="P35" s="142"/>
      <c r="Q35" s="143"/>
    </row>
    <row r="36" spans="2:17" ht="34" x14ac:dyDescent="0.2">
      <c r="B36" s="253" t="s">
        <v>139</v>
      </c>
      <c r="C36" s="251">
        <f>MAX(C$34*C$35*'Dane robocze 2023'!$E6,C$34*'Dane robocze 2023'!$F6)</f>
        <v>168</v>
      </c>
      <c r="D36" s="251">
        <f>MAX(D$34*D$35*'Dane robocze 2023'!$E6,D$34*'Dane robocze 2023'!$F6)</f>
        <v>56</v>
      </c>
      <c r="E36" s="251">
        <f>MAX(E$34*E$35*'Dane robocze 2023'!$E6,E$34*'Dane robocze 2023'!$F6)</f>
        <v>24.133799999999997</v>
      </c>
      <c r="F36" s="251">
        <f>MAX(F$34*F$35*'Dane robocze 2023'!$E6,F$34*'Dane robocze 2023'!$F6)</f>
        <v>168</v>
      </c>
      <c r="G36" s="251">
        <f>MAX(G$34*G$35*'Dane robocze 2023'!$E6,G$34*'Dane robocze 2023'!$F6)</f>
        <v>60.334499999999998</v>
      </c>
      <c r="H36" s="251">
        <f>MAX(H$34*H$35*'Dane robocze 2023'!$E6,H$34*'Dane robocze 2023'!$F6)</f>
        <v>60.334499999999998</v>
      </c>
      <c r="I36" s="152"/>
      <c r="J36" s="152"/>
      <c r="K36" s="152"/>
      <c r="L36" s="152"/>
      <c r="M36" s="153"/>
      <c r="N36" s="152"/>
      <c r="O36" s="153"/>
      <c r="P36" s="152"/>
      <c r="Q36" s="153"/>
    </row>
    <row r="37" spans="2:17" ht="17" x14ac:dyDescent="0.2">
      <c r="B37" s="253" t="s">
        <v>152</v>
      </c>
      <c r="C37" s="251">
        <f>MAX(C$34*C$35*'Dane robocze 2023'!$E5,C$34*'Dane robocze 2023'!$F5)</f>
        <v>168</v>
      </c>
      <c r="D37" s="251">
        <f>MAX(D$34*D$35*'Dane robocze 2023'!$E5,D$34*'Dane robocze 2023'!$F5)</f>
        <v>56</v>
      </c>
      <c r="E37" s="251">
        <f>MAX(E$34*E$35*'Dane robocze 2023'!$E5,E$34*'Dane robocze 2023'!$F5)</f>
        <v>24.133799999999997</v>
      </c>
      <c r="F37" s="251">
        <f>MAX(F$34*F$35*'Dane robocze 2023'!$E5,F$34*'Dane robocze 2023'!$F5)</f>
        <v>168</v>
      </c>
      <c r="G37" s="251">
        <f>MAX(G$34*G$35*'Dane robocze 2023'!$E5,G$34*'Dane robocze 2023'!$F5)</f>
        <v>60.334499999999998</v>
      </c>
      <c r="H37" s="251">
        <f>MAX(H$34*H$35*'Dane robocze 2023'!$E5,H$34*'Dane robocze 2023'!$F5)</f>
        <v>60.334499999999998</v>
      </c>
      <c r="I37" s="152"/>
      <c r="J37" s="152"/>
      <c r="K37" s="152"/>
      <c r="L37" s="152"/>
      <c r="M37" s="153"/>
      <c r="N37" s="152"/>
      <c r="O37" s="153"/>
      <c r="P37" s="152"/>
      <c r="Q37" s="153"/>
    </row>
    <row r="38" spans="2:17" ht="17" x14ac:dyDescent="0.2">
      <c r="B38" s="253" t="str">
        <f>'Dane robocze 2023'!A7</f>
        <v>BOSSA LSE, XETRA</v>
      </c>
      <c r="C38" s="251">
        <f>MAX(C$34*C$35*'Dane robocze 2023'!$E7,C$34*'Dane robocze 2023'!$F7)</f>
        <v>168</v>
      </c>
      <c r="D38" s="251">
        <f>MAX(D$34*D$35*'Dane robocze 2023'!$E7,D$34*'Dane robocze 2023'!$F7)</f>
        <v>56</v>
      </c>
      <c r="E38" s="251">
        <f>MAX(E$34*E$35*'Dane robocze 2023'!$E7,E$34*'Dane robocze 2023'!$F7)</f>
        <v>24.133799999999997</v>
      </c>
      <c r="F38" s="251">
        <f>MAX(F$34*F$35*'Dane robocze 2023'!$E7,F$34*'Dane robocze 2023'!$F7)</f>
        <v>168</v>
      </c>
      <c r="G38" s="251">
        <f>MAX(G$34*G$35*'Dane robocze 2023'!$E7,G$34*'Dane robocze 2023'!$F7)</f>
        <v>60.334499999999998</v>
      </c>
      <c r="H38" s="251">
        <f>MAX(H$34*H$35*'Dane robocze 2023'!$E7,H$34*'Dane robocze 2023'!$F7)</f>
        <v>60.334499999999998</v>
      </c>
      <c r="I38" s="152"/>
      <c r="J38" s="152"/>
      <c r="K38" s="152"/>
      <c r="L38" s="152"/>
      <c r="M38" s="153"/>
      <c r="N38" s="152"/>
      <c r="O38" s="153"/>
      <c r="P38" s="152"/>
      <c r="Q38" s="153"/>
    </row>
    <row r="39" spans="2:17" ht="17" x14ac:dyDescent="0.2">
      <c r="B39" s="253" t="str">
        <f>'Dane robocze 2023'!A8</f>
        <v>BOSSA Euronext</v>
      </c>
      <c r="C39" s="251">
        <f>MAX(C$34*C$35*'Dane robocze 2023'!$E8,C$34*'Dane robocze 2023'!$F8)</f>
        <v>228</v>
      </c>
      <c r="D39" s="251">
        <f>MAX(D$34*D$35*'Dane robocze 2023'!$E8,D$34*'Dane robocze 2023'!$F8)</f>
        <v>76</v>
      </c>
      <c r="E39" s="251">
        <f>MAX(E$34*E$35*'Dane robocze 2023'!$E8,E$34*'Dane robocze 2023'!$F8)</f>
        <v>24.133799999999997</v>
      </c>
      <c r="F39" s="251">
        <f>MAX(F$34*F$35*'Dane robocze 2023'!$E8,F$34*'Dane robocze 2023'!$F8)</f>
        <v>228</v>
      </c>
      <c r="G39" s="251">
        <f>MAX(G$34*G$35*'Dane robocze 2023'!$E8,G$34*'Dane robocze 2023'!$F8)</f>
        <v>76</v>
      </c>
      <c r="H39" s="251">
        <f>MAX(H$34*H$35*'Dane robocze 2023'!$E8,H$34*'Dane robocze 2023'!$F8)</f>
        <v>60.334499999999998</v>
      </c>
      <c r="I39" s="152"/>
      <c r="J39" s="152"/>
      <c r="K39" s="152"/>
      <c r="L39" s="152"/>
      <c r="M39" s="153"/>
      <c r="N39" s="152"/>
      <c r="O39" s="153"/>
      <c r="P39" s="152"/>
      <c r="Q39" s="153"/>
    </row>
    <row r="40" spans="2:17" ht="17" x14ac:dyDescent="0.2">
      <c r="B40" s="253" t="s">
        <v>140</v>
      </c>
      <c r="C40" s="251">
        <f>MAX(C$34*C$35*'Dane robocze 2023'!$E9,C$34*'Dane robocze 2023'!$F9)</f>
        <v>624.96</v>
      </c>
      <c r="D40" s="251">
        <f>MAX(D$34*D$35*'Dane robocze 2023'!$E9,D$34*'Dane robocze 2023'!$F9)</f>
        <v>208.32</v>
      </c>
      <c r="E40" s="251">
        <f>MAX(E$34*E$35*'Dane robocze 2023'!$E9,E$34*'Dane robocze 2023'!$F9)</f>
        <v>52.08</v>
      </c>
      <c r="F40" s="251">
        <f>MAX(F$34*F$35*'Dane robocze 2023'!$E9,F$34*'Dane robocze 2023'!$F9)</f>
        <v>624.96</v>
      </c>
      <c r="G40" s="251">
        <f>MAX(G$34*G$35*'Dane robocze 2023'!$E9,G$34*'Dane robocze 2023'!$F9)</f>
        <v>208.32</v>
      </c>
      <c r="H40" s="251">
        <f>MAX(H$34*H$35*'Dane robocze 2023'!$E9,H$34*'Dane robocze 2023'!$F9)</f>
        <v>81.139499999999998</v>
      </c>
      <c r="I40" s="152"/>
      <c r="J40" s="152"/>
      <c r="K40" s="152"/>
      <c r="L40" s="152"/>
      <c r="M40" s="153"/>
      <c r="N40" s="152"/>
      <c r="O40" s="153"/>
      <c r="P40" s="152"/>
      <c r="Q40" s="153"/>
    </row>
    <row r="42" spans="2:17" x14ac:dyDescent="0.2">
      <c r="D42" s="152"/>
    </row>
    <row r="43" spans="2:17" ht="16" x14ac:dyDescent="0.2">
      <c r="C43" s="142"/>
      <c r="D43" s="142"/>
      <c r="E43" s="142"/>
      <c r="F43" s="142"/>
      <c r="G43" s="142"/>
      <c r="P43" s="154"/>
    </row>
    <row r="44" spans="2:17" ht="16" x14ac:dyDescent="0.2">
      <c r="B44" s="154"/>
      <c r="C44" s="155"/>
      <c r="D44" s="155"/>
      <c r="E44" s="152"/>
      <c r="F44" s="152"/>
      <c r="G44" s="152"/>
      <c r="H44" s="156"/>
      <c r="I44" s="156"/>
      <c r="J44" s="156"/>
      <c r="K44" s="156"/>
      <c r="L44" s="156"/>
      <c r="M44" s="156"/>
      <c r="N44" s="156"/>
      <c r="O44" s="156"/>
      <c r="P44" s="157"/>
    </row>
    <row r="45" spans="2:17" ht="28" x14ac:dyDescent="0.35">
      <c r="B45" s="116" t="s">
        <v>160</v>
      </c>
    </row>
    <row r="46" spans="2:17" ht="43.5" customHeight="1" x14ac:dyDescent="0.2">
      <c r="B46" s="158" t="s">
        <v>161</v>
      </c>
      <c r="C46" s="159">
        <v>1.9E-3</v>
      </c>
      <c r="D46" s="160" t="s">
        <v>162</v>
      </c>
    </row>
    <row r="47" spans="2:17" ht="39.75" customHeight="1" x14ac:dyDescent="0.2">
      <c r="B47" s="158" t="s">
        <v>163</v>
      </c>
      <c r="C47" s="161">
        <v>14</v>
      </c>
      <c r="D47" s="15" t="s">
        <v>164</v>
      </c>
    </row>
    <row r="48" spans="2:17" ht="50.25" customHeight="1" x14ac:dyDescent="0.2">
      <c r="B48" s="162" t="s">
        <v>165</v>
      </c>
      <c r="C48" s="163">
        <f>C47/C46</f>
        <v>7368.4210526315792</v>
      </c>
    </row>
    <row r="49" spans="2:4" ht="26.5" customHeight="1" x14ac:dyDescent="0.2"/>
    <row r="50" spans="2:4" ht="26.5" customHeight="1" x14ac:dyDescent="0.2"/>
    <row r="51" spans="2:4" ht="48.75" customHeight="1" x14ac:dyDescent="0.2">
      <c r="B51" s="164" t="s">
        <v>166</v>
      </c>
      <c r="C51" s="164" t="s">
        <v>148</v>
      </c>
      <c r="D51" s="164" t="s">
        <v>167</v>
      </c>
    </row>
    <row r="52" spans="2:4" ht="22" customHeight="1" x14ac:dyDescent="0.2">
      <c r="B52" s="165">
        <v>100</v>
      </c>
      <c r="C52" s="166">
        <f t="shared" ref="C52:C60" si="18">MAX($B52*$C$46,$C$47)</f>
        <v>14</v>
      </c>
      <c r="D52" s="167">
        <f t="shared" ref="D52:D60" si="19">C52/B52</f>
        <v>0.14000000000000001</v>
      </c>
    </row>
    <row r="53" spans="2:4" ht="22" customHeight="1" x14ac:dyDescent="0.2">
      <c r="B53" s="165">
        <v>300</v>
      </c>
      <c r="C53" s="166">
        <f t="shared" si="18"/>
        <v>14</v>
      </c>
      <c r="D53" s="167">
        <f t="shared" si="19"/>
        <v>4.6666666666666669E-2</v>
      </c>
    </row>
    <row r="54" spans="2:4" ht="22" customHeight="1" x14ac:dyDescent="0.2">
      <c r="B54" s="165">
        <v>500</v>
      </c>
      <c r="C54" s="166">
        <f t="shared" si="18"/>
        <v>14</v>
      </c>
      <c r="D54" s="167">
        <f t="shared" si="19"/>
        <v>2.8000000000000001E-2</v>
      </c>
    </row>
    <row r="55" spans="2:4" ht="22" customHeight="1" x14ac:dyDescent="0.2">
      <c r="B55" s="165">
        <v>700</v>
      </c>
      <c r="C55" s="166">
        <f t="shared" si="18"/>
        <v>14</v>
      </c>
      <c r="D55" s="167">
        <f t="shared" si="19"/>
        <v>0.02</v>
      </c>
    </row>
    <row r="56" spans="2:4" ht="22" customHeight="1" x14ac:dyDescent="0.2">
      <c r="B56" s="165">
        <v>1000</v>
      </c>
      <c r="C56" s="166">
        <f t="shared" si="18"/>
        <v>14</v>
      </c>
      <c r="D56" s="167">
        <f t="shared" si="19"/>
        <v>1.4E-2</v>
      </c>
    </row>
    <row r="57" spans="2:4" ht="22" customHeight="1" x14ac:dyDescent="0.2">
      <c r="B57" s="165">
        <v>1500</v>
      </c>
      <c r="C57" s="166">
        <f t="shared" si="18"/>
        <v>14</v>
      </c>
      <c r="D57" s="167">
        <f t="shared" si="19"/>
        <v>9.3333333333333341E-3</v>
      </c>
    </row>
    <row r="58" spans="2:4" ht="22" customHeight="1" x14ac:dyDescent="0.2">
      <c r="B58" s="165">
        <v>2000</v>
      </c>
      <c r="C58" s="166">
        <f t="shared" si="18"/>
        <v>14</v>
      </c>
      <c r="D58" s="167">
        <f t="shared" si="19"/>
        <v>7.0000000000000001E-3</v>
      </c>
    </row>
    <row r="59" spans="2:4" ht="22" customHeight="1" x14ac:dyDescent="0.2">
      <c r="B59" s="165">
        <v>3000</v>
      </c>
      <c r="C59" s="166">
        <f t="shared" si="18"/>
        <v>14</v>
      </c>
      <c r="D59" s="167">
        <f t="shared" si="19"/>
        <v>4.6666666666666671E-3</v>
      </c>
    </row>
    <row r="60" spans="2:4" ht="22" customHeight="1" x14ac:dyDescent="0.2">
      <c r="B60" s="165">
        <v>6000</v>
      </c>
      <c r="C60" s="166">
        <f t="shared" si="18"/>
        <v>14</v>
      </c>
      <c r="D60" s="167">
        <f t="shared" si="19"/>
        <v>2.3333333333333335E-3</v>
      </c>
    </row>
    <row r="62" spans="2:4" x14ac:dyDescent="0.2">
      <c r="B62" s="15" t="s">
        <v>302</v>
      </c>
    </row>
  </sheetData>
  <mergeCells count="7">
    <mergeCell ref="I32:I33"/>
    <mergeCell ref="R3:W3"/>
    <mergeCell ref="X3:X4"/>
    <mergeCell ref="C2:N2"/>
    <mergeCell ref="B3:B4"/>
    <mergeCell ref="C19:N19"/>
    <mergeCell ref="B20:B21"/>
  </mergeCells>
  <conditionalFormatting sqref="C5:C15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C26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C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:D4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15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:E2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E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6:F4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:G15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:G2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G4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:H4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:I15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2:I2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6:I40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6:K40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:K15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2:K2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6:L40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:M15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2:M2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6:N40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6:P40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5:X15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C50" xr:uid="{EFBBC23C-369E-4D1A-970D-1C2BCDFECD95}">
      <formula1>"początkiem,końcem"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H5:H12 H13:H15 J5:J15 L5:L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B9F5-CCA3-4EE5-8784-4D1FB096C21E}">
  <dimension ref="A2:AG18"/>
  <sheetViews>
    <sheetView tabSelected="1" zoomScaleNormal="100" workbookViewId="0">
      <selection activeCell="A18" sqref="A18"/>
    </sheetView>
  </sheetViews>
  <sheetFormatPr baseColWidth="10" defaultColWidth="8.83203125" defaultRowHeight="15" x14ac:dyDescent="0.2"/>
  <cols>
    <col min="1" max="1" width="19.5" style="15" customWidth="1"/>
    <col min="2" max="2" width="8.83203125" style="15"/>
    <col min="3" max="3" width="11.1640625" style="15" customWidth="1"/>
    <col min="4" max="4" width="17.5" style="15" customWidth="1"/>
    <col min="5" max="6" width="11.1640625" style="15" customWidth="1"/>
    <col min="7" max="7" width="12.5" style="15" customWidth="1"/>
    <col min="8" max="9" width="11.1640625" style="15" customWidth="1"/>
    <col min="10" max="10" width="13" style="15" customWidth="1"/>
    <col min="11" max="11" width="11.1640625" style="15" customWidth="1"/>
    <col min="12" max="12" width="15.1640625" style="15" customWidth="1"/>
    <col min="13" max="13" width="14.5" style="15" customWidth="1"/>
    <col min="14" max="14" width="21.5" style="15" customWidth="1"/>
    <col min="15" max="16384" width="8.83203125" style="15"/>
  </cols>
  <sheetData>
    <row r="2" spans="1:33" ht="16" thickBot="1" x14ac:dyDescent="0.25"/>
    <row r="3" spans="1:33" ht="54" customHeight="1" thickBot="1" x14ac:dyDescent="0.25">
      <c r="A3" s="108"/>
      <c r="B3" s="108"/>
      <c r="C3" s="108"/>
      <c r="D3" s="108"/>
      <c r="E3" s="321" t="s">
        <v>133</v>
      </c>
      <c r="F3" s="322"/>
      <c r="G3" s="323"/>
      <c r="H3" s="324" t="s">
        <v>134</v>
      </c>
      <c r="I3" s="325"/>
      <c r="J3" s="326"/>
      <c r="K3" s="327" t="s">
        <v>135</v>
      </c>
      <c r="L3" s="328"/>
      <c r="M3" s="319" t="s">
        <v>136</v>
      </c>
      <c r="N3" s="320"/>
    </row>
    <row r="4" spans="1:33" s="85" customFormat="1" ht="46" customHeight="1" x14ac:dyDescent="0.2">
      <c r="A4" s="109" t="s">
        <v>116</v>
      </c>
      <c r="B4" s="83" t="s">
        <v>42</v>
      </c>
      <c r="C4" s="83" t="s">
        <v>251</v>
      </c>
      <c r="D4" s="84" t="s">
        <v>137</v>
      </c>
      <c r="E4" s="110" t="s">
        <v>250</v>
      </c>
      <c r="F4" s="111" t="s">
        <v>252</v>
      </c>
      <c r="G4" s="112" t="s">
        <v>249</v>
      </c>
      <c r="H4" s="80" t="s">
        <v>250</v>
      </c>
      <c r="I4" s="79" t="s">
        <v>252</v>
      </c>
      <c r="J4" s="81" t="s">
        <v>249</v>
      </c>
      <c r="K4" s="82" t="s">
        <v>250</v>
      </c>
      <c r="L4" s="78" t="s">
        <v>252</v>
      </c>
      <c r="M4" s="113" t="s">
        <v>252</v>
      </c>
      <c r="N4" s="114" t="s">
        <v>250</v>
      </c>
    </row>
    <row r="5" spans="1:33" ht="36" customHeight="1" x14ac:dyDescent="0.2">
      <c r="A5" s="86" t="s">
        <v>138</v>
      </c>
      <c r="B5" s="87" t="s">
        <v>43</v>
      </c>
      <c r="C5" s="87" t="s">
        <v>43</v>
      </c>
      <c r="D5" s="88" t="s">
        <v>43</v>
      </c>
      <c r="E5" s="89">
        <v>2.8999999999999998E-3</v>
      </c>
      <c r="F5" s="90">
        <v>14</v>
      </c>
      <c r="G5" s="91">
        <f>F5/$C$16</f>
        <v>3.2258064516129035</v>
      </c>
      <c r="H5" s="89">
        <v>2.8999999999999998E-3</v>
      </c>
      <c r="I5" s="90">
        <v>14</v>
      </c>
      <c r="J5" s="91">
        <f>I5/$C$16</f>
        <v>3.2258064516129035</v>
      </c>
      <c r="K5" s="89">
        <v>3.8999999999999998E-3</v>
      </c>
      <c r="L5" s="90">
        <v>5</v>
      </c>
      <c r="M5" s="93">
        <v>5</v>
      </c>
      <c r="N5" s="92">
        <v>1.9E-3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36" customHeight="1" x14ac:dyDescent="0.2">
      <c r="A6" s="86" t="s">
        <v>172</v>
      </c>
      <c r="B6" s="87" t="s">
        <v>43</v>
      </c>
      <c r="C6" s="87" t="s">
        <v>43</v>
      </c>
      <c r="D6" s="88" t="s">
        <v>43</v>
      </c>
      <c r="E6" s="89">
        <v>2.8999999999999998E-3</v>
      </c>
      <c r="F6" s="90">
        <v>14</v>
      </c>
      <c r="G6" s="91">
        <v>4</v>
      </c>
      <c r="H6" s="89">
        <v>2.8999999999999998E-3</v>
      </c>
      <c r="I6" s="90">
        <v>14</v>
      </c>
      <c r="J6" s="91">
        <v>4</v>
      </c>
      <c r="K6" s="89">
        <v>3.8999999999999998E-3</v>
      </c>
      <c r="L6" s="90">
        <v>5</v>
      </c>
      <c r="M6" s="93">
        <v>5</v>
      </c>
      <c r="N6" s="92">
        <v>1.9E-3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6" customHeight="1" x14ac:dyDescent="0.2">
      <c r="A7" s="86" t="s">
        <v>296</v>
      </c>
      <c r="B7" s="87" t="s">
        <v>43</v>
      </c>
      <c r="C7" s="87" t="s">
        <v>43</v>
      </c>
      <c r="D7" s="88" t="s">
        <v>43</v>
      </c>
      <c r="E7" s="89">
        <v>2.8999999999999998E-3</v>
      </c>
      <c r="F7" s="90">
        <v>14</v>
      </c>
      <c r="G7" s="91">
        <v>4</v>
      </c>
      <c r="H7" s="89">
        <v>2.8999999999999998E-3</v>
      </c>
      <c r="I7" s="90">
        <v>14</v>
      </c>
      <c r="J7" s="91">
        <v>4</v>
      </c>
      <c r="K7" s="89">
        <v>3.8E-3</v>
      </c>
      <c r="L7" s="90">
        <v>5</v>
      </c>
      <c r="M7" s="93">
        <v>5</v>
      </c>
      <c r="N7" s="92">
        <v>1.9E-3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36" customHeight="1" x14ac:dyDescent="0.2">
      <c r="A8" s="86" t="s">
        <v>297</v>
      </c>
      <c r="B8" s="87" t="s">
        <v>43</v>
      </c>
      <c r="C8" s="87" t="s">
        <v>43</v>
      </c>
      <c r="D8" s="88" t="s">
        <v>43</v>
      </c>
      <c r="E8" s="89">
        <v>2.8999999999999998E-3</v>
      </c>
      <c r="F8" s="90">
        <v>19</v>
      </c>
      <c r="G8" s="91">
        <v>5</v>
      </c>
      <c r="H8" s="89">
        <v>2.8999999999999998E-3</v>
      </c>
      <c r="I8" s="90">
        <v>19</v>
      </c>
      <c r="J8" s="91">
        <v>5</v>
      </c>
      <c r="K8" s="89">
        <v>3.8E-3</v>
      </c>
      <c r="L8" s="90">
        <v>5</v>
      </c>
      <c r="M8" s="93">
        <v>5</v>
      </c>
      <c r="N8" s="92">
        <v>1.9E-3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36" customHeight="1" x14ac:dyDescent="0.2">
      <c r="A9" s="86" t="s">
        <v>140</v>
      </c>
      <c r="B9" s="87" t="s">
        <v>43</v>
      </c>
      <c r="C9" s="87" t="s">
        <v>33</v>
      </c>
      <c r="D9" s="88" t="s">
        <v>43</v>
      </c>
      <c r="E9" s="89">
        <v>3.8999999999999998E-3</v>
      </c>
      <c r="F9" s="90">
        <f>G9*C16</f>
        <v>52.08</v>
      </c>
      <c r="G9" s="91">
        <v>12</v>
      </c>
      <c r="H9" s="89">
        <v>3.8999999999999998E-3</v>
      </c>
      <c r="I9" s="90">
        <f>F9</f>
        <v>52.08</v>
      </c>
      <c r="J9" s="91">
        <v>12</v>
      </c>
      <c r="K9" s="89">
        <v>3.8999999999999998E-3</v>
      </c>
      <c r="L9" s="90">
        <v>5</v>
      </c>
      <c r="M9" s="93">
        <v>5</v>
      </c>
      <c r="N9" s="92">
        <v>1.9E-3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36" customHeight="1" x14ac:dyDescent="0.2">
      <c r="A10" s="86" t="s">
        <v>57</v>
      </c>
      <c r="B10" s="87" t="s">
        <v>43</v>
      </c>
      <c r="C10" s="87" t="s">
        <v>33</v>
      </c>
      <c r="D10" s="88" t="s">
        <v>33</v>
      </c>
      <c r="E10" s="89" t="s">
        <v>40</v>
      </c>
      <c r="F10" s="94" t="s">
        <v>40</v>
      </c>
      <c r="G10" s="92" t="s">
        <v>40</v>
      </c>
      <c r="H10" s="89" t="s">
        <v>40</v>
      </c>
      <c r="I10" s="94" t="s">
        <v>40</v>
      </c>
      <c r="J10" s="92" t="s">
        <v>40</v>
      </c>
      <c r="K10" s="89">
        <v>3.8999999999999998E-3</v>
      </c>
      <c r="L10" s="90">
        <v>5</v>
      </c>
      <c r="M10" s="93">
        <v>5</v>
      </c>
      <c r="N10" s="92">
        <v>2E-3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48" customHeight="1" x14ac:dyDescent="0.2">
      <c r="A11" s="86" t="s">
        <v>168</v>
      </c>
      <c r="B11" s="87" t="s">
        <v>33</v>
      </c>
      <c r="C11" s="87" t="s">
        <v>43</v>
      </c>
      <c r="D11" s="88" t="s">
        <v>33</v>
      </c>
      <c r="E11" s="89" t="s">
        <v>40</v>
      </c>
      <c r="F11" s="94" t="s">
        <v>40</v>
      </c>
      <c r="G11" s="92" t="s">
        <v>40</v>
      </c>
      <c r="H11" s="89" t="s">
        <v>40</v>
      </c>
      <c r="I11" s="94" t="s">
        <v>40</v>
      </c>
      <c r="J11" s="92" t="s">
        <v>40</v>
      </c>
      <c r="K11" s="89">
        <v>3.8E-3</v>
      </c>
      <c r="L11" s="90">
        <v>4.9000000000000004</v>
      </c>
      <c r="M11" s="93">
        <v>4.9000000000000004</v>
      </c>
      <c r="N11" s="92">
        <v>2E-3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36" customHeight="1" x14ac:dyDescent="0.2">
      <c r="A12" s="86" t="s">
        <v>141</v>
      </c>
      <c r="B12" s="87" t="s">
        <v>43</v>
      </c>
      <c r="C12" s="87" t="s">
        <v>43</v>
      </c>
      <c r="D12" s="88" t="s">
        <v>33</v>
      </c>
      <c r="E12" s="89" t="s">
        <v>40</v>
      </c>
      <c r="F12" s="90" t="s">
        <v>40</v>
      </c>
      <c r="G12" s="91" t="s">
        <v>40</v>
      </c>
      <c r="H12" s="95" t="s">
        <v>40</v>
      </c>
      <c r="I12" s="96" t="s">
        <v>40</v>
      </c>
      <c r="J12" s="91" t="s">
        <v>40</v>
      </c>
      <c r="K12" s="89">
        <v>1.9E-3</v>
      </c>
      <c r="L12" s="90">
        <v>5</v>
      </c>
      <c r="M12" s="93">
        <v>5</v>
      </c>
      <c r="N12" s="92">
        <v>1.5E-3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36" customHeight="1" x14ac:dyDescent="0.2">
      <c r="A13" s="86" t="s">
        <v>142</v>
      </c>
      <c r="B13" s="87" t="s">
        <v>43</v>
      </c>
      <c r="C13" s="87" t="s">
        <v>43</v>
      </c>
      <c r="D13" s="88" t="s">
        <v>33</v>
      </c>
      <c r="E13" s="89" t="s">
        <v>40</v>
      </c>
      <c r="F13" s="90" t="s">
        <v>40</v>
      </c>
      <c r="G13" s="91" t="s">
        <v>40</v>
      </c>
      <c r="H13" s="95" t="s">
        <v>40</v>
      </c>
      <c r="I13" s="96" t="s">
        <v>40</v>
      </c>
      <c r="J13" s="91" t="s">
        <v>40</v>
      </c>
      <c r="K13" s="89">
        <v>3.8E-3</v>
      </c>
      <c r="L13" s="90">
        <v>10</v>
      </c>
      <c r="M13" s="93">
        <v>5</v>
      </c>
      <c r="N13" s="92">
        <v>2E-3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36" customHeight="1" x14ac:dyDescent="0.2">
      <c r="A14" s="86" t="s">
        <v>143</v>
      </c>
      <c r="B14" s="87" t="s">
        <v>43</v>
      </c>
      <c r="C14" s="87" t="s">
        <v>43</v>
      </c>
      <c r="D14" s="88" t="s">
        <v>33</v>
      </c>
      <c r="E14" s="89" t="s">
        <v>40</v>
      </c>
      <c r="F14" s="94" t="s">
        <v>40</v>
      </c>
      <c r="G14" s="92" t="s">
        <v>40</v>
      </c>
      <c r="H14" s="89" t="s">
        <v>40</v>
      </c>
      <c r="I14" s="94" t="s">
        <v>40</v>
      </c>
      <c r="J14" s="92" t="s">
        <v>40</v>
      </c>
      <c r="K14" s="89">
        <v>2.8E-3</v>
      </c>
      <c r="L14" s="90">
        <v>5.95</v>
      </c>
      <c r="M14" s="93">
        <v>5.95</v>
      </c>
      <c r="N14" s="92">
        <v>1.8E-3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35" thickBot="1" x14ac:dyDescent="0.25">
      <c r="A15" s="97" t="s">
        <v>171</v>
      </c>
      <c r="B15" s="98" t="s">
        <v>43</v>
      </c>
      <c r="C15" s="98" t="s">
        <v>43</v>
      </c>
      <c r="D15" s="99" t="s">
        <v>33</v>
      </c>
      <c r="E15" s="100" t="s">
        <v>40</v>
      </c>
      <c r="F15" s="101" t="s">
        <v>40</v>
      </c>
      <c r="G15" s="102" t="s">
        <v>40</v>
      </c>
      <c r="H15" s="103" t="s">
        <v>40</v>
      </c>
      <c r="I15" s="104" t="s">
        <v>40</v>
      </c>
      <c r="J15" s="102" t="s">
        <v>40</v>
      </c>
      <c r="K15" s="100">
        <v>3.8E-3</v>
      </c>
      <c r="L15" s="101">
        <v>3</v>
      </c>
      <c r="M15" s="105">
        <v>3</v>
      </c>
      <c r="N15" s="223">
        <v>1.9E-3</v>
      </c>
      <c r="O15" s="106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x14ac:dyDescent="0.2">
      <c r="C16" s="107">
        <v>4.34</v>
      </c>
      <c r="D16" s="15" t="s">
        <v>169</v>
      </c>
      <c r="O16" s="106"/>
    </row>
    <row r="17" spans="1:15" x14ac:dyDescent="0.2">
      <c r="O17" s="106"/>
    </row>
    <row r="18" spans="1:15" x14ac:dyDescent="0.2">
      <c r="A18" s="15" t="s">
        <v>302</v>
      </c>
      <c r="O18" s="106"/>
    </row>
  </sheetData>
  <mergeCells count="4">
    <mergeCell ref="M3:N3"/>
    <mergeCell ref="E3:G3"/>
    <mergeCell ref="H3:J3"/>
    <mergeCell ref="K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3CFEB-A7E7-4FB4-B800-D697D3B6655F}">
  <dimension ref="B2:B3"/>
  <sheetViews>
    <sheetView workbookViewId="0">
      <selection activeCell="D4" sqref="D4"/>
    </sheetView>
  </sheetViews>
  <sheetFormatPr baseColWidth="10" defaultColWidth="8.83203125" defaultRowHeight="15" x14ac:dyDescent="0.2"/>
  <sheetData>
    <row r="2" spans="2:2" x14ac:dyDescent="0.2">
      <c r="B2" t="s">
        <v>43</v>
      </c>
    </row>
    <row r="3" spans="2:2" x14ac:dyDescent="0.2">
      <c r="B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Ranking 2023</vt:lpstr>
      <vt:lpstr>KALKULATOR mBank czy BOSSA</vt:lpstr>
      <vt:lpstr>PROWIZJE</vt:lpstr>
      <vt:lpstr>Dane robocze 2023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Iwuc</dc:creator>
  <cp:lastModifiedBy>Eliza Nowakowska</cp:lastModifiedBy>
  <dcterms:created xsi:type="dcterms:W3CDTF">2015-06-05T18:19:34Z</dcterms:created>
  <dcterms:modified xsi:type="dcterms:W3CDTF">2024-04-18T11:49:36Z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eaa520-8769-46b1-ba3f-0459c8682104_Enabled">
    <vt:lpwstr>true</vt:lpwstr>
  </property>
  <property fmtid="{D5CDD505-2E9C-101B-9397-08002B2CF9AE}" pid="3" name="MSIP_Label_5feaa520-8769-46b1-ba3f-0459c8682104_SetDate">
    <vt:lpwstr>2022-11-15T10:43:27Z</vt:lpwstr>
  </property>
  <property fmtid="{D5CDD505-2E9C-101B-9397-08002B2CF9AE}" pid="4" name="MSIP_Label_5feaa520-8769-46b1-ba3f-0459c8682104_Method">
    <vt:lpwstr>Standard</vt:lpwstr>
  </property>
  <property fmtid="{D5CDD505-2E9C-101B-9397-08002B2CF9AE}" pid="5" name="MSIP_Label_5feaa520-8769-46b1-ba3f-0459c8682104_Name">
    <vt:lpwstr>Wewnętrzne</vt:lpwstr>
  </property>
  <property fmtid="{D5CDD505-2E9C-101B-9397-08002B2CF9AE}" pid="6" name="MSIP_Label_5feaa520-8769-46b1-ba3f-0459c8682104_SiteId">
    <vt:lpwstr>5b7e7e76-9aca-4bca-b480-c8468c5ba86f</vt:lpwstr>
  </property>
  <property fmtid="{D5CDD505-2E9C-101B-9397-08002B2CF9AE}" pid="7" name="MSIP_Label_5feaa520-8769-46b1-ba3f-0459c8682104_ActionId">
    <vt:lpwstr>33fa24cf-907d-4143-a7ed-06e147020eff</vt:lpwstr>
  </property>
  <property fmtid="{D5CDD505-2E9C-101B-9397-08002B2CF9AE}" pid="8" name="MSIP_Label_5feaa520-8769-46b1-ba3f-0459c8682104_ContentBits">
    <vt:lpwstr>0</vt:lpwstr>
  </property>
</Properties>
</file>